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2.xml" ContentType="application/vnd.openxmlformats-officedocument.drawing+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16DCE3CF-0500-4A84-802D-BD87EC8979AD}" xr6:coauthVersionLast="45" xr6:coauthVersionMax="45" xr10:uidLastSave="{00000000-0000-0000-0000-000000000000}"/>
  <bookViews>
    <workbookView xWindow="-120" yWindow="-120" windowWidth="29040" windowHeight="15840" xr2:uid="{00000000-000D-0000-FFFF-FFFF0000000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9" sheetId="14" r:id="rId14"/>
    <sheet name="Footnote 10" sheetId="15" r:id="rId15"/>
    <sheet name="Footnote 11" sheetId="16" r:id="rId16"/>
    <sheet name="Footnote 12" sheetId="17" r:id="rId17"/>
    <sheet name="Footnote 13" sheetId="18" r:id="rId18"/>
    <sheet name="Footnote 14" sheetId="19" r:id="rId19"/>
    <sheet name="Footnote 15" sheetId="20" r:id="rId20"/>
    <sheet name="Footnote 16" sheetId="21" r:id="rId21"/>
    <sheet name="Exhibit A-1" sheetId="22" r:id="rId22"/>
    <sheet name="Exhibit A-2 State" sheetId="23" r:id="rId23"/>
    <sheet name="Exhibit A-2 Federal" sheetId="24" r:id="rId24"/>
    <sheet name="Exhibit A-2 Summary" sheetId="25" r:id="rId25"/>
    <sheet name="Exhibit A-3" sheetId="26" r:id="rId26"/>
    <sheet name="Exhibit A-4 " sheetId="27" r:id="rId27"/>
    <sheet name="Exhibit A-4  State - Federal" sheetId="28" r:id="rId28"/>
    <sheet name="Exhibit B-1" sheetId="29" r:id="rId29"/>
    <sheet name="Exhibit B-2" sheetId="30" r:id="rId30"/>
    <sheet name="Exhibit C-1" sheetId="31" r:id="rId31"/>
    <sheet name="Exhibit C-2" sheetId="32" r:id="rId32"/>
    <sheet name="Exhibit C-3" sheetId="33" r:id="rId33"/>
    <sheet name="Exhibit C-4" sheetId="34" r:id="rId34"/>
  </sheets>
  <definedNames>
    <definedName name="_1EXHIBIT_A" localSheetId="2">'Exhibit A Supplemental'!$A$3:$K$48</definedName>
    <definedName name="_1EXHIBIT_A">'Exhibit A'!$A$3:$M$50</definedName>
    <definedName name="_1EXHIBIT_C">'Exhibit C'!$A$3:$L$32</definedName>
    <definedName name="Exh_B_2_print">'Exhibit B-2'!$A$3:$W$50</definedName>
    <definedName name="Exh_C">'Exhibit C'!$A$3:$L$32</definedName>
    <definedName name="Exh_C_1_print">'Exhibit C-1'!$A$3:$S$50</definedName>
    <definedName name="Exh_C_2_print">'Exhibit C-2'!$A$3:$I$36</definedName>
    <definedName name="EXHIBIT_A3">'Exhibit A-3'!$B$3:$V$53</definedName>
    <definedName name="ExhibitB">'Exhibit B'!$A$3:$L$40</definedName>
    <definedName name="Page_1" localSheetId="25">'Exhibit A-3'!$B$3:$K$55</definedName>
    <definedName name="Page_1" localSheetId="26">'Exhibit A-4 '!$A$3:$M$56</definedName>
    <definedName name="Page_1" localSheetId="27">'Exhibit A-4  State - Federal'!$A$3:$B$56</definedName>
    <definedName name="Page_1">'Exhibit A-1'!$A$3:$M$62</definedName>
    <definedName name="Page_2" localSheetId="25">'Exhibit A-3'!$L$3:$U$55</definedName>
    <definedName name="Page_2" localSheetId="26">'Exhibit A-4 '!$N$3:$AA$56</definedName>
    <definedName name="Page_2" localSheetId="27">'Exhibit A-4  State - Federal'!#REF!</definedName>
    <definedName name="Page_2">'Exhibit A-1'!$N$3:$AA$62</definedName>
    <definedName name="Page_3" localSheetId="26">'Exhibit A-4 '!$AB$3:$AK$56</definedName>
    <definedName name="Page_3" localSheetId="27">'Exhibit A-4  State - Federal'!#REF!</definedName>
    <definedName name="Page_3" localSheetId="17">#REF!</definedName>
    <definedName name="Page_3" localSheetId="18">#REF!</definedName>
    <definedName name="Page_3" localSheetId="19">#REF!</definedName>
    <definedName name="Page_3" localSheetId="20">#REF!</definedName>
    <definedName name="Page_3">#REF!</definedName>
    <definedName name="Page_4" localSheetId="26">'Exhibit A-4 '!$AL$3:$AW$56</definedName>
    <definedName name="Page_4" localSheetId="27">'Exhibit A-4  State - Federal'!#REF!</definedName>
    <definedName name="Page_4" localSheetId="17">#REF!</definedName>
    <definedName name="Page_4" localSheetId="18">#REF!</definedName>
    <definedName name="Page_4" localSheetId="19">#REF!</definedName>
    <definedName name="Page_4" localSheetId="20">#REF!</definedName>
    <definedName name="Page_4">#REF!</definedName>
    <definedName name="Page_5" localSheetId="26">'Exhibit A-4 '!$AX$3:$BE$56</definedName>
    <definedName name="Page_5" localSheetId="27">'Exhibit A-4  State - Federal'!#REF!</definedName>
    <definedName name="Page_5" localSheetId="17">#REF!</definedName>
    <definedName name="Page_5" localSheetId="18">#REF!</definedName>
    <definedName name="Page_5" localSheetId="19">#REF!</definedName>
    <definedName name="Page_5" localSheetId="20">#REF!</definedName>
    <definedName name="Page_5">#REF!</definedName>
    <definedName name="Page_6" localSheetId="26">'Exhibit A-4 '!$BF$3:$BQ$56</definedName>
    <definedName name="Page_6" localSheetId="27">'Exhibit A-4  State - Federal'!#REF!</definedName>
    <definedName name="Page_6" localSheetId="17">#REF!</definedName>
    <definedName name="Page_6" localSheetId="18">#REF!</definedName>
    <definedName name="Page_6" localSheetId="19">#REF!</definedName>
    <definedName name="Page_6" localSheetId="20">#REF!</definedName>
    <definedName name="Page_6">#REF!</definedName>
    <definedName name="Page_7" localSheetId="26">'Exhibit A-4 '!$BR$3:$BX$56</definedName>
    <definedName name="Page_7" localSheetId="27">'Exhibit A-4  State - Federal'!#REF!</definedName>
    <definedName name="Page_7" localSheetId="17">#REF!</definedName>
    <definedName name="Page_7" localSheetId="18">#REF!</definedName>
    <definedName name="Page_7" localSheetId="19">#REF!</definedName>
    <definedName name="Page_7" localSheetId="20">#REF!</definedName>
    <definedName name="Page_7">#REF!</definedName>
    <definedName name="Page_8" localSheetId="26">'Exhibit A-4 '!#REF!</definedName>
    <definedName name="Page_8" localSheetId="27">'Exhibit A-4  State - Federal'!$C$3:$K$56</definedName>
    <definedName name="Page_8" localSheetId="17">#REF!</definedName>
    <definedName name="Page_8" localSheetId="18">#REF!</definedName>
    <definedName name="Page_8" localSheetId="19">#REF!</definedName>
    <definedName name="Page_8" localSheetId="20">#REF!</definedName>
    <definedName name="Page_8">#REF!</definedName>
    <definedName name="PAGE1" localSheetId="23">'Exhibit A-2 Federal'!$A$3:$I$59</definedName>
    <definedName name="Page1" localSheetId="29">'Exhibit B-2'!$A$3:$W$51</definedName>
    <definedName name="Page1" localSheetId="33">'Exhibit C-4'!$A$13:$I$60</definedName>
    <definedName name="page1" localSheetId="0">'Table of Contents'!$A$6:$J$50</definedName>
    <definedName name="PAGE1">'Exhibit A-2 State'!$B$3:$O$58</definedName>
    <definedName name="PAGE10" localSheetId="23">'Exhibit A-2 Federal'!$J$3:$O$59</definedName>
    <definedName name="PAGE10">'Exhibit A-2 State'!$DF$3:$DQ$58</definedName>
    <definedName name="PAGE11">'Exhibit A-2 Federal'!$J$3:$T$59</definedName>
    <definedName name="Page2" localSheetId="33">'Exhibit C-4'!$A$19:$I$152</definedName>
    <definedName name="PAGE2">'Exhibit A-2 State'!$P$3:$AC$58</definedName>
    <definedName name="Page3" localSheetId="33">'Exhibit C-4'!$A$65:$I$152</definedName>
    <definedName name="PAGE3">'Exhibit A-2 State'!$AD$3:$AQ$58</definedName>
    <definedName name="PAGE4" localSheetId="23">'Exhibit A-2 Federal'!$C$3:$I$59</definedName>
    <definedName name="PAGE4">'Exhibit A-2 State'!$AR$3:$CG$58</definedName>
    <definedName name="Page5" localSheetId="33">'Exhibit C-4'!$A$135:$I$174</definedName>
    <definedName name="PAGE5">'Exhibit A-2 State'!$AZ$3:$BM$58</definedName>
    <definedName name="Page6" localSheetId="33">'Exhibit C-4'!$A$178:$I$191</definedName>
    <definedName name="PAGE6">'Exhibit A-2 State'!$BN$3:$CA$58</definedName>
    <definedName name="Page7" localSheetId="33">'Exhibit C-4'!$A$225:$I$314</definedName>
    <definedName name="PAGE7">'Exhibit A-2 State'!$CB$3:$CM$58</definedName>
    <definedName name="PAGE8">'Exhibit A-2 State'!$CN$3:$CU$58</definedName>
    <definedName name="PAGE9">'Exhibit A-2 State'!$CX$3:$DG$58</definedName>
    <definedName name="PG1NEW">'Exhibit A-3'!$A$3:$K$55</definedName>
    <definedName name="_xlnm.Print_Area" localSheetId="1">'Exhibit A'!$A$3:$M$51</definedName>
    <definedName name="_xlnm.Print_Area" localSheetId="2">'Exhibit A Supplemental'!$A$3:$K$49</definedName>
    <definedName name="_xlnm.Print_Area" localSheetId="21">'Exhibit A-1'!$A$3:$AA$60</definedName>
    <definedName name="_xlnm.Print_Area" localSheetId="23">'Exhibit A-2 Federal'!$A$3:$T$59</definedName>
    <definedName name="_xlnm.Print_Area" localSheetId="22">'Exhibit A-2 State'!$A$3:$DQ$59</definedName>
    <definedName name="_xlnm.Print_Area" localSheetId="24">'Exhibit A-2 Summary'!$A$3:$M$67</definedName>
    <definedName name="_xlnm.Print_Area" localSheetId="25">'Exhibit A-3'!$A$3:$U$55</definedName>
    <definedName name="_xlnm.Print_Area" localSheetId="26">'Exhibit A-4 '!$A$3:$BY$57</definedName>
    <definedName name="_xlnm.Print_Area" localSheetId="27">'Exhibit A-4  State - Federal'!$A$3:$K$57</definedName>
    <definedName name="_xlnm.Print_Area" localSheetId="3">'Exhibit B'!$A$3:$M$46</definedName>
    <definedName name="_xlnm.Print_Area" localSheetId="28">'Exhibit B-1'!$A$3:$U$49</definedName>
    <definedName name="_xlnm.Print_Area" localSheetId="29">'Exhibit B-2'!$A$3:$X$58</definedName>
    <definedName name="_xlnm.Print_Area" localSheetId="4">'Exhibit C'!$A$3:$L$38</definedName>
    <definedName name="_xlnm.Print_Area" localSheetId="30">'Exhibit C-1'!$A$2:$H$41</definedName>
    <definedName name="_xlnm.Print_Area" localSheetId="31">'Exhibit C-2'!$A$3:$J$39</definedName>
    <definedName name="_xlnm.Print_Area" localSheetId="32">'Exhibit C-3'!$A$3:$Q$39</definedName>
    <definedName name="_xlnm.Print_Area" localSheetId="33">'Exhibit C-4'!$A$9:$I$314</definedName>
    <definedName name="_xlnm.Print_Area" localSheetId="10">'Exhibit D Capital'!$A$3:$P$50</definedName>
    <definedName name="_xlnm.Print_Area" localSheetId="12">'Exhibit D- Capital Federal'!$A$3:$K$47</definedName>
    <definedName name="_xlnm.Print_Area" localSheetId="11">'Exhibit D Capital State'!$A$3:$K$50</definedName>
    <definedName name="_xlnm.Print_Area" localSheetId="9">'Exhibit D Debt'!$A$3:$L$40</definedName>
    <definedName name="_xlnm.Print_Area" localSheetId="5">'Exhibit D General'!$A$3:$L$48</definedName>
    <definedName name="_xlnm.Print_Area" localSheetId="6">'Exhibit D Special'!$A$3:$O$46</definedName>
    <definedName name="_xlnm.Print_Area" localSheetId="8">'Exhibit D Special Federal'!$A$3:$K$42</definedName>
    <definedName name="_xlnm.Print_Area" localSheetId="7">'Exhibit D Special State'!$A$3:$K$45</definedName>
    <definedName name="_xlnm.Print_Area" localSheetId="14">'Footnote 10'!$A$3:$AF$54</definedName>
    <definedName name="_xlnm.Print_Area" localSheetId="15">'Footnote 11'!$A$3:$AD$62</definedName>
    <definedName name="_xlnm.Print_Area" localSheetId="16">'Footnote 12'!$A$3:$AE$47</definedName>
    <definedName name="_xlnm.Print_Area" localSheetId="17">'Footnote 13'!$A$3:$AE$44</definedName>
    <definedName name="_xlnm.Print_Area" localSheetId="18">'Footnote 14'!$A$3:$AE$45</definedName>
    <definedName name="_xlnm.Print_Area" localSheetId="19">'Footnote 15'!$A$3:$AE$47</definedName>
    <definedName name="_xlnm.Print_Area" localSheetId="20">'Footnote 16'!$A$3:$AE$43</definedName>
    <definedName name="_xlnm.Print_Area" localSheetId="13">'Footnotes 1 - 9'!$A$2:$CO$51</definedName>
    <definedName name="_xlnm.Print_Area" localSheetId="0">'Table of Contents'!$A$1:$J$50</definedName>
    <definedName name="_xlnm.Print_Area">'Exhibit A'!$A$3:$M$50</definedName>
    <definedName name="_xlnm.Print_Titles" localSheetId="21">'Exhibit A-1'!$A:$A</definedName>
    <definedName name="_xlnm.Print_Titles" localSheetId="23">'Exhibit A-2 Federal'!$A:$A</definedName>
    <definedName name="_xlnm.Print_Titles" localSheetId="22">'Exhibit A-2 State'!$A:$A</definedName>
    <definedName name="_xlnm.Print_Titles" localSheetId="25">'Exhibit A-3'!$A:$A</definedName>
    <definedName name="_xlnm.Print_Titles" localSheetId="26">'Exhibit A-4 '!$A:$A</definedName>
    <definedName name="_xlnm.Print_Titles" localSheetId="27">'Exhibit A-4  State - Federal'!$A:$A</definedName>
    <definedName name="_xlnm.Print_Titles" localSheetId="28">'Exhibit B-1'!$A:$A</definedName>
    <definedName name="_xlnm.Print_Titles" localSheetId="33">'Exhibit C-4'!$7:$8</definedName>
    <definedName name="Z_465D7A22_EB3E_481C_9D8B_D48F27B2C645_.wvu.Cols" localSheetId="22" hidden="1">'Exhibit A-2 State'!#REF!,'Exhibit A-2 State'!#REF!</definedName>
    <definedName name="Z_465D7A22_EB3E_481C_9D8B_D48F27B2C645_.wvu.PrintArea" localSheetId="22" hidden="1">'Exhibit A-2 State'!$A$3:$DQ$58</definedName>
    <definedName name="Z_465D7A22_EB3E_481C_9D8B_D48F27B2C645_.wvu.PrintTitles" localSheetId="22" hidden="1">'Exhibit A-2 State'!$A:$A</definedName>
    <definedName name="Z_5289DA54_76AB_451A_8C59_53032360E3B9_.wvu.PrintArea" localSheetId="17" hidden="1">'Footnote 13'!$A$3:$AE$29</definedName>
    <definedName name="Z_5289DA54_76AB_451A_8C59_53032360E3B9_.wvu.PrintArea" localSheetId="18" hidden="1">'Footnote 14'!$A$3:$AE$30</definedName>
    <definedName name="Z_5289DA54_76AB_451A_8C59_53032360E3B9_.wvu.PrintArea" localSheetId="19" hidden="1">'Footnote 15'!$A$3:$AE$30</definedName>
    <definedName name="Z_5289DA54_76AB_451A_8C59_53032360E3B9_.wvu.PrintArea" localSheetId="20" hidden="1">'Footnote 16'!$A$3:$AE$28</definedName>
    <definedName name="Z_93C02C7C_EE13_4856_969D_8A89F6465FBC_.wvu.PrintArea" localSheetId="26" hidden="1">'Exhibit A-4 '!#REF!</definedName>
    <definedName name="Z_93C02C7C_EE13_4856_969D_8A89F6465FBC_.wvu.PrintArea" localSheetId="27" hidden="1">'Exhibit A-4  State - Federal'!$C$3:$K$56</definedName>
    <definedName name="Z_9D56F23E_73D9_4511_9CB0_00394317666E_.wvu.Cols" localSheetId="22" hidden="1">'Exhibit A-2 State'!#REF!,'Exhibit A-2 State'!#REF!</definedName>
    <definedName name="Z_9D56F23E_73D9_4511_9CB0_00394317666E_.wvu.PrintArea" localSheetId="22" hidden="1">'Exhibit A-2 State'!$A$3:$DQ$58</definedName>
    <definedName name="Z_9D56F23E_73D9_4511_9CB0_00394317666E_.wvu.PrintTitles" localSheetId="22" hidden="1">'Exhibit A-2 State'!$A:$A</definedName>
    <definedName name="Z_A44C29B5_28A0_4B12_94D3_19ABDC2E3D75_.wvu.Cols" localSheetId="22" hidden="1">'Exhibit A-2 State'!#REF!,'Exhibit A-2 State'!#REF!</definedName>
    <definedName name="Z_A44C29B5_28A0_4B12_94D3_19ABDC2E3D75_.wvu.PrintArea" localSheetId="22" hidden="1">'Exhibit A-2 State'!$A$3:$DQ$58</definedName>
    <definedName name="Z_A44C29B5_28A0_4B12_94D3_19ABDC2E3D75_.wvu.PrintTitles" localSheetId="22" hidden="1">'Exhibit A-2 State'!$A:$A</definedName>
    <definedName name="Z_AF4B0D0D_95EA_40F7_89CC_4626B9CDEB3D_.wvu.PrintArea" localSheetId="17" hidden="1">'Footnote 13'!$A$3:$AE$29</definedName>
    <definedName name="Z_AF4B0D0D_95EA_40F7_89CC_4626B9CDEB3D_.wvu.PrintArea" localSheetId="18" hidden="1">'Footnote 14'!$A$3:$AE$30</definedName>
    <definedName name="Z_AF4B0D0D_95EA_40F7_89CC_4626B9CDEB3D_.wvu.PrintArea" localSheetId="19" hidden="1">'Footnote 15'!$A$3:$AE$30</definedName>
    <definedName name="Z_AF4B0D0D_95EA_40F7_89CC_4626B9CDEB3D_.wvu.PrintArea" localSheetId="20" hidden="1">'Footnote 16'!$A$3:$AE$28</definedName>
    <definedName name="Z_CE82124C_9858_4E74_B907_144CC053B26D_.wvu.Cols" localSheetId="26" hidden="1">'Exhibit A-4 '!#REF!,'Exhibit A-4 '!$JX:$JY,'Exhibit A-4 '!$TT:$TU,'Exhibit A-4 '!$ADP:$ADQ,'Exhibit A-4 '!$ANL:$ANM,'Exhibit A-4 '!$AXH:$AXI,'Exhibit A-4 '!$BHD:$BHE,'Exhibit A-4 '!$BQZ:$BRA,'Exhibit A-4 '!$CAV:$CAW,'Exhibit A-4 '!$CKR:$CKS,'Exhibit A-4 '!$CUN:$CUO,'Exhibit A-4 '!$DEJ:$DEK,'Exhibit A-4 '!$DOF:$DOG,'Exhibit A-4 '!$DYB:$DYC,'Exhibit A-4 '!$EHX:$EHY,'Exhibit A-4 '!$ERT:$ERU,'Exhibit A-4 '!$FBP:$FBQ,'Exhibit A-4 '!$FLL:$FLM,'Exhibit A-4 '!$FVH:$FVI,'Exhibit A-4 '!$GFD:$GFE,'Exhibit A-4 '!$GOZ:$GPA,'Exhibit A-4 '!$GYV:$GYW,'Exhibit A-4 '!$HIR:$HIS,'Exhibit A-4 '!$HSN:$HSO,'Exhibit A-4 '!$ICJ:$ICK,'Exhibit A-4 '!$IMF:$IMG,'Exhibit A-4 '!$IWB:$IWC,'Exhibit A-4 '!$JFX:$JFY,'Exhibit A-4 '!$JPT:$JPU,'Exhibit A-4 '!$JZP:$JZQ,'Exhibit A-4 '!$KJL:$KJM,'Exhibit A-4 '!$KTH:$KTI,'Exhibit A-4 '!$LDD:$LDE,'Exhibit A-4 '!$LMZ:$LNA,'Exhibit A-4 '!$LWV:$LWW,'Exhibit A-4 '!$MGR:$MGS,'Exhibit A-4 '!$MQN:$MQO,'Exhibit A-4 '!$NAJ:$NAK,'Exhibit A-4 '!$NKF:$NKG,'Exhibit A-4 '!$NUB:$NUC,'Exhibit A-4 '!$ODX:$ODY,'Exhibit A-4 '!$ONT:$ONU,'Exhibit A-4 '!$OXP:$OXQ,'Exhibit A-4 '!$PHL:$PHM,'Exhibit A-4 '!$PRH:$PRI,'Exhibit A-4 '!$QBD:$QBE,'Exhibit A-4 '!$QKZ:$QLA,'Exhibit A-4 '!$QUV:$QUW,'Exhibit A-4 '!$RER:$RES,'Exhibit A-4 '!$RON:$ROO,'Exhibit A-4 '!$RYJ:$RYK,'Exhibit A-4 '!$SIF:$SIG,'Exhibit A-4 '!$SSB:$SSC,'Exhibit A-4 '!$TBX:$TBY,'Exhibit A-4 '!$TLT:$TLU,'Exhibit A-4 '!$TVP:$TVQ,'Exhibit A-4 '!$UFL:$UFM,'Exhibit A-4 '!$UPH:$UPI,'Exhibit A-4 '!$UZD:$UZE,'Exhibit A-4 '!$VIZ:$VJA,'Exhibit A-4 '!$VSV:$VSW,'Exhibit A-4 '!$WCR:$WCS,'Exhibit A-4 '!$WMN:$WMO,'Exhibit A-4 '!$WWJ:$WWK</definedName>
    <definedName name="Z_CE82124C_9858_4E74_B907_144CC053B26D_.wvu.Cols" localSheetId="27"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6" hidden="1">'Exhibit A-4 '!#REF!</definedName>
    <definedName name="Z_CE82124C_9858_4E74_B907_144CC053B26D_.wvu.PrintArea" localSheetId="27" hidden="1">'Exhibit A-4  State - Federal'!$C$3:$K$56</definedName>
    <definedName name="Z_FC942D2A_E40B_4283_9D95_8A114B404F57_.wvu.PrintArea" localSheetId="14" hidden="1">'Footnote 10'!$A$3:$AF$54</definedName>
    <definedName name="Z_FC942D2A_E40B_4283_9D95_8A114B404F57_.wvu.PrintArea" localSheetId="15" hidden="1">'Footnote 11'!$B$3:$AD$62</definedName>
    <definedName name="Z_FC942D2A_E40B_4283_9D95_8A114B404F57_.wvu.PrintArea" localSheetId="13" hidden="1">'Footnotes 1 - 9'!$A$2:$CO$47</definedName>
    <definedName name="Z_FD30C435_4331_4D51_9F28_2083D67F73B8_.wvu.PrintTitles" localSheetId="26" hidden="1">'Exhibit A-4 '!$A:$A</definedName>
    <definedName name="Z_FD30C435_4331_4D51_9F28_2083D67F73B8_.wvu.PrintTitles" localSheetId="27" hidden="1">'Exhibit A-4  State - Federal'!$A:$A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4" i="34" l="1"/>
  <c r="E189" i="34"/>
  <c r="E102" i="34"/>
  <c r="G289" i="34" l="1"/>
  <c r="E289" i="34"/>
  <c r="G242" i="34"/>
  <c r="E307" i="34"/>
  <c r="E296" i="34"/>
  <c r="E294" i="34"/>
  <c r="E277" i="34"/>
  <c r="E263" i="34"/>
  <c r="E248" i="34"/>
  <c r="E243" i="34"/>
  <c r="G241" i="34"/>
  <c r="E239" i="34"/>
  <c r="E234" i="34"/>
  <c r="E231" i="34"/>
  <c r="G222" i="34"/>
  <c r="E218" i="34"/>
  <c r="G245" i="34"/>
  <c r="E245" i="34"/>
  <c r="E130" i="34" l="1"/>
  <c r="G130" i="34"/>
  <c r="E128" i="34"/>
  <c r="E116" i="34"/>
  <c r="G107" i="34"/>
  <c r="G85" i="34"/>
  <c r="G20" i="34"/>
  <c r="E28" i="34"/>
  <c r="G294" i="34"/>
  <c r="I89" i="34" l="1"/>
  <c r="I87" i="34"/>
  <c r="I86" i="34"/>
  <c r="I85" i="34"/>
  <c r="S54" i="27" l="1"/>
  <c r="G280" i="34" l="1"/>
  <c r="G125" i="34"/>
  <c r="G98" i="34"/>
  <c r="G82" i="34"/>
  <c r="I76" i="34"/>
  <c r="I62" i="34"/>
  <c r="G47" i="34"/>
  <c r="G23" i="34"/>
  <c r="G22" i="34"/>
  <c r="I20" i="34"/>
  <c r="G144" i="34" l="1"/>
  <c r="E144" i="34"/>
  <c r="C144" i="34"/>
  <c r="G153" i="34"/>
  <c r="G149" i="34"/>
  <c r="BV12" i="14" l="1"/>
  <c r="G39" i="8" l="1"/>
  <c r="DO56" i="23" l="1"/>
  <c r="BB23" i="14" l="1"/>
  <c r="AS12" i="14"/>
  <c r="BB42" i="14" l="1"/>
  <c r="BL11" i="14"/>
  <c r="BV15" i="14"/>
  <c r="BV11" i="14" l="1"/>
  <c r="BV8" i="14"/>
  <c r="BV10" i="14"/>
  <c r="BV13" i="14"/>
  <c r="BV9" i="14"/>
  <c r="BV14" i="14"/>
  <c r="BV16" i="14" l="1"/>
  <c r="E39" i="8"/>
  <c r="O34" i="26" l="1"/>
  <c r="Q41" i="24"/>
  <c r="E43" i="25" s="1"/>
  <c r="I43" i="25" s="1"/>
  <c r="E37" i="2" s="1"/>
  <c r="E32" i="7"/>
  <c r="G32" i="7"/>
  <c r="C32" i="7"/>
  <c r="AD34" i="19"/>
  <c r="I28" i="9" l="1"/>
  <c r="I32" i="7" s="1"/>
  <c r="M32" i="7" s="1"/>
  <c r="O32" i="7" s="1"/>
  <c r="AD18" i="20"/>
  <c r="AD18" i="21"/>
  <c r="G33" i="32"/>
  <c r="K28" i="9" l="1"/>
  <c r="G161" i="34"/>
  <c r="E161" i="34"/>
  <c r="C161" i="34"/>
  <c r="G57" i="34" l="1"/>
  <c r="E57" i="34"/>
  <c r="C57" i="34"/>
  <c r="I250" i="34" l="1"/>
  <c r="I67" i="34" l="1"/>
  <c r="I127" i="34"/>
  <c r="G308" i="34"/>
  <c r="E308" i="34"/>
  <c r="C308" i="34"/>
  <c r="I274" i="34"/>
  <c r="G198" i="34"/>
  <c r="E198" i="34"/>
  <c r="C198" i="34"/>
  <c r="G190" i="34"/>
  <c r="E190" i="34"/>
  <c r="C190" i="34"/>
  <c r="I300" i="34"/>
  <c r="I224" i="34"/>
  <c r="I230" i="34"/>
  <c r="I187" i="34"/>
  <c r="I133" i="34"/>
  <c r="I132" i="34"/>
  <c r="I143" i="34"/>
  <c r="I141" i="34"/>
  <c r="I105" i="34"/>
  <c r="I104" i="34"/>
  <c r="I102" i="34"/>
  <c r="I100" i="34"/>
  <c r="I98" i="34"/>
  <c r="I56" i="34"/>
  <c r="I55" i="34"/>
  <c r="I107" i="34"/>
  <c r="I125" i="34"/>
  <c r="I123" i="34"/>
  <c r="I110" i="34"/>
  <c r="I109" i="34"/>
  <c r="I84" i="34"/>
  <c r="I83" i="34"/>
  <c r="I82" i="34"/>
  <c r="I81" i="34"/>
  <c r="I80" i="34"/>
  <c r="I78" i="34"/>
  <c r="I77" i="34"/>
  <c r="I75" i="34"/>
  <c r="I74" i="34"/>
  <c r="I73" i="34"/>
  <c r="I72" i="34"/>
  <c r="I71" i="34"/>
  <c r="I48" i="34"/>
  <c r="I47" i="34"/>
  <c r="I45" i="34"/>
  <c r="I44" i="34"/>
  <c r="I38" i="34"/>
  <c r="I37" i="34"/>
  <c r="I36" i="34"/>
  <c r="I304" i="34"/>
  <c r="I298" i="34"/>
  <c r="I267" i="34"/>
  <c r="I245" i="34"/>
  <c r="I213" i="34"/>
  <c r="I121" i="34" l="1"/>
  <c r="I120" i="34"/>
  <c r="I130" i="34"/>
  <c r="I129" i="34"/>
  <c r="I128" i="34"/>
  <c r="I42" i="34" l="1"/>
  <c r="I40" i="34"/>
  <c r="I30" i="34"/>
  <c r="I170" i="34"/>
  <c r="I172" i="34"/>
  <c r="AA26" i="19" l="1"/>
  <c r="Y26" i="19"/>
  <c r="W26" i="19"/>
  <c r="AE39" i="15" l="1"/>
  <c r="AD24" i="19" l="1"/>
  <c r="P27" i="20"/>
  <c r="J27" i="20"/>
  <c r="I261" i="34"/>
  <c r="I306" i="34"/>
  <c r="I292" i="34"/>
  <c r="I233" i="34"/>
  <c r="I234" i="34"/>
  <c r="I235" i="34"/>
  <c r="I263" i="34"/>
  <c r="I255" i="34"/>
  <c r="I216" i="34"/>
  <c r="I34" i="34"/>
  <c r="C176" i="34"/>
  <c r="C207" i="34"/>
  <c r="K34" i="7"/>
  <c r="K35" i="7" s="1"/>
  <c r="K25" i="7"/>
  <c r="K26" i="7" s="1"/>
  <c r="I294" i="34"/>
  <c r="I293" i="34"/>
  <c r="I289" i="34"/>
  <c r="G53" i="25"/>
  <c r="Q42" i="26"/>
  <c r="Q43" i="26" s="1"/>
  <c r="I307" i="34"/>
  <c r="I302" i="34"/>
  <c r="I283" i="34"/>
  <c r="I282" i="34"/>
  <c r="I296" i="34"/>
  <c r="I295" i="34"/>
  <c r="I291" i="34"/>
  <c r="I290" i="34"/>
  <c r="I288" i="34"/>
  <c r="I287" i="34"/>
  <c r="I286" i="34"/>
  <c r="I285" i="34"/>
  <c r="I280" i="34"/>
  <c r="I277" i="34"/>
  <c r="I278" i="34"/>
  <c r="I275" i="34"/>
  <c r="I265" i="34"/>
  <c r="I257" i="34"/>
  <c r="I254" i="34"/>
  <c r="I253" i="34"/>
  <c r="I251" i="34"/>
  <c r="I249" i="34"/>
  <c r="I248" i="34"/>
  <c r="I247" i="34"/>
  <c r="I259" i="34"/>
  <c r="I243" i="34"/>
  <c r="I242" i="34"/>
  <c r="I241" i="34"/>
  <c r="I239" i="34"/>
  <c r="I237" i="34"/>
  <c r="I236" i="34"/>
  <c r="I231" i="34"/>
  <c r="I222" i="34"/>
  <c r="I221" i="34"/>
  <c r="I220" i="34"/>
  <c r="I218" i="34"/>
  <c r="I215" i="34"/>
  <c r="G207" i="34"/>
  <c r="E207" i="34"/>
  <c r="I206" i="34"/>
  <c r="I204" i="34"/>
  <c r="I197" i="34"/>
  <c r="I195" i="34"/>
  <c r="I189" i="34"/>
  <c r="I190" i="34" s="1"/>
  <c r="G176" i="34"/>
  <c r="E176" i="34"/>
  <c r="I175" i="34"/>
  <c r="I174" i="34"/>
  <c r="I168" i="34"/>
  <c r="I167" i="34"/>
  <c r="I166" i="34"/>
  <c r="I160" i="34"/>
  <c r="I158" i="34"/>
  <c r="I156" i="34"/>
  <c r="I154" i="34"/>
  <c r="I153" i="34"/>
  <c r="I151" i="34"/>
  <c r="I152" i="34"/>
  <c r="I149" i="34"/>
  <c r="I118" i="34"/>
  <c r="I116" i="34"/>
  <c r="I114" i="34"/>
  <c r="I112" i="34"/>
  <c r="I69" i="34"/>
  <c r="I66" i="34"/>
  <c r="I64" i="34"/>
  <c r="I32" i="34"/>
  <c r="I28" i="34"/>
  <c r="I27" i="34"/>
  <c r="I25" i="34"/>
  <c r="I23" i="34"/>
  <c r="I22" i="34"/>
  <c r="I18" i="34"/>
  <c r="I16" i="34"/>
  <c r="I14" i="34"/>
  <c r="I12" i="34"/>
  <c r="BE48" i="27"/>
  <c r="BE36" i="27"/>
  <c r="BE38" i="27" s="1"/>
  <c r="BE21" i="27"/>
  <c r="DM22" i="23"/>
  <c r="DM36" i="23"/>
  <c r="DM42" i="23" s="1"/>
  <c r="DM50" i="23"/>
  <c r="S41" i="30"/>
  <c r="S31" i="30"/>
  <c r="S23" i="30"/>
  <c r="G48" i="28"/>
  <c r="G36" i="28"/>
  <c r="G38" i="28" s="1"/>
  <c r="G21" i="28"/>
  <c r="BY48" i="27"/>
  <c r="BY36" i="27"/>
  <c r="BY38" i="27" s="1"/>
  <c r="BY21" i="27"/>
  <c r="Q34" i="26"/>
  <c r="Q26" i="26"/>
  <c r="G37" i="25"/>
  <c r="G45" i="25" s="1"/>
  <c r="G22" i="25"/>
  <c r="W49" i="22"/>
  <c r="W35" i="22"/>
  <c r="CG28" i="14"/>
  <c r="CF28" i="14"/>
  <c r="I35" i="13"/>
  <c r="G44" i="11"/>
  <c r="E44" i="11"/>
  <c r="C44" i="11"/>
  <c r="K38" i="11"/>
  <c r="K30" i="11"/>
  <c r="K24" i="11"/>
  <c r="G36" i="3"/>
  <c r="G32" i="3"/>
  <c r="G15" i="3"/>
  <c r="C42" i="2"/>
  <c r="C38" i="2"/>
  <c r="G34" i="2"/>
  <c r="G32" i="2"/>
  <c r="I31" i="2"/>
  <c r="I24" i="2"/>
  <c r="BI21" i="27"/>
  <c r="BI36" i="27"/>
  <c r="BI38" i="27" s="1"/>
  <c r="BU46" i="14"/>
  <c r="C40" i="7"/>
  <c r="E36" i="9"/>
  <c r="G36" i="9"/>
  <c r="I144" i="34" l="1"/>
  <c r="I161" i="34"/>
  <c r="I57" i="34"/>
  <c r="I198" i="34"/>
  <c r="I308" i="34"/>
  <c r="L24" i="20"/>
  <c r="X27" i="20"/>
  <c r="T25" i="21"/>
  <c r="Z25" i="21"/>
  <c r="AB25" i="21"/>
  <c r="P25" i="21"/>
  <c r="N25" i="21"/>
  <c r="BE41" i="27"/>
  <c r="BE52" i="27" s="1"/>
  <c r="BE55" i="27" s="1"/>
  <c r="DM45" i="23"/>
  <c r="DM54" i="23" s="1"/>
  <c r="DM57" i="23" s="1"/>
  <c r="K33" i="11"/>
  <c r="K42" i="11" s="1"/>
  <c r="K45" i="11" s="1"/>
  <c r="I207" i="34"/>
  <c r="BI41" i="27"/>
  <c r="Q37" i="26"/>
  <c r="Q48" i="26" s="1"/>
  <c r="Q51" i="26" s="1"/>
  <c r="S34" i="30"/>
  <c r="S46" i="30" s="1"/>
  <c r="S50" i="30" s="1"/>
  <c r="G41" i="28"/>
  <c r="G52" i="28" s="1"/>
  <c r="G55" i="28" s="1"/>
  <c r="BY41" i="27"/>
  <c r="BY52" i="27" s="1"/>
  <c r="BY55" i="27" s="1"/>
  <c r="G48" i="25"/>
  <c r="G57" i="25" s="1"/>
  <c r="G60" i="25" s="1"/>
  <c r="K38" i="7"/>
  <c r="K40" i="7" s="1"/>
  <c r="K41" i="7" s="1"/>
  <c r="E40" i="7"/>
  <c r="G40" i="7"/>
  <c r="I176" i="34"/>
  <c r="T26" i="19" l="1"/>
  <c r="W41" i="30"/>
  <c r="M42" i="2"/>
  <c r="I18" i="32"/>
  <c r="I41" i="13"/>
  <c r="K41" i="13" s="1"/>
  <c r="L24" i="4"/>
  <c r="F30" i="5"/>
  <c r="J22" i="19" l="1"/>
  <c r="N25" i="18"/>
  <c r="L30" i="5"/>
  <c r="Z23" i="17"/>
  <c r="J23" i="17"/>
  <c r="J24" i="15"/>
  <c r="N22" i="18"/>
  <c r="R22" i="18"/>
  <c r="C30" i="5"/>
  <c r="I30" i="5" s="1"/>
  <c r="J22" i="18"/>
  <c r="L23" i="17"/>
  <c r="U48" i="30"/>
  <c r="F38" i="4" s="1"/>
  <c r="K53" i="25"/>
  <c r="H25" i="18"/>
  <c r="S44" i="29"/>
  <c r="C38" i="4" s="1"/>
  <c r="AD22" i="16"/>
  <c r="X22" i="19"/>
  <c r="H22" i="18"/>
  <c r="L22" i="18"/>
  <c r="L38" i="4"/>
  <c r="AD21" i="18"/>
  <c r="X25" i="18"/>
  <c r="P25" i="18"/>
  <c r="V22" i="18"/>
  <c r="I38" i="4" l="1"/>
  <c r="J25" i="18"/>
  <c r="I26" i="13" l="1"/>
  <c r="Y54" i="22" l="1"/>
  <c r="I45" i="6" s="1"/>
  <c r="AA35" i="22"/>
  <c r="AA40" i="22" s="1"/>
  <c r="M30" i="2"/>
  <c r="K29" i="3"/>
  <c r="AA20" i="22"/>
  <c r="K35" i="3"/>
  <c r="AA49" i="22"/>
  <c r="AA43" i="22" l="1"/>
  <c r="AA52" i="22" s="1"/>
  <c r="AA56" i="22" s="1"/>
  <c r="K15" i="3"/>
  <c r="S21" i="24"/>
  <c r="DQ50" i="23"/>
  <c r="K34" i="3"/>
  <c r="K26" i="3"/>
  <c r="K22" i="25"/>
  <c r="K30" i="3"/>
  <c r="M35" i="2"/>
  <c r="S50" i="24"/>
  <c r="M36" i="2"/>
  <c r="DQ22" i="23"/>
  <c r="M38" i="2"/>
  <c r="C59" i="25"/>
  <c r="S35" i="24"/>
  <c r="S42" i="24" s="1"/>
  <c r="K27" i="3"/>
  <c r="K37" i="25"/>
  <c r="K45" i="25" s="1"/>
  <c r="K23" i="3"/>
  <c r="DQ36" i="23"/>
  <c r="DQ42" i="23" s="1"/>
  <c r="K22" i="3"/>
  <c r="K28" i="3"/>
  <c r="Q56" i="24"/>
  <c r="I36" i="9" s="1"/>
  <c r="K36" i="3"/>
  <c r="K31" i="3"/>
  <c r="M34" i="2"/>
  <c r="K18" i="3"/>
  <c r="K24" i="3"/>
  <c r="C45" i="6"/>
  <c r="E45" i="6" s="1"/>
  <c r="G45" i="6" s="1"/>
  <c r="C48" i="2"/>
  <c r="C46" i="3"/>
  <c r="K45" i="6" l="1"/>
  <c r="K36" i="9"/>
  <c r="E46" i="3"/>
  <c r="K48" i="25"/>
  <c r="K57" i="25" s="1"/>
  <c r="K60" i="25" s="1"/>
  <c r="E59" i="25"/>
  <c r="I59" i="25" s="1"/>
  <c r="E48" i="2" s="1"/>
  <c r="S45" i="24"/>
  <c r="S54" i="24" s="1"/>
  <c r="S57" i="24" s="1"/>
  <c r="DQ45" i="23"/>
  <c r="DQ54" i="23" s="1"/>
  <c r="DQ57" i="23" s="1"/>
  <c r="L14" i="4"/>
  <c r="U22" i="29"/>
  <c r="L22" i="5"/>
  <c r="L31" i="4"/>
  <c r="U38" i="29"/>
  <c r="M37" i="2"/>
  <c r="U34" i="26"/>
  <c r="K37" i="3"/>
  <c r="M15" i="2"/>
  <c r="K16" i="3"/>
  <c r="M14" i="2"/>
  <c r="M22" i="2"/>
  <c r="I26" i="32"/>
  <c r="I30" i="32" s="1"/>
  <c r="I35" i="32" s="1"/>
  <c r="M29" i="2"/>
  <c r="M26" i="2"/>
  <c r="W23" i="30"/>
  <c r="L16" i="5"/>
  <c r="L17" i="5" s="1"/>
  <c r="F20" i="31"/>
  <c r="L23" i="4"/>
  <c r="S50" i="26"/>
  <c r="F27" i="31"/>
  <c r="L21" i="5"/>
  <c r="K42" i="3"/>
  <c r="M44" i="2"/>
  <c r="L15" i="4"/>
  <c r="M23" i="2"/>
  <c r="K14" i="3"/>
  <c r="M13" i="2"/>
  <c r="K48" i="28"/>
  <c r="K46" i="3"/>
  <c r="M48" i="2"/>
  <c r="W31" i="30"/>
  <c r="M12" i="2"/>
  <c r="U26" i="26"/>
  <c r="K13" i="3"/>
  <c r="C33" i="33"/>
  <c r="M16" i="2"/>
  <c r="K17" i="3"/>
  <c r="M17" i="2"/>
  <c r="L23" i="5"/>
  <c r="U31" i="29"/>
  <c r="L21" i="4"/>
  <c r="L22" i="4"/>
  <c r="M28" i="2"/>
  <c r="L32" i="4"/>
  <c r="K21" i="28"/>
  <c r="M27" i="2"/>
  <c r="M25" i="2"/>
  <c r="M43" i="2"/>
  <c r="U43" i="26"/>
  <c r="K41" i="3"/>
  <c r="L16" i="4"/>
  <c r="M21" i="2"/>
  <c r="K36" i="28"/>
  <c r="K38" i="28" s="1"/>
  <c r="I39" i="8"/>
  <c r="K32" i="3"/>
  <c r="I25" i="13" l="1"/>
  <c r="I54" i="28"/>
  <c r="I48" i="2" s="1"/>
  <c r="I44" i="12"/>
  <c r="I40" i="7"/>
  <c r="M40" i="7" s="1"/>
  <c r="K43" i="3"/>
  <c r="U33" i="29"/>
  <c r="U42" i="29" s="1"/>
  <c r="U46" i="29" s="1"/>
  <c r="W34" i="30"/>
  <c r="W46" i="30" s="1"/>
  <c r="W50" i="30" s="1"/>
  <c r="L25" i="4"/>
  <c r="M45" i="2"/>
  <c r="K39" i="8"/>
  <c r="L24" i="5"/>
  <c r="L27" i="5" s="1"/>
  <c r="L32" i="5" s="1"/>
  <c r="K41" i="28"/>
  <c r="K52" i="28" s="1"/>
  <c r="K55" i="28" s="1"/>
  <c r="U37" i="26"/>
  <c r="U48" i="26" s="1"/>
  <c r="U51" i="26" s="1"/>
  <c r="M32" i="2"/>
  <c r="M39" i="2" s="1"/>
  <c r="K19" i="3"/>
  <c r="L33" i="4"/>
  <c r="L17" i="4"/>
  <c r="K38" i="3"/>
  <c r="M18" i="2"/>
  <c r="F29" i="31"/>
  <c r="F33" i="31" s="1"/>
  <c r="G48" i="2"/>
  <c r="G46" i="3"/>
  <c r="I46" i="3" s="1"/>
  <c r="I37" i="10"/>
  <c r="K37" i="10" s="1"/>
  <c r="O40" i="7" l="1"/>
  <c r="L28" i="4"/>
  <c r="L36" i="4" s="1"/>
  <c r="L39" i="4" s="1"/>
  <c r="K39" i="3"/>
  <c r="K45" i="3" s="1"/>
  <c r="K47" i="3" s="1"/>
  <c r="M40" i="2"/>
  <c r="M47" i="2" s="1"/>
  <c r="M49" i="2" s="1"/>
  <c r="K44" i="12"/>
  <c r="I44" i="11"/>
  <c r="M44" i="11" s="1"/>
  <c r="O44" i="11" s="1"/>
  <c r="K48" i="2"/>
  <c r="C21" i="5" l="1"/>
  <c r="C310" i="34" l="1"/>
  <c r="E310" i="34"/>
  <c r="G310" i="34"/>
  <c r="I310" i="34"/>
  <c r="O43" i="26" l="1"/>
  <c r="I34" i="26"/>
  <c r="C18" i="32" l="1"/>
  <c r="E23" i="30" l="1"/>
  <c r="E49" i="22" l="1"/>
  <c r="S28" i="29" l="1"/>
  <c r="C22" i="4" s="1"/>
  <c r="AK21" i="27"/>
  <c r="DO39" i="23"/>
  <c r="H27" i="16"/>
  <c r="J31" i="15"/>
  <c r="AE22" i="23"/>
  <c r="DO27" i="23"/>
  <c r="E21" i="24"/>
  <c r="BO50" i="23"/>
  <c r="BW50" i="23"/>
  <c r="G25" i="7"/>
  <c r="G26" i="7" s="1"/>
  <c r="J26" i="19"/>
  <c r="Q19" i="24"/>
  <c r="BW48" i="27"/>
  <c r="Q17" i="33"/>
  <c r="DO38" i="23"/>
  <c r="G23" i="7"/>
  <c r="E24" i="7"/>
  <c r="AW36" i="27"/>
  <c r="AW38" i="27" s="1"/>
  <c r="K39" i="6"/>
  <c r="K36" i="23"/>
  <c r="K42" i="23" s="1"/>
  <c r="C29" i="28"/>
  <c r="I29" i="28" s="1"/>
  <c r="I25" i="2" s="1"/>
  <c r="C19" i="28"/>
  <c r="K29" i="9"/>
  <c r="BA21" i="27"/>
  <c r="DO20" i="23"/>
  <c r="J41" i="20"/>
  <c r="Q48" i="24"/>
  <c r="C50" i="24"/>
  <c r="M35" i="24"/>
  <c r="M42" i="24" s="1"/>
  <c r="BC36" i="27"/>
  <c r="BC38" i="27" s="1"/>
  <c r="AG50" i="23"/>
  <c r="G27" i="13"/>
  <c r="C33" i="7"/>
  <c r="G30" i="7"/>
  <c r="K50" i="23"/>
  <c r="AK22" i="23"/>
  <c r="C30" i="28"/>
  <c r="I30" i="28" s="1"/>
  <c r="I26" i="2" s="1"/>
  <c r="E28" i="6"/>
  <c r="AI50" i="23"/>
  <c r="Q20" i="24"/>
  <c r="S25" i="26"/>
  <c r="I24" i="10" s="1"/>
  <c r="K24" i="10" s="1"/>
  <c r="BQ22" i="23"/>
  <c r="CK22" i="23"/>
  <c r="C20" i="28"/>
  <c r="I26" i="26"/>
  <c r="I37" i="26" s="1"/>
  <c r="X32" i="16"/>
  <c r="C27" i="13"/>
  <c r="E35" i="13"/>
  <c r="CO36" i="23"/>
  <c r="CO42" i="23" s="1"/>
  <c r="BE36" i="23"/>
  <c r="BE42" i="23" s="1"/>
  <c r="CW22" i="23"/>
  <c r="DC50" i="23"/>
  <c r="L22" i="29"/>
  <c r="BC22" i="23"/>
  <c r="W50" i="23"/>
  <c r="I43" i="26"/>
  <c r="I50" i="24"/>
  <c r="F37" i="21"/>
  <c r="F42" i="21" s="1"/>
  <c r="H33" i="21" s="1"/>
  <c r="H42" i="21" s="1"/>
  <c r="J33" i="21" s="1"/>
  <c r="AD35" i="21"/>
  <c r="Q36" i="27"/>
  <c r="Q38" i="27" s="1"/>
  <c r="O23" i="30"/>
  <c r="CQ22" i="23"/>
  <c r="Q22" i="23"/>
  <c r="N54" i="16"/>
  <c r="C19" i="11"/>
  <c r="AM36" i="23"/>
  <c r="AM42" i="23" s="1"/>
  <c r="Y16" i="22"/>
  <c r="AQ36" i="27"/>
  <c r="AQ38" i="27" s="1"/>
  <c r="C22" i="9"/>
  <c r="E20" i="7"/>
  <c r="E21" i="13"/>
  <c r="I21" i="27"/>
  <c r="BC50" i="23"/>
  <c r="BS50" i="23"/>
  <c r="G48" i="27"/>
  <c r="CY50" i="23"/>
  <c r="Q16" i="24"/>
  <c r="C21" i="24"/>
  <c r="AC48" i="27"/>
  <c r="AQ50" i="23"/>
  <c r="K20" i="22"/>
  <c r="G38" i="12"/>
  <c r="G36" i="11"/>
  <c r="G38" i="11" s="1"/>
  <c r="DO30" i="23"/>
  <c r="I49" i="22"/>
  <c r="E50" i="24"/>
  <c r="DO26" i="23"/>
  <c r="C36" i="23"/>
  <c r="C42" i="23" s="1"/>
  <c r="O20" i="22"/>
  <c r="O43" i="22" s="1"/>
  <c r="O52" i="22" s="1"/>
  <c r="O56" i="22" s="1"/>
  <c r="DO17" i="23"/>
  <c r="T43" i="15"/>
  <c r="Q23" i="30"/>
  <c r="Y29" i="22"/>
  <c r="C25" i="2" s="1"/>
  <c r="C26" i="3" s="1"/>
  <c r="I38" i="29"/>
  <c r="BK36" i="23"/>
  <c r="BK42" i="23" s="1"/>
  <c r="V37" i="21"/>
  <c r="BA36" i="27"/>
  <c r="BA38" i="27" s="1"/>
  <c r="Q48" i="27"/>
  <c r="R54" i="16"/>
  <c r="AM21" i="27"/>
  <c r="DA36" i="23"/>
  <c r="DA42" i="23" s="1"/>
  <c r="AC50" i="23"/>
  <c r="Q50" i="23"/>
  <c r="BY22" i="23"/>
  <c r="CO50" i="23"/>
  <c r="Q24" i="33"/>
  <c r="AB39" i="17"/>
  <c r="AO50" i="23"/>
  <c r="V24" i="15"/>
  <c r="O33" i="33"/>
  <c r="I35" i="22"/>
  <c r="I40" i="22" s="1"/>
  <c r="CG50" i="23"/>
  <c r="CY22" i="23"/>
  <c r="N44" i="17"/>
  <c r="BA36" i="23"/>
  <c r="BA42" i="23" s="1"/>
  <c r="C23" i="5"/>
  <c r="U21" i="27"/>
  <c r="BM22" i="23"/>
  <c r="G20" i="11"/>
  <c r="Y31" i="22"/>
  <c r="C27" i="2" s="1"/>
  <c r="C28" i="3" s="1"/>
  <c r="I22" i="29"/>
  <c r="M26" i="26"/>
  <c r="M37" i="26" s="1"/>
  <c r="M48" i="26" s="1"/>
  <c r="M51" i="26" s="1"/>
  <c r="AM50" i="23"/>
  <c r="C20" i="11"/>
  <c r="C50" i="23"/>
  <c r="DO48" i="23"/>
  <c r="E48" i="28"/>
  <c r="K37" i="6"/>
  <c r="AK36" i="27"/>
  <c r="AK38" i="27" s="1"/>
  <c r="G21" i="24"/>
  <c r="G45" i="24" s="1"/>
  <c r="G54" i="24" s="1"/>
  <c r="G57" i="24" s="1"/>
  <c r="BY36" i="23"/>
  <c r="BY42" i="23" s="1"/>
  <c r="DO21" i="23"/>
  <c r="Q25" i="24"/>
  <c r="C35" i="24"/>
  <c r="C42" i="24" s="1"/>
  <c r="G24" i="7"/>
  <c r="C25" i="7"/>
  <c r="AW36" i="23"/>
  <c r="AW42" i="23" s="1"/>
  <c r="M21" i="24"/>
  <c r="M45" i="24" s="1"/>
  <c r="M54" i="24" s="1"/>
  <c r="M57" i="24" s="1"/>
  <c r="K21" i="24"/>
  <c r="CS50" i="23"/>
  <c r="Q20" i="33"/>
  <c r="N31" i="29"/>
  <c r="AM36" i="27"/>
  <c r="AM38" i="27" s="1"/>
  <c r="CC50" i="23"/>
  <c r="G50" i="23"/>
  <c r="C46" i="28"/>
  <c r="G30" i="12"/>
  <c r="G27" i="11"/>
  <c r="CE36" i="23"/>
  <c r="CE42" i="23" s="1"/>
  <c r="G22" i="29"/>
  <c r="BA22" i="23"/>
  <c r="K35" i="6"/>
  <c r="DO41" i="23"/>
  <c r="I50" i="23"/>
  <c r="G33" i="7"/>
  <c r="AS22" i="23"/>
  <c r="H24" i="15"/>
  <c r="E32" i="10"/>
  <c r="C30" i="12"/>
  <c r="C27" i="11"/>
  <c r="U49" i="22"/>
  <c r="E21" i="11"/>
  <c r="DC22" i="23"/>
  <c r="G23" i="11"/>
  <c r="G29" i="11"/>
  <c r="CI50" i="23"/>
  <c r="E40" i="6"/>
  <c r="DG50" i="23"/>
  <c r="AW22" i="23"/>
  <c r="E33" i="33"/>
  <c r="C26" i="26"/>
  <c r="S21" i="26"/>
  <c r="BU48" i="27"/>
  <c r="BW22" i="23"/>
  <c r="AG22" i="23"/>
  <c r="K25" i="6"/>
  <c r="R22" i="21"/>
  <c r="G34" i="8"/>
  <c r="G29" i="7"/>
  <c r="N22" i="21"/>
  <c r="O26" i="26"/>
  <c r="O37" i="26" s="1"/>
  <c r="O48" i="26" s="1"/>
  <c r="O51" i="26" s="1"/>
  <c r="E38" i="29"/>
  <c r="BW36" i="23"/>
  <c r="BW42" i="23" s="1"/>
  <c r="I18" i="13"/>
  <c r="K20" i="13"/>
  <c r="AY36" i="27"/>
  <c r="AY38" i="27" s="1"/>
  <c r="K24" i="6"/>
  <c r="BI50" i="23"/>
  <c r="DA50" i="23"/>
  <c r="S23" i="26"/>
  <c r="AU22" i="23"/>
  <c r="C20" i="7"/>
  <c r="W18" i="22"/>
  <c r="W20" i="22" s="1"/>
  <c r="BG22" i="23"/>
  <c r="Y47" i="22"/>
  <c r="C44" i="2" s="1"/>
  <c r="C42" i="3" s="1"/>
  <c r="C49" i="22"/>
  <c r="V28" i="17"/>
  <c r="BM48" i="27"/>
  <c r="E34" i="7"/>
  <c r="BG21" i="27"/>
  <c r="S37" i="29"/>
  <c r="C32" i="4" s="1"/>
  <c r="BE22" i="23"/>
  <c r="T24" i="15"/>
  <c r="G36" i="23"/>
  <c r="G42" i="23" s="1"/>
  <c r="DO35" i="23"/>
  <c r="AD39" i="18"/>
  <c r="AD40" i="18" s="1"/>
  <c r="F40" i="18"/>
  <c r="C48" i="27"/>
  <c r="C45" i="28"/>
  <c r="C32" i="28"/>
  <c r="I32" i="28" s="1"/>
  <c r="I28" i="2" s="1"/>
  <c r="G22" i="7"/>
  <c r="V24" i="20"/>
  <c r="G21" i="13"/>
  <c r="G30" i="13" s="1"/>
  <c r="E20" i="11"/>
  <c r="BI36" i="23"/>
  <c r="BI42" i="23" s="1"/>
  <c r="BI48" i="27"/>
  <c r="BI52" i="27" s="1"/>
  <c r="BI55" i="27" s="1"/>
  <c r="C32" i="10"/>
  <c r="H24" i="20"/>
  <c r="BQ21" i="27"/>
  <c r="AY36" i="23"/>
  <c r="AY42" i="23" s="1"/>
  <c r="N22" i="29"/>
  <c r="O41" i="30"/>
  <c r="C22" i="5"/>
  <c r="C27" i="31"/>
  <c r="AQ21" i="27"/>
  <c r="G43" i="26"/>
  <c r="BQ50" i="23"/>
  <c r="G40" i="6"/>
  <c r="K26" i="6"/>
  <c r="I31" i="29"/>
  <c r="AE26" i="15"/>
  <c r="F31" i="15"/>
  <c r="CW50" i="23"/>
  <c r="AM22" i="23"/>
  <c r="AK48" i="27"/>
  <c r="AU50" i="23"/>
  <c r="AE20" i="15"/>
  <c r="G24" i="32"/>
  <c r="F22" i="5" s="1"/>
  <c r="E26" i="32"/>
  <c r="C34" i="28"/>
  <c r="I34" i="28" s="1"/>
  <c r="I30" i="2" s="1"/>
  <c r="K35" i="24"/>
  <c r="K42" i="24" s="1"/>
  <c r="AW21" i="27"/>
  <c r="M36" i="23"/>
  <c r="M42" i="23" s="1"/>
  <c r="V43" i="15"/>
  <c r="DA22" i="23"/>
  <c r="DI36" i="23"/>
  <c r="DI42" i="23" s="1"/>
  <c r="M22" i="23"/>
  <c r="E35" i="24"/>
  <c r="E42" i="24" s="1"/>
  <c r="E45" i="24" s="1"/>
  <c r="E54" i="24" s="1"/>
  <c r="E57" i="24" s="1"/>
  <c r="R43" i="15"/>
  <c r="Y30" i="22"/>
  <c r="C26" i="2" s="1"/>
  <c r="C27" i="3" s="1"/>
  <c r="Q38" i="24"/>
  <c r="E40" i="25" s="1"/>
  <c r="CA50" i="23"/>
  <c r="M33" i="33"/>
  <c r="Y48" i="27"/>
  <c r="L26" i="19"/>
  <c r="R25" i="18"/>
  <c r="BM50" i="23"/>
  <c r="DO19" i="23"/>
  <c r="C34" i="7"/>
  <c r="C19" i="7"/>
  <c r="C26" i="8"/>
  <c r="AI21" i="27"/>
  <c r="G26" i="26"/>
  <c r="G23" i="32"/>
  <c r="C26" i="32"/>
  <c r="C30" i="32" s="1"/>
  <c r="C35" i="32" s="1"/>
  <c r="BY50" i="23"/>
  <c r="V44" i="17"/>
  <c r="AA36" i="27"/>
  <c r="AA38" i="27" s="1"/>
  <c r="Y37" i="22"/>
  <c r="V50" i="15"/>
  <c r="CA22" i="23"/>
  <c r="CA36" i="23"/>
  <c r="CA42" i="23" s="1"/>
  <c r="CQ50" i="23"/>
  <c r="O22" i="23"/>
  <c r="CM22" i="23"/>
  <c r="CC36" i="23"/>
  <c r="CC42" i="23" s="1"/>
  <c r="BO21" i="27"/>
  <c r="M34" i="26"/>
  <c r="W22" i="23"/>
  <c r="G17" i="32"/>
  <c r="E18" i="32"/>
  <c r="Y15" i="22"/>
  <c r="C13" i="2" s="1"/>
  <c r="BQ36" i="23"/>
  <c r="BQ42" i="23" s="1"/>
  <c r="U36" i="23"/>
  <c r="U42" i="23" s="1"/>
  <c r="AD43" i="20"/>
  <c r="AD44" i="20" s="1"/>
  <c r="F44" i="20"/>
  <c r="C31" i="7"/>
  <c r="G36" i="27"/>
  <c r="G38" i="27" s="1"/>
  <c r="AY21" i="27"/>
  <c r="S33" i="26"/>
  <c r="G37" i="2" s="1"/>
  <c r="O36" i="23"/>
  <c r="O42" i="23" s="1"/>
  <c r="E31" i="9"/>
  <c r="AY22" i="23"/>
  <c r="C33" i="28"/>
  <c r="I33" i="28" s="1"/>
  <c r="I29" i="2" s="1"/>
  <c r="E21" i="7"/>
  <c r="G31" i="9"/>
  <c r="S21" i="27"/>
  <c r="DI22" i="23"/>
  <c r="BG36" i="27"/>
  <c r="BG38" i="27" s="1"/>
  <c r="C29" i="11"/>
  <c r="DO16" i="23"/>
  <c r="C22" i="23"/>
  <c r="AO48" i="27"/>
  <c r="BC48" i="27"/>
  <c r="BK36" i="27"/>
  <c r="BK38" i="27" s="1"/>
  <c r="C21" i="11"/>
  <c r="AG36" i="27"/>
  <c r="AG38" i="27" s="1"/>
  <c r="BQ36" i="27"/>
  <c r="BQ38" i="27" s="1"/>
  <c r="C24" i="7"/>
  <c r="K25" i="13"/>
  <c r="BC21" i="27"/>
  <c r="BC41" i="27" s="1"/>
  <c r="Z43" i="15"/>
  <c r="S21" i="29"/>
  <c r="C16" i="4" s="1"/>
  <c r="I16" i="4" s="1"/>
  <c r="W21" i="27"/>
  <c r="M35" i="22"/>
  <c r="M40" i="22" s="1"/>
  <c r="AQ48" i="27"/>
  <c r="G26" i="8"/>
  <c r="G19" i="7"/>
  <c r="G35" i="24"/>
  <c r="G42" i="24" s="1"/>
  <c r="AA36" i="23"/>
  <c r="AA42" i="23" s="1"/>
  <c r="S48" i="27"/>
  <c r="W36" i="27"/>
  <c r="W38" i="27" s="1"/>
  <c r="BW36" i="27"/>
  <c r="BW38" i="27" s="1"/>
  <c r="E31" i="29"/>
  <c r="DK50" i="23"/>
  <c r="BS22" i="23"/>
  <c r="K21" i="27"/>
  <c r="CQ36" i="23"/>
  <c r="CQ42" i="23" s="1"/>
  <c r="AB40" i="21"/>
  <c r="Q33" i="24"/>
  <c r="E34" i="25" s="1"/>
  <c r="Y33" i="22"/>
  <c r="C29" i="2" s="1"/>
  <c r="C30" i="3" s="1"/>
  <c r="Q21" i="27"/>
  <c r="N39" i="17"/>
  <c r="AI36" i="27"/>
  <c r="AI38" i="27" s="1"/>
  <c r="BO22" i="23"/>
  <c r="BW21" i="27"/>
  <c r="Q27" i="24"/>
  <c r="E28" i="25" s="1"/>
  <c r="E26" i="10"/>
  <c r="N41" i="20"/>
  <c r="S35" i="22"/>
  <c r="S40" i="22" s="1"/>
  <c r="Q35" i="22"/>
  <c r="Q40" i="22" s="1"/>
  <c r="Y32" i="22"/>
  <c r="C28" i="2" s="1"/>
  <c r="C29" i="3" s="1"/>
  <c r="H27" i="20"/>
  <c r="S42" i="26"/>
  <c r="E35" i="22"/>
  <c r="E40" i="22" s="1"/>
  <c r="W36" i="23"/>
  <c r="W42" i="23" s="1"/>
  <c r="AE27" i="15"/>
  <c r="DE50" i="23"/>
  <c r="DO28" i="23"/>
  <c r="E31" i="7"/>
  <c r="AI22" i="23"/>
  <c r="E20" i="22"/>
  <c r="Y26" i="22"/>
  <c r="C22" i="2" s="1"/>
  <c r="C23" i="3" s="1"/>
  <c r="BS36" i="27"/>
  <c r="BS38" i="27" s="1"/>
  <c r="Q26" i="24"/>
  <c r="E27" i="25" s="1"/>
  <c r="X24" i="15"/>
  <c r="BQ48" i="27"/>
  <c r="P42" i="19"/>
  <c r="R26" i="19"/>
  <c r="X27" i="16"/>
  <c r="AD25" i="16"/>
  <c r="DI50" i="23"/>
  <c r="BA48" i="27"/>
  <c r="I21" i="24"/>
  <c r="F50" i="15"/>
  <c r="AE45" i="15"/>
  <c r="AB41" i="20"/>
  <c r="T31" i="15"/>
  <c r="Q31" i="30"/>
  <c r="Q34" i="30" s="1"/>
  <c r="Q46" i="30" s="1"/>
  <c r="Q50" i="30" s="1"/>
  <c r="AK36" i="23"/>
  <c r="AK42" i="23" s="1"/>
  <c r="Q32" i="24"/>
  <c r="E33" i="25" s="1"/>
  <c r="Z37" i="18"/>
  <c r="E48" i="27"/>
  <c r="E34" i="26"/>
  <c r="BI22" i="23"/>
  <c r="X22" i="18"/>
  <c r="K35" i="22"/>
  <c r="K40" i="22" s="1"/>
  <c r="C22" i="11"/>
  <c r="AE36" i="23"/>
  <c r="AE42" i="23" s="1"/>
  <c r="CE50" i="23"/>
  <c r="O35" i="24"/>
  <c r="O42" i="24" s="1"/>
  <c r="M50" i="23"/>
  <c r="AY50" i="23"/>
  <c r="Z49" i="16"/>
  <c r="AD48" i="16"/>
  <c r="C20" i="31"/>
  <c r="C29" i="31" s="1"/>
  <c r="C33" i="31" s="1"/>
  <c r="C16" i="5"/>
  <c r="C17" i="5" s="1"/>
  <c r="L39" i="17"/>
  <c r="Q34" i="24"/>
  <c r="E35" i="25" s="1"/>
  <c r="M23" i="30"/>
  <c r="Y17" i="22"/>
  <c r="O21" i="27"/>
  <c r="P49" i="16"/>
  <c r="F22" i="21"/>
  <c r="AD20" i="21"/>
  <c r="K36" i="27"/>
  <c r="K38" i="27" s="1"/>
  <c r="AB54" i="16"/>
  <c r="Y50" i="23"/>
  <c r="T41" i="20"/>
  <c r="CG36" i="23"/>
  <c r="CG42" i="23" s="1"/>
  <c r="DK36" i="23"/>
  <c r="DK42" i="23" s="1"/>
  <c r="AO36" i="23"/>
  <c r="AO42" i="23" s="1"/>
  <c r="E27" i="13"/>
  <c r="H42" i="19"/>
  <c r="DO34" i="23"/>
  <c r="E22" i="29"/>
  <c r="U22" i="23"/>
  <c r="AO36" i="27"/>
  <c r="AO38" i="27" s="1"/>
  <c r="BG36" i="23"/>
  <c r="BG42" i="23" s="1"/>
  <c r="E21" i="27"/>
  <c r="E38" i="12"/>
  <c r="E36" i="11"/>
  <c r="E38" i="11" s="1"/>
  <c r="CK50" i="23"/>
  <c r="AU36" i="27"/>
  <c r="AU38" i="27" s="1"/>
  <c r="K26" i="13"/>
  <c r="AE48" i="27"/>
  <c r="E25" i="7"/>
  <c r="C36" i="11"/>
  <c r="C38" i="11" s="1"/>
  <c r="C38" i="12"/>
  <c r="AD46" i="16"/>
  <c r="CC22" i="23"/>
  <c r="Z54" i="16"/>
  <c r="Q38" i="29"/>
  <c r="I41" i="30"/>
  <c r="S50" i="23"/>
  <c r="C26" i="10"/>
  <c r="C35" i="10" s="1"/>
  <c r="C38" i="10" s="1"/>
  <c r="CM50" i="23"/>
  <c r="S36" i="23"/>
  <c r="S42" i="23" s="1"/>
  <c r="S49" i="22"/>
  <c r="CU36" i="23"/>
  <c r="CU42" i="23" s="1"/>
  <c r="G32" i="10"/>
  <c r="U36" i="27"/>
  <c r="U38" i="27" s="1"/>
  <c r="U41" i="27" s="1"/>
  <c r="M21" i="27"/>
  <c r="AM48" i="27"/>
  <c r="DC36" i="23"/>
  <c r="DC42" i="23" s="1"/>
  <c r="K48" i="27"/>
  <c r="P24" i="20"/>
  <c r="F39" i="17"/>
  <c r="AD38" i="17"/>
  <c r="AD39" i="17" s="1"/>
  <c r="C22" i="7"/>
  <c r="AW50" i="23"/>
  <c r="J49" i="16"/>
  <c r="M41" i="30"/>
  <c r="I20" i="22"/>
  <c r="G34" i="7"/>
  <c r="Q18" i="24"/>
  <c r="E18" i="25" s="1"/>
  <c r="BK22" i="23"/>
  <c r="Q39" i="24"/>
  <c r="E41" i="25" s="1"/>
  <c r="L38" i="29"/>
  <c r="G28" i="11"/>
  <c r="M48" i="27"/>
  <c r="C36" i="27"/>
  <c r="C38" i="27" s="1"/>
  <c r="C25" i="28"/>
  <c r="C16" i="28"/>
  <c r="C21" i="27"/>
  <c r="Q29" i="24"/>
  <c r="E30" i="25" s="1"/>
  <c r="T32" i="16"/>
  <c r="BU36" i="23"/>
  <c r="BU42" i="23" s="1"/>
  <c r="N28" i="17"/>
  <c r="Q30" i="33"/>
  <c r="AI36" i="23"/>
  <c r="AI42" i="23" s="1"/>
  <c r="CS22" i="23"/>
  <c r="T44" i="17"/>
  <c r="P41" i="20"/>
  <c r="Q17" i="24"/>
  <c r="E17" i="25" s="1"/>
  <c r="S24" i="26"/>
  <c r="I23" i="10" s="1"/>
  <c r="K23" i="10" s="1"/>
  <c r="R37" i="21"/>
  <c r="Q28" i="33"/>
  <c r="AE22" i="15"/>
  <c r="F24" i="15"/>
  <c r="F33" i="15" s="1"/>
  <c r="H20" i="15" s="1"/>
  <c r="H33" i="15" s="1"/>
  <c r="J20" i="15" s="1"/>
  <c r="J33" i="15" s="1"/>
  <c r="L20" i="15" s="1"/>
  <c r="C34" i="26"/>
  <c r="S31" i="26"/>
  <c r="C47" i="28"/>
  <c r="CG22" i="23"/>
  <c r="AD18" i="19"/>
  <c r="BS21" i="27"/>
  <c r="DO49" i="23"/>
  <c r="K23" i="30"/>
  <c r="G49" i="22"/>
  <c r="Y46" i="22"/>
  <c r="N44" i="20"/>
  <c r="AB27" i="20"/>
  <c r="Q41" i="30"/>
  <c r="S20" i="29"/>
  <c r="C15" i="4" s="1"/>
  <c r="I15" i="4" s="1"/>
  <c r="Q31" i="29"/>
  <c r="E22" i="7"/>
  <c r="G31" i="7"/>
  <c r="C21" i="13"/>
  <c r="C30" i="13" s="1"/>
  <c r="N23" i="17"/>
  <c r="G22" i="11"/>
  <c r="AD40" i="19"/>
  <c r="AB42" i="19"/>
  <c r="V27" i="16"/>
  <c r="AE21" i="27"/>
  <c r="C23" i="7"/>
  <c r="C18" i="28"/>
  <c r="L44" i="20"/>
  <c r="AK50" i="23"/>
  <c r="F25" i="21"/>
  <c r="AD24" i="21"/>
  <c r="AD25" i="21" s="1"/>
  <c r="K38" i="6"/>
  <c r="Y36" i="23"/>
  <c r="Y42" i="23" s="1"/>
  <c r="O35" i="22"/>
  <c r="O40" i="22" s="1"/>
  <c r="C34" i="8"/>
  <c r="C29" i="7"/>
  <c r="C35" i="7" s="1"/>
  <c r="C38" i="7" s="1"/>
  <c r="C41" i="7" s="1"/>
  <c r="X25" i="21"/>
  <c r="K49" i="22"/>
  <c r="E30" i="7"/>
  <c r="AB31" i="15"/>
  <c r="DG22" i="23"/>
  <c r="U35" i="22"/>
  <c r="U40" i="22" s="1"/>
  <c r="P37" i="21"/>
  <c r="AS21" i="27"/>
  <c r="AS41" i="27" s="1"/>
  <c r="AS52" i="27" s="1"/>
  <c r="AS55" i="27" s="1"/>
  <c r="C24" i="12"/>
  <c r="C18" i="11"/>
  <c r="CY36" i="23"/>
  <c r="CY42" i="23" s="1"/>
  <c r="L27" i="16"/>
  <c r="E29" i="7"/>
  <c r="E34" i="8"/>
  <c r="G33" i="33"/>
  <c r="AO21" i="27"/>
  <c r="AO41" i="27" s="1"/>
  <c r="AO52" i="27" s="1"/>
  <c r="AO55" i="27" s="1"/>
  <c r="F27" i="20"/>
  <c r="F29" i="20" s="1"/>
  <c r="H18" i="20" s="1"/>
  <c r="H29" i="20" s="1"/>
  <c r="J18" i="20" s="1"/>
  <c r="J29" i="20" s="1"/>
  <c r="L18" i="20" s="1"/>
  <c r="L29" i="20" s="1"/>
  <c r="N18" i="20" s="1"/>
  <c r="N29" i="20" s="1"/>
  <c r="P18" i="20" s="1"/>
  <c r="P29" i="20" s="1"/>
  <c r="R18" i="20" s="1"/>
  <c r="R29" i="20" s="1"/>
  <c r="T18" i="20" s="1"/>
  <c r="T29" i="20" s="1"/>
  <c r="V18" i="20" s="1"/>
  <c r="V29" i="20" s="1"/>
  <c r="X18" i="20" s="1"/>
  <c r="X29" i="20" s="1"/>
  <c r="Z18" i="20" s="1"/>
  <c r="Z29" i="20" s="1"/>
  <c r="AB18" i="20" s="1"/>
  <c r="AB29" i="20" s="1"/>
  <c r="AD26" i="20"/>
  <c r="AD27" i="20" s="1"/>
  <c r="Y27" i="22"/>
  <c r="C23" i="2" s="1"/>
  <c r="C24" i="3" s="1"/>
  <c r="G20" i="22"/>
  <c r="AE50" i="23"/>
  <c r="CU50" i="23"/>
  <c r="AD39" i="21"/>
  <c r="AD40" i="21" s="1"/>
  <c r="F40" i="21"/>
  <c r="DO40" i="23"/>
  <c r="I22" i="23"/>
  <c r="AG21" i="27"/>
  <c r="Q22" i="33"/>
  <c r="AG36" i="23"/>
  <c r="AG42" i="23" s="1"/>
  <c r="E19" i="11"/>
  <c r="O31" i="30"/>
  <c r="O34" i="30" s="1"/>
  <c r="O46" i="30" s="1"/>
  <c r="O50" i="30" s="1"/>
  <c r="V42" i="19"/>
  <c r="I33" i="33"/>
  <c r="E22" i="11"/>
  <c r="CI36" i="23"/>
  <c r="CI42" i="23" s="1"/>
  <c r="C17" i="28"/>
  <c r="G34" i="26"/>
  <c r="E36" i="27"/>
  <c r="E38" i="27" s="1"/>
  <c r="G21" i="11"/>
  <c r="C28" i="11"/>
  <c r="K33" i="13"/>
  <c r="K35" i="13" s="1"/>
  <c r="G35" i="13"/>
  <c r="G21" i="7"/>
  <c r="AD25" i="19"/>
  <c r="AD26" i="19" s="1"/>
  <c r="F26" i="19"/>
  <c r="R40" i="21"/>
  <c r="G21" i="27"/>
  <c r="G41" i="27" s="1"/>
  <c r="O21" i="24"/>
  <c r="I36" i="23"/>
  <c r="I42" i="23" s="1"/>
  <c r="M43" i="26"/>
  <c r="Y22" i="23"/>
  <c r="AS50" i="23"/>
  <c r="E26" i="26"/>
  <c r="E37" i="26" s="1"/>
  <c r="G19" i="11"/>
  <c r="P40" i="21"/>
  <c r="Q49" i="22"/>
  <c r="L31" i="29"/>
  <c r="BU21" i="27"/>
  <c r="AU48" i="27"/>
  <c r="BK50" i="23"/>
  <c r="E27" i="11"/>
  <c r="E30" i="12"/>
  <c r="DE36" i="23"/>
  <c r="DE42" i="23" s="1"/>
  <c r="K34" i="26"/>
  <c r="AD43" i="16"/>
  <c r="AD49" i="16" s="1"/>
  <c r="X40" i="18"/>
  <c r="AC22" i="23"/>
  <c r="E24" i="12"/>
  <c r="E18" i="11"/>
  <c r="AD36" i="21"/>
  <c r="DO32" i="23"/>
  <c r="K43" i="26"/>
  <c r="E50" i="23"/>
  <c r="O36" i="27"/>
  <c r="O38" i="27" s="1"/>
  <c r="V39" i="17"/>
  <c r="N38" i="29"/>
  <c r="CO22" i="23"/>
  <c r="X37" i="18"/>
  <c r="Q26" i="33"/>
  <c r="Q31" i="33"/>
  <c r="AD45" i="16"/>
  <c r="AW48" i="27"/>
  <c r="AD23" i="20"/>
  <c r="DK22" i="23"/>
  <c r="BG48" i="27"/>
  <c r="H44" i="20"/>
  <c r="BU50" i="23"/>
  <c r="AG48" i="27"/>
  <c r="Y21" i="27"/>
  <c r="K41" i="30"/>
  <c r="CM36" i="23"/>
  <c r="CM42" i="23" s="1"/>
  <c r="AD22" i="20"/>
  <c r="AB44" i="17"/>
  <c r="AC36" i="23"/>
  <c r="AC42" i="23" s="1"/>
  <c r="S22" i="26"/>
  <c r="S30" i="29"/>
  <c r="C24" i="4" s="1"/>
  <c r="I24" i="4" s="1"/>
  <c r="G20" i="7"/>
  <c r="C31" i="28"/>
  <c r="I31" i="28" s="1"/>
  <c r="I27" i="2" s="1"/>
  <c r="E33" i="7"/>
  <c r="AA21" i="27"/>
  <c r="AA41" i="27" s="1"/>
  <c r="Y19" i="22"/>
  <c r="BO48" i="27"/>
  <c r="C20" i="22"/>
  <c r="Y14" i="22"/>
  <c r="I17" i="6" s="1"/>
  <c r="Q31" i="24"/>
  <c r="E32" i="25" s="1"/>
  <c r="H40" i="18"/>
  <c r="CW36" i="23"/>
  <c r="CW42" i="23" s="1"/>
  <c r="AI48" i="27"/>
  <c r="U48" i="27"/>
  <c r="X37" i="21"/>
  <c r="AS48" i="27"/>
  <c r="C35" i="13"/>
  <c r="AC36" i="27"/>
  <c r="AC38" i="27" s="1"/>
  <c r="G31" i="29"/>
  <c r="P27" i="16"/>
  <c r="DO31" i="23"/>
  <c r="I31" i="30"/>
  <c r="Z27" i="20"/>
  <c r="V38" i="19"/>
  <c r="T40" i="18"/>
  <c r="F43" i="15"/>
  <c r="F52" i="15" s="1"/>
  <c r="H39" i="15" s="1"/>
  <c r="H52" i="15" s="1"/>
  <c r="J39" i="15" s="1"/>
  <c r="J52" i="15" s="1"/>
  <c r="L39" i="15" s="1"/>
  <c r="L52" i="15" s="1"/>
  <c r="N39" i="15" s="1"/>
  <c r="N52" i="15" s="1"/>
  <c r="P39" i="15" s="1"/>
  <c r="P52" i="15" s="1"/>
  <c r="R39" i="15" s="1"/>
  <c r="R52" i="15" s="1"/>
  <c r="T39" i="15" s="1"/>
  <c r="T52" i="15" s="1"/>
  <c r="V39" i="15" s="1"/>
  <c r="V52" i="15" s="1"/>
  <c r="X39" i="15" s="1"/>
  <c r="X52" i="15" s="1"/>
  <c r="Z39" i="15" s="1"/>
  <c r="Z52" i="15" s="1"/>
  <c r="AB39" i="15" s="1"/>
  <c r="AB52" i="15" s="1"/>
  <c r="AE41" i="15"/>
  <c r="AB32" i="16"/>
  <c r="P40" i="18"/>
  <c r="AU36" i="23"/>
  <c r="AU42" i="23" s="1"/>
  <c r="X39" i="17"/>
  <c r="J38" i="19"/>
  <c r="I23" i="30"/>
  <c r="H38" i="19"/>
  <c r="W39" i="22"/>
  <c r="Y39" i="22" s="1"/>
  <c r="Z38" i="19"/>
  <c r="BA50" i="23"/>
  <c r="N50" i="15"/>
  <c r="X24" i="20"/>
  <c r="U22" i="30"/>
  <c r="C23" i="30"/>
  <c r="E19" i="7"/>
  <c r="E26" i="8"/>
  <c r="Y25" i="22"/>
  <c r="C35" i="22"/>
  <c r="C40" i="22" s="1"/>
  <c r="M36" i="27"/>
  <c r="M38" i="27" s="1"/>
  <c r="AB44" i="20"/>
  <c r="X40" i="21"/>
  <c r="AD26" i="17"/>
  <c r="AD28" i="17" s="1"/>
  <c r="AD30" i="17" s="1"/>
  <c r="AB24" i="20"/>
  <c r="J37" i="18"/>
  <c r="N38" i="19"/>
  <c r="K22" i="23"/>
  <c r="K45" i="23" s="1"/>
  <c r="K54" i="23" s="1"/>
  <c r="K57" i="23" s="1"/>
  <c r="I35" i="24"/>
  <c r="I42" i="24" s="1"/>
  <c r="I45" i="24" s="1"/>
  <c r="C26" i="28"/>
  <c r="I26" i="28" s="1"/>
  <c r="I22" i="2" s="1"/>
  <c r="P28" i="17"/>
  <c r="I19" i="13"/>
  <c r="K19" i="13" s="1"/>
  <c r="T28" i="17"/>
  <c r="AB28" i="17"/>
  <c r="L25" i="18"/>
  <c r="R27" i="20"/>
  <c r="U50" i="23"/>
  <c r="H22" i="21"/>
  <c r="DO18" i="23"/>
  <c r="V37" i="18"/>
  <c r="V22" i="21"/>
  <c r="AC21" i="27"/>
  <c r="X23" i="17"/>
  <c r="L37" i="18"/>
  <c r="N27" i="16"/>
  <c r="I36" i="27"/>
  <c r="I38" i="27" s="1"/>
  <c r="X31" i="15"/>
  <c r="AD37" i="20"/>
  <c r="AD41" i="20" s="1"/>
  <c r="AD46" i="20" s="1"/>
  <c r="F41" i="20"/>
  <c r="F46" i="20" s="1"/>
  <c r="H35" i="20" s="1"/>
  <c r="H46" i="20" s="1"/>
  <c r="J35" i="20" s="1"/>
  <c r="J46" i="20" s="1"/>
  <c r="L35" i="20" s="1"/>
  <c r="L46" i="20" s="1"/>
  <c r="N35" i="20" s="1"/>
  <c r="N46" i="20" s="1"/>
  <c r="P35" i="20" s="1"/>
  <c r="P46" i="20" s="1"/>
  <c r="R35" i="20" s="1"/>
  <c r="R46" i="20" s="1"/>
  <c r="T35" i="20" s="1"/>
  <c r="T46" i="20" s="1"/>
  <c r="V35" i="20" s="1"/>
  <c r="V46" i="20" s="1"/>
  <c r="X35" i="20" s="1"/>
  <c r="X46" i="20" s="1"/>
  <c r="Z35" i="20" s="1"/>
  <c r="Z46" i="20" s="1"/>
  <c r="AB35" i="20" s="1"/>
  <c r="AB46" i="20" s="1"/>
  <c r="J40" i="21"/>
  <c r="F24" i="20"/>
  <c r="AD20" i="20"/>
  <c r="R25" i="21"/>
  <c r="C41" i="30"/>
  <c r="U38" i="30"/>
  <c r="Z25" i="18"/>
  <c r="U29" i="30"/>
  <c r="F23" i="4" s="1"/>
  <c r="BG50" i="23"/>
  <c r="H22" i="19"/>
  <c r="R40" i="18"/>
  <c r="V44" i="20"/>
  <c r="S29" i="29"/>
  <c r="C23" i="4" s="1"/>
  <c r="R38" i="19"/>
  <c r="Q37" i="24"/>
  <c r="X38" i="19"/>
  <c r="N42" i="19"/>
  <c r="F49" i="16"/>
  <c r="AD42" i="16"/>
  <c r="X28" i="17"/>
  <c r="AE49" i="15"/>
  <c r="Z40" i="21"/>
  <c r="K50" i="24"/>
  <c r="AB26" i="19"/>
  <c r="AA50" i="23"/>
  <c r="J42" i="19"/>
  <c r="H23" i="17"/>
  <c r="E21" i="28"/>
  <c r="AB22" i="19"/>
  <c r="G23" i="30"/>
  <c r="AD33" i="18"/>
  <c r="L22" i="19"/>
  <c r="AD43" i="17"/>
  <c r="Q36" i="23"/>
  <c r="Q42" i="23" s="1"/>
  <c r="AD24" i="18"/>
  <c r="AD25" i="18" s="1"/>
  <c r="F25" i="18"/>
  <c r="BU22" i="23"/>
  <c r="J44" i="17"/>
  <c r="G22" i="9"/>
  <c r="G34" i="9" s="1"/>
  <c r="G37" i="9" s="1"/>
  <c r="AE36" i="27"/>
  <c r="AE38" i="27" s="1"/>
  <c r="AD40" i="20"/>
  <c r="L40" i="21"/>
  <c r="CU22" i="23"/>
  <c r="H28" i="17"/>
  <c r="AB22" i="21"/>
  <c r="AB40" i="18"/>
  <c r="BC36" i="23"/>
  <c r="BC42" i="23" s="1"/>
  <c r="BC45" i="23" s="1"/>
  <c r="BC54" i="23" s="1"/>
  <c r="BC57" i="23" s="1"/>
  <c r="Q21" i="33"/>
  <c r="Z42" i="19"/>
  <c r="S19" i="29"/>
  <c r="C22" i="29"/>
  <c r="H40" i="21"/>
  <c r="X44" i="17"/>
  <c r="P39" i="17"/>
  <c r="Z44" i="17"/>
  <c r="V41" i="20"/>
  <c r="H54" i="16"/>
  <c r="V31" i="15"/>
  <c r="Z22" i="19"/>
  <c r="V25" i="21"/>
  <c r="BK48" i="27"/>
  <c r="L31" i="15"/>
  <c r="AD36" i="18"/>
  <c r="Q22" i="29"/>
  <c r="Q33" i="29" s="1"/>
  <c r="Q42" i="29" s="1"/>
  <c r="Q46" i="29" s="1"/>
  <c r="J28" i="17"/>
  <c r="CE22" i="23"/>
  <c r="CE45" i="23" s="1"/>
  <c r="C23" i="11"/>
  <c r="J43" i="15"/>
  <c r="R24" i="20"/>
  <c r="V25" i="18"/>
  <c r="E22" i="9"/>
  <c r="E34" i="9" s="1"/>
  <c r="E37" i="9" s="1"/>
  <c r="P37" i="18"/>
  <c r="J32" i="16"/>
  <c r="L32" i="16"/>
  <c r="AU21" i="27"/>
  <c r="AU41" i="27" s="1"/>
  <c r="AU52" i="27" s="1"/>
  <c r="AU55" i="27" s="1"/>
  <c r="C21" i="7"/>
  <c r="AQ22" i="23"/>
  <c r="Q49" i="24"/>
  <c r="E52" i="25" s="1"/>
  <c r="G25" i="32"/>
  <c r="F23" i="5" s="1"/>
  <c r="J24" i="20"/>
  <c r="H37" i="21"/>
  <c r="C43" i="26"/>
  <c r="S41" i="26"/>
  <c r="I25" i="10" s="1"/>
  <c r="K25" i="10" s="1"/>
  <c r="N40" i="18"/>
  <c r="T54" i="16"/>
  <c r="DG36" i="23"/>
  <c r="DG42" i="23" s="1"/>
  <c r="X26" i="19"/>
  <c r="J37" i="21"/>
  <c r="M49" i="22"/>
  <c r="N32" i="16"/>
  <c r="P22" i="18"/>
  <c r="BM21" i="27"/>
  <c r="AD41" i="19"/>
  <c r="F42" i="19"/>
  <c r="AE48" i="15"/>
  <c r="AD26" i="16"/>
  <c r="Z50" i="15"/>
  <c r="T22" i="18"/>
  <c r="R39" i="17"/>
  <c r="T25" i="18"/>
  <c r="AB22" i="18"/>
  <c r="J27" i="16"/>
  <c r="R41" i="20"/>
  <c r="V27" i="20"/>
  <c r="Z39" i="17"/>
  <c r="V54" i="16"/>
  <c r="E43" i="26"/>
  <c r="P26" i="19"/>
  <c r="G38" i="29"/>
  <c r="R32" i="16"/>
  <c r="V26" i="19"/>
  <c r="Z44" i="20"/>
  <c r="AE29" i="15"/>
  <c r="K31" i="30"/>
  <c r="L41" i="20"/>
  <c r="W38" i="22"/>
  <c r="AD53" i="16"/>
  <c r="Q23" i="33"/>
  <c r="H37" i="18"/>
  <c r="Q29" i="33"/>
  <c r="AB37" i="18"/>
  <c r="AD38" i="20"/>
  <c r="U39" i="30"/>
  <c r="F32" i="4" s="1"/>
  <c r="AD27" i="17"/>
  <c r="AD51" i="16"/>
  <c r="F54" i="16"/>
  <c r="AD42" i="17"/>
  <c r="L22" i="21"/>
  <c r="G24" i="12"/>
  <c r="G33" i="12" s="1"/>
  <c r="G42" i="12" s="1"/>
  <c r="G45" i="12" s="1"/>
  <c r="G18" i="11"/>
  <c r="BE50" i="23"/>
  <c r="CI22" i="23"/>
  <c r="CI45" i="23" s="1"/>
  <c r="CI54" i="23" s="1"/>
  <c r="CI57" i="23" s="1"/>
  <c r="AQ36" i="23"/>
  <c r="AQ42" i="23" s="1"/>
  <c r="E31" i="30"/>
  <c r="E34" i="30" s="1"/>
  <c r="U27" i="30"/>
  <c r="G41" i="30"/>
  <c r="P22" i="19"/>
  <c r="P38" i="19"/>
  <c r="L43" i="15"/>
  <c r="L49" i="16"/>
  <c r="E23" i="11"/>
  <c r="V40" i="21"/>
  <c r="V23" i="17"/>
  <c r="G26" i="10"/>
  <c r="G35" i="10" s="1"/>
  <c r="G38" i="10" s="1"/>
  <c r="T39" i="17"/>
  <c r="Z22" i="21"/>
  <c r="AD52" i="16"/>
  <c r="G31" i="30"/>
  <c r="Z31" i="15"/>
  <c r="AD21" i="20"/>
  <c r="AD20" i="16"/>
  <c r="F27" i="16"/>
  <c r="F34" i="16" s="1"/>
  <c r="H18" i="16" s="1"/>
  <c r="H34" i="16" s="1"/>
  <c r="J18" i="16" s="1"/>
  <c r="J34" i="16" s="1"/>
  <c r="L18" i="16" s="1"/>
  <c r="L34" i="16" s="1"/>
  <c r="N18" i="16" s="1"/>
  <c r="N34" i="16" s="1"/>
  <c r="P18" i="16" s="1"/>
  <c r="P34" i="16" s="1"/>
  <c r="R18" i="16" s="1"/>
  <c r="R34" i="16" s="1"/>
  <c r="T18" i="16" s="1"/>
  <c r="T34" i="16" s="1"/>
  <c r="V18" i="16" s="1"/>
  <c r="V34" i="16" s="1"/>
  <c r="X18" i="16" s="1"/>
  <c r="X34" i="16" s="1"/>
  <c r="Z18" i="16" s="1"/>
  <c r="Z34" i="16" s="1"/>
  <c r="AB18" i="16" s="1"/>
  <c r="AB34" i="16" s="1"/>
  <c r="AD23" i="16"/>
  <c r="Q30" i="24"/>
  <c r="E31" i="25" s="1"/>
  <c r="X43" i="15"/>
  <c r="Q27" i="33"/>
  <c r="AS36" i="27"/>
  <c r="AS38" i="27" s="1"/>
  <c r="AE42" i="15"/>
  <c r="H43" i="15"/>
  <c r="R22" i="19"/>
  <c r="M20" i="22"/>
  <c r="C31" i="9"/>
  <c r="AY48" i="27"/>
  <c r="R44" i="17"/>
  <c r="AD25" i="17"/>
  <c r="F28" i="17"/>
  <c r="AD44" i="16"/>
  <c r="Q25" i="33"/>
  <c r="H50" i="15"/>
  <c r="E36" i="23"/>
  <c r="E42" i="23" s="1"/>
  <c r="T38" i="19"/>
  <c r="C31" i="30"/>
  <c r="U28" i="30"/>
  <c r="F22" i="4" s="1"/>
  <c r="I22" i="4" s="1"/>
  <c r="N37" i="21"/>
  <c r="J39" i="17"/>
  <c r="L38" i="19"/>
  <c r="Z32" i="16"/>
  <c r="F37" i="18"/>
  <c r="AD35" i="18"/>
  <c r="T50" i="15"/>
  <c r="J40" i="18"/>
  <c r="AD18" i="18"/>
  <c r="AA48" i="27"/>
  <c r="L42" i="19"/>
  <c r="AB43" i="15"/>
  <c r="X42" i="19"/>
  <c r="Z40" i="18"/>
  <c r="Z27" i="16"/>
  <c r="P22" i="21"/>
  <c r="R37" i="18"/>
  <c r="N37" i="18"/>
  <c r="H41" i="20"/>
  <c r="H49" i="16"/>
  <c r="U20" i="22"/>
  <c r="R28" i="17"/>
  <c r="H39" i="17"/>
  <c r="L28" i="17"/>
  <c r="T37" i="18"/>
  <c r="P24" i="15"/>
  <c r="G50" i="24"/>
  <c r="K36" i="6"/>
  <c r="G35" i="22"/>
  <c r="G40" i="22" s="1"/>
  <c r="C30" i="7"/>
  <c r="T37" i="21"/>
  <c r="M31" i="30"/>
  <c r="M34" i="30" s="1"/>
  <c r="M46" i="30" s="1"/>
  <c r="M50" i="30" s="1"/>
  <c r="E41" i="30"/>
  <c r="E46" i="30" s="1"/>
  <c r="E50" i="30" s="1"/>
  <c r="CS36" i="23"/>
  <c r="CS42" i="23" s="1"/>
  <c r="R50" i="15"/>
  <c r="N24" i="20"/>
  <c r="J50" i="15"/>
  <c r="O48" i="27"/>
  <c r="R23" i="17"/>
  <c r="E28" i="11"/>
  <c r="P44" i="17"/>
  <c r="G22" i="23"/>
  <c r="BU36" i="27"/>
  <c r="BU38" i="27" s="1"/>
  <c r="AD18" i="16"/>
  <c r="S36" i="29"/>
  <c r="C38" i="29"/>
  <c r="Q19" i="33"/>
  <c r="V49" i="16"/>
  <c r="J25" i="21"/>
  <c r="X41" i="20"/>
  <c r="Z41" i="20"/>
  <c r="E22" i="23"/>
  <c r="AE46" i="15"/>
  <c r="T22" i="21"/>
  <c r="H44" i="17"/>
  <c r="BK21" i="27"/>
  <c r="T27" i="20"/>
  <c r="O49" i="22"/>
  <c r="X54" i="16"/>
  <c r="Z24" i="15"/>
  <c r="AD29" i="16"/>
  <c r="F32" i="16"/>
  <c r="AB24" i="15"/>
  <c r="P31" i="15"/>
  <c r="T44" i="20"/>
  <c r="E36" i="28"/>
  <c r="H26" i="19"/>
  <c r="H28" i="19" s="1"/>
  <c r="J18" i="19" s="1"/>
  <c r="J28" i="19" s="1"/>
  <c r="L18" i="19" s="1"/>
  <c r="L28" i="19" s="1"/>
  <c r="N18" i="19" s="1"/>
  <c r="N28" i="19" s="1"/>
  <c r="P18" i="19" s="1"/>
  <c r="P28" i="19" s="1"/>
  <c r="R18" i="19" s="1"/>
  <c r="R28" i="19" s="1"/>
  <c r="T18" i="19" s="1"/>
  <c r="T28" i="19" s="1"/>
  <c r="V18" i="19" s="1"/>
  <c r="V28" i="19" s="1"/>
  <c r="X18" i="19" s="1"/>
  <c r="X28" i="19" s="1"/>
  <c r="Z18" i="19" s="1"/>
  <c r="Z28" i="19" s="1"/>
  <c r="AB18" i="19" s="1"/>
  <c r="AB28" i="19" s="1"/>
  <c r="AS36" i="23"/>
  <c r="AS42" i="23" s="1"/>
  <c r="R24" i="15"/>
  <c r="Z22" i="18"/>
  <c r="V40" i="18"/>
  <c r="J54" i="16"/>
  <c r="P50" i="15"/>
  <c r="AE30" i="15"/>
  <c r="R44" i="20"/>
  <c r="H31" i="15"/>
  <c r="AD30" i="16"/>
  <c r="R27" i="16"/>
  <c r="AD20" i="19"/>
  <c r="F22" i="19"/>
  <c r="AB50" i="15"/>
  <c r="R49" i="16"/>
  <c r="T22" i="19"/>
  <c r="R31" i="15"/>
  <c r="T40" i="21"/>
  <c r="L44" i="17"/>
  <c r="M50" i="24"/>
  <c r="Z37" i="21"/>
  <c r="AD21" i="21"/>
  <c r="AD22" i="21" s="1"/>
  <c r="AD27" i="21" s="1"/>
  <c r="AB25" i="18"/>
  <c r="E29" i="11"/>
  <c r="AB37" i="21"/>
  <c r="AB38" i="19"/>
  <c r="N27" i="20"/>
  <c r="AB49" i="16"/>
  <c r="T42" i="19"/>
  <c r="X50" i="15"/>
  <c r="AD21" i="16"/>
  <c r="BO36" i="27"/>
  <c r="BO38" i="27" s="1"/>
  <c r="BO41" i="27" s="1"/>
  <c r="BO52" i="27" s="1"/>
  <c r="BO55" i="27" s="1"/>
  <c r="Y34" i="22"/>
  <c r="C30" i="2" s="1"/>
  <c r="C31" i="3" s="1"/>
  <c r="N40" i="21"/>
  <c r="AD21" i="19"/>
  <c r="N22" i="19"/>
  <c r="V22" i="19"/>
  <c r="AB27" i="16"/>
  <c r="Z24" i="20"/>
  <c r="T27" i="16"/>
  <c r="P43" i="15"/>
  <c r="S22" i="23"/>
  <c r="BS48" i="27"/>
  <c r="T24" i="20"/>
  <c r="J44" i="20"/>
  <c r="V32" i="16"/>
  <c r="AD36" i="19"/>
  <c r="F38" i="19"/>
  <c r="F44" i="19" s="1"/>
  <c r="H34" i="19" s="1"/>
  <c r="H44" i="19" s="1"/>
  <c r="J34" i="19" s="1"/>
  <c r="J44" i="19" s="1"/>
  <c r="L34" i="19" s="1"/>
  <c r="L44" i="19" s="1"/>
  <c r="N34" i="19" s="1"/>
  <c r="N44" i="19" s="1"/>
  <c r="P34" i="19" s="1"/>
  <c r="P44" i="19" s="1"/>
  <c r="R34" i="19" s="1"/>
  <c r="R44" i="19" s="1"/>
  <c r="T34" i="19" s="1"/>
  <c r="T44" i="19" s="1"/>
  <c r="V34" i="19" s="1"/>
  <c r="V44" i="19" s="1"/>
  <c r="X34" i="19" s="1"/>
  <c r="X44" i="19" s="1"/>
  <c r="Z34" i="19" s="1"/>
  <c r="Z44" i="19" s="1"/>
  <c r="AB34" i="19" s="1"/>
  <c r="AB44" i="19" s="1"/>
  <c r="C31" i="29"/>
  <c r="S27" i="29"/>
  <c r="O50" i="23"/>
  <c r="AE23" i="15"/>
  <c r="AE24" i="15" s="1"/>
  <c r="AE33" i="15" s="1"/>
  <c r="P23" i="17"/>
  <c r="C37" i="28"/>
  <c r="BM36" i="23"/>
  <c r="BM42" i="23" s="1"/>
  <c r="BM45" i="23" s="1"/>
  <c r="BM54" i="23" s="1"/>
  <c r="BM57" i="23" s="1"/>
  <c r="L37" i="21"/>
  <c r="BS36" i="23"/>
  <c r="BS42" i="23" s="1"/>
  <c r="L50" i="15"/>
  <c r="L40" i="18"/>
  <c r="X44" i="20"/>
  <c r="F23" i="17"/>
  <c r="AD22" i="17"/>
  <c r="AD23" i="17" s="1"/>
  <c r="Z26" i="19"/>
  <c r="S36" i="27"/>
  <c r="S38" i="27" s="1"/>
  <c r="S41" i="27" s="1"/>
  <c r="S52" i="27" s="1"/>
  <c r="S55" i="27" s="1"/>
  <c r="H32" i="16"/>
  <c r="Z28" i="17"/>
  <c r="Y36" i="27"/>
  <c r="Y38" i="27" s="1"/>
  <c r="AD20" i="18"/>
  <c r="AD22" i="18" s="1"/>
  <c r="AD27" i="18" s="1"/>
  <c r="F22" i="18"/>
  <c r="S20" i="22"/>
  <c r="Q20" i="22"/>
  <c r="Q43" i="22" s="1"/>
  <c r="Q52" i="22" s="1"/>
  <c r="Q56" i="22" s="1"/>
  <c r="P54" i="16"/>
  <c r="K26" i="26"/>
  <c r="AB23" i="17"/>
  <c r="C28" i="6"/>
  <c r="N26" i="19"/>
  <c r="AD39" i="20"/>
  <c r="N31" i="15"/>
  <c r="E23" i="7"/>
  <c r="E26" i="7" s="1"/>
  <c r="L25" i="21"/>
  <c r="BO36" i="23"/>
  <c r="BO42" i="23" s="1"/>
  <c r="BO45" i="23" s="1"/>
  <c r="BO54" i="23" s="1"/>
  <c r="BO57" i="23" s="1"/>
  <c r="CK36" i="23"/>
  <c r="CK42" i="23" s="1"/>
  <c r="P32" i="16"/>
  <c r="AA22" i="23"/>
  <c r="X49" i="16"/>
  <c r="AD24" i="16"/>
  <c r="I48" i="27"/>
  <c r="AD31" i="16"/>
  <c r="AD32" i="16" s="1"/>
  <c r="AO22" i="23"/>
  <c r="AO45" i="23" s="1"/>
  <c r="AO54" i="23" s="1"/>
  <c r="AO57" i="23" s="1"/>
  <c r="R42" i="19"/>
  <c r="AD47" i="16"/>
  <c r="J22" i="21"/>
  <c r="AD37" i="19"/>
  <c r="DO33" i="23"/>
  <c r="L24" i="15"/>
  <c r="O50" i="24"/>
  <c r="DE22" i="23"/>
  <c r="DE45" i="23" s="1"/>
  <c r="DE54" i="23" s="1"/>
  <c r="DE57" i="23" s="1"/>
  <c r="L54" i="16"/>
  <c r="N24" i="15"/>
  <c r="F44" i="17"/>
  <c r="F46" i="17" s="1"/>
  <c r="H36" i="17" s="1"/>
  <c r="H46" i="17" s="1"/>
  <c r="J36" i="17" s="1"/>
  <c r="AD41" i="17"/>
  <c r="N43" i="15"/>
  <c r="H25" i="21"/>
  <c r="L27" i="20"/>
  <c r="T23" i="17"/>
  <c r="BM36" i="27"/>
  <c r="BM38" i="27" s="1"/>
  <c r="N49" i="16"/>
  <c r="W48" i="27"/>
  <c r="X22" i="21"/>
  <c r="T49" i="16"/>
  <c r="C27" i="28"/>
  <c r="I27" i="28" s="1"/>
  <c r="I23" i="2" s="1"/>
  <c r="P44" i="20"/>
  <c r="BE45" i="23"/>
  <c r="BE54" i="23" s="1"/>
  <c r="BE57" i="23" s="1"/>
  <c r="E35" i="10"/>
  <c r="E38" i="10" s="1"/>
  <c r="AI41" i="27"/>
  <c r="C33" i="12"/>
  <c r="C42" i="12" s="1"/>
  <c r="C45" i="12" s="1"/>
  <c r="E37" i="8"/>
  <c r="E40" i="8" s="1"/>
  <c r="E43" i="22"/>
  <c r="E52" i="22" s="1"/>
  <c r="E56" i="22" s="1"/>
  <c r="AY41" i="27"/>
  <c r="AK41" i="27"/>
  <c r="AK52" i="27" s="1"/>
  <c r="AK55" i="27" s="1"/>
  <c r="CG45" i="23"/>
  <c r="CG54" i="23" s="1"/>
  <c r="CG57" i="23" s="1"/>
  <c r="O45" i="23"/>
  <c r="O54" i="23" s="1"/>
  <c r="O57" i="23" s="1"/>
  <c r="W40" i="22"/>
  <c r="F56" i="16"/>
  <c r="H40" i="16" s="1"/>
  <c r="H56" i="16" s="1"/>
  <c r="J40" i="16" s="1"/>
  <c r="J56" i="16" s="1"/>
  <c r="L40" i="16" s="1"/>
  <c r="L56" i="16" s="1"/>
  <c r="N40" i="16" s="1"/>
  <c r="N56" i="16" s="1"/>
  <c r="P40" i="16" s="1"/>
  <c r="P56" i="16" s="1"/>
  <c r="R40" i="16" s="1"/>
  <c r="R56" i="16" s="1"/>
  <c r="T40" i="16" s="1"/>
  <c r="T56" i="16" s="1"/>
  <c r="V40" i="16" s="1"/>
  <c r="V56" i="16" s="1"/>
  <c r="X40" i="16" s="1"/>
  <c r="X56" i="16" s="1"/>
  <c r="Z40" i="16" s="1"/>
  <c r="Z56" i="16" s="1"/>
  <c r="AB40" i="16" s="1"/>
  <c r="AB56" i="16" s="1"/>
  <c r="C24" i="5"/>
  <c r="C27" i="5" s="1"/>
  <c r="C32" i="5" s="1"/>
  <c r="E41" i="27"/>
  <c r="E52" i="27" s="1"/>
  <c r="E55" i="27" s="1"/>
  <c r="Q41" i="27"/>
  <c r="Q52" i="27" s="1"/>
  <c r="Q55" i="27" s="1"/>
  <c r="BS41" i="27"/>
  <c r="I54" i="24"/>
  <c r="I57" i="24" s="1"/>
  <c r="CE54" i="23"/>
  <c r="CE57" i="23" s="1"/>
  <c r="BW45" i="23"/>
  <c r="BW54" i="23" s="1"/>
  <c r="BW57" i="23" s="1"/>
  <c r="BK45" i="23"/>
  <c r="BU45" i="23"/>
  <c r="BU54" i="23" s="1"/>
  <c r="BU57" i="23" s="1"/>
  <c r="CC45" i="23"/>
  <c r="C40" i="25"/>
  <c r="I40" i="25" s="1"/>
  <c r="E35" i="2" s="1"/>
  <c r="E35" i="3"/>
  <c r="U43" i="22"/>
  <c r="G43" i="22"/>
  <c r="G52" i="22" s="1"/>
  <c r="G56" i="22" s="1"/>
  <c r="Y38" i="22"/>
  <c r="C35" i="2" s="1"/>
  <c r="C35" i="3" s="1"/>
  <c r="Y18" i="22"/>
  <c r="C16" i="2" s="1"/>
  <c r="F28" i="19"/>
  <c r="H18" i="19" s="1"/>
  <c r="AD54" i="16"/>
  <c r="AE31" i="15"/>
  <c r="G37" i="8"/>
  <c r="G40" i="8" s="1"/>
  <c r="C40" i="6"/>
  <c r="C43" i="6" s="1"/>
  <c r="C46" i="6" s="1"/>
  <c r="C26" i="7"/>
  <c r="C33" i="29"/>
  <c r="C42" i="29" s="1"/>
  <c r="C46" i="29" s="1"/>
  <c r="E33" i="29"/>
  <c r="E42" i="29" s="1"/>
  <c r="E46" i="29" s="1"/>
  <c r="AW41" i="27"/>
  <c r="AW52" i="27" s="1"/>
  <c r="AW55" i="27" s="1"/>
  <c r="C45" i="24"/>
  <c r="C54" i="24" s="1"/>
  <c r="C57" i="24" s="1"/>
  <c r="BI45" i="23"/>
  <c r="BI54" i="23" s="1"/>
  <c r="BI57" i="23" s="1"/>
  <c r="AA45" i="23"/>
  <c r="AA54" i="23" s="1"/>
  <c r="AA57" i="23" s="1"/>
  <c r="BY45" i="23"/>
  <c r="BY54" i="23" s="1"/>
  <c r="BY57" i="23" s="1"/>
  <c r="DK45" i="23"/>
  <c r="DK54" i="23" s="1"/>
  <c r="DK57" i="23" s="1"/>
  <c r="BS45" i="23"/>
  <c r="BS54" i="23" s="1"/>
  <c r="BS57" i="23" s="1"/>
  <c r="DG45" i="23"/>
  <c r="DG54" i="23" s="1"/>
  <c r="DG57" i="23" s="1"/>
  <c r="CM45" i="23"/>
  <c r="CM54" i="23" s="1"/>
  <c r="CM57" i="23" s="1"/>
  <c r="M45" i="23"/>
  <c r="M54" i="23" s="1"/>
  <c r="M57" i="23" s="1"/>
  <c r="I43" i="22"/>
  <c r="I52" i="22" s="1"/>
  <c r="I56" i="22" s="1"/>
  <c r="G24" i="11"/>
  <c r="C30" i="11"/>
  <c r="E30" i="32"/>
  <c r="E35" i="32" s="1"/>
  <c r="N33" i="29"/>
  <c r="N42" i="29" s="1"/>
  <c r="N46" i="29" s="1"/>
  <c r="O41" i="27"/>
  <c r="AG41" i="27"/>
  <c r="AG52" i="27" s="1"/>
  <c r="AG55" i="27" s="1"/>
  <c r="BM41" i="27"/>
  <c r="BM52" i="27" s="1"/>
  <c r="BM55" i="27" s="1"/>
  <c r="AQ41" i="27"/>
  <c r="AQ52" i="27" s="1"/>
  <c r="AQ55" i="27" s="1"/>
  <c r="G52" i="27"/>
  <c r="G55" i="27" s="1"/>
  <c r="O45" i="24"/>
  <c r="S45" i="23"/>
  <c r="S54" i="23" s="1"/>
  <c r="S57" i="23" s="1"/>
  <c r="E45" i="23"/>
  <c r="E54" i="23" s="1"/>
  <c r="E57" i="23" s="1"/>
  <c r="AI45" i="23"/>
  <c r="AI54" i="23" s="1"/>
  <c r="AI57" i="23" s="1"/>
  <c r="DA45" i="23"/>
  <c r="DA54" i="23" s="1"/>
  <c r="DA57" i="23" s="1"/>
  <c r="C45" i="23"/>
  <c r="AQ45" i="23"/>
  <c r="AQ54" i="23" s="1"/>
  <c r="AQ57" i="23" s="1"/>
  <c r="CO45" i="23"/>
  <c r="CO54" i="23" s="1"/>
  <c r="CO57" i="23" s="1"/>
  <c r="AW45" i="23"/>
  <c r="M43" i="22"/>
  <c r="M52" i="22" s="1"/>
  <c r="M56" i="22" s="1"/>
  <c r="K43" i="22"/>
  <c r="F42" i="18"/>
  <c r="H33" i="18" s="1"/>
  <c r="H42" i="18" s="1"/>
  <c r="J33" i="18" s="1"/>
  <c r="J42" i="18" s="1"/>
  <c r="L33" i="18" s="1"/>
  <c r="L42" i="18" s="1"/>
  <c r="N33" i="18" s="1"/>
  <c r="F30" i="17"/>
  <c r="H20" i="17" s="1"/>
  <c r="H30" i="17" s="1"/>
  <c r="J20" i="17" s="1"/>
  <c r="J30" i="17" s="1"/>
  <c r="L20" i="17" s="1"/>
  <c r="L30" i="17" s="1"/>
  <c r="N20" i="17" s="1"/>
  <c r="C24" i="11"/>
  <c r="G30" i="11"/>
  <c r="I22" i="5"/>
  <c r="I18" i="6"/>
  <c r="K18" i="6" s="1"/>
  <c r="E29" i="3"/>
  <c r="I29" i="3" s="1"/>
  <c r="C33" i="25"/>
  <c r="I33" i="25" s="1"/>
  <c r="E28" i="2" s="1"/>
  <c r="K28" i="2" s="1"/>
  <c r="AE43" i="15"/>
  <c r="F31" i="4"/>
  <c r="U41" i="30"/>
  <c r="C43" i="22"/>
  <c r="C52" i="22" s="1"/>
  <c r="C56" i="22" s="1"/>
  <c r="CC54" i="23"/>
  <c r="CC57" i="23" s="1"/>
  <c r="AG45" i="23"/>
  <c r="AG54" i="23" s="1"/>
  <c r="AG57" i="23" s="1"/>
  <c r="G39" i="13"/>
  <c r="G42" i="13" s="1"/>
  <c r="C34" i="9"/>
  <c r="C37" i="9" s="1"/>
  <c r="CA45" i="23"/>
  <c r="CA54" i="23" s="1"/>
  <c r="CA57" i="23" s="1"/>
  <c r="CQ45" i="23"/>
  <c r="CQ54" i="23" s="1"/>
  <c r="CQ57" i="23" s="1"/>
  <c r="AM45" i="23"/>
  <c r="AM54" i="23" s="1"/>
  <c r="AM57" i="23" s="1"/>
  <c r="BA45" i="23"/>
  <c r="BA54" i="23" s="1"/>
  <c r="BA57" i="23" s="1"/>
  <c r="BQ41" i="27"/>
  <c r="BQ52" i="27" s="1"/>
  <c r="BQ55" i="27" s="1"/>
  <c r="E51" i="25"/>
  <c r="I21" i="9"/>
  <c r="K21" i="9" s="1"/>
  <c r="Q50" i="24"/>
  <c r="C27" i="25"/>
  <c r="I27" i="25" s="1"/>
  <c r="E22" i="2" s="1"/>
  <c r="E23" i="3"/>
  <c r="C17" i="25"/>
  <c r="I17" i="25" s="1"/>
  <c r="E13" i="2" s="1"/>
  <c r="I20" i="8"/>
  <c r="E14" i="3"/>
  <c r="E15" i="3"/>
  <c r="I21" i="8"/>
  <c r="C18" i="25"/>
  <c r="I18" i="25" s="1"/>
  <c r="E14" i="2" s="1"/>
  <c r="I24" i="13"/>
  <c r="E38" i="28"/>
  <c r="E41" i="28" s="1"/>
  <c r="E52" i="28" s="1"/>
  <c r="E55" i="28" s="1"/>
  <c r="F21" i="4"/>
  <c r="G45" i="23"/>
  <c r="G54" i="23" s="1"/>
  <c r="G57" i="23" s="1"/>
  <c r="I33" i="8"/>
  <c r="C52" i="25"/>
  <c r="E42" i="3"/>
  <c r="I20" i="6"/>
  <c r="K20" i="6" s="1"/>
  <c r="C15" i="2"/>
  <c r="I20" i="12"/>
  <c r="I18" i="28"/>
  <c r="I15" i="2" s="1"/>
  <c r="Y45" i="23"/>
  <c r="Y54" i="23" s="1"/>
  <c r="Y57" i="23" s="1"/>
  <c r="I31" i="10"/>
  <c r="K31" i="10" s="1"/>
  <c r="G44" i="2"/>
  <c r="G42" i="3" s="1"/>
  <c r="I18" i="12"/>
  <c r="I16" i="28"/>
  <c r="C21" i="28"/>
  <c r="C39" i="13"/>
  <c r="C42" i="13" s="1"/>
  <c r="AC45" i="23"/>
  <c r="AC54" i="23" s="1"/>
  <c r="AC57" i="23" s="1"/>
  <c r="I25" i="8"/>
  <c r="C51" i="25"/>
  <c r="E41" i="3"/>
  <c r="DO50" i="23"/>
  <c r="BG45" i="23"/>
  <c r="BG54" i="23" s="1"/>
  <c r="BG57" i="23" s="1"/>
  <c r="K18" i="13"/>
  <c r="K21" i="13" s="1"/>
  <c r="I21" i="13"/>
  <c r="I23" i="12"/>
  <c r="I46" i="28"/>
  <c r="I43" i="2" s="1"/>
  <c r="I21" i="12"/>
  <c r="I19" i="28"/>
  <c r="I16" i="2" s="1"/>
  <c r="AD22" i="19"/>
  <c r="G16" i="2"/>
  <c r="G17" i="3" s="1"/>
  <c r="BW41" i="27"/>
  <c r="BW52" i="27" s="1"/>
  <c r="BW55" i="27" s="1"/>
  <c r="W41" i="27"/>
  <c r="W52" i="27" s="1"/>
  <c r="W55" i="27" s="1"/>
  <c r="E30" i="13"/>
  <c r="E39" i="13" s="1"/>
  <c r="E42" i="13" s="1"/>
  <c r="E26" i="25"/>
  <c r="E37" i="25" s="1"/>
  <c r="C48" i="28"/>
  <c r="I45" i="28"/>
  <c r="I36" i="12"/>
  <c r="DC45" i="23"/>
  <c r="DC54" i="23" s="1"/>
  <c r="DC57" i="23" s="1"/>
  <c r="F21" i="5"/>
  <c r="G26" i="32"/>
  <c r="C30" i="25"/>
  <c r="E26" i="3"/>
  <c r="C21" i="2"/>
  <c r="C31" i="4"/>
  <c r="BU41" i="27"/>
  <c r="BU52" i="27" s="1"/>
  <c r="BU55" i="27" s="1"/>
  <c r="I21" i="10"/>
  <c r="K21" i="10" s="1"/>
  <c r="G13" i="2"/>
  <c r="G14" i="3" s="1"/>
  <c r="I45" i="23"/>
  <c r="I54" i="23" s="1"/>
  <c r="I57" i="23" s="1"/>
  <c r="E28" i="3"/>
  <c r="I28" i="3" s="1"/>
  <c r="C32" i="25"/>
  <c r="G18" i="32"/>
  <c r="F16" i="5"/>
  <c r="DO36" i="23"/>
  <c r="E22" i="3"/>
  <c r="C26" i="25"/>
  <c r="C19" i="25"/>
  <c r="I19" i="25" s="1"/>
  <c r="E15" i="2" s="1"/>
  <c r="E16" i="3"/>
  <c r="I22" i="8"/>
  <c r="I30" i="10"/>
  <c r="K30" i="10" s="1"/>
  <c r="I48" i="26"/>
  <c r="I51" i="26" s="1"/>
  <c r="CK45" i="23"/>
  <c r="CK54" i="23" s="1"/>
  <c r="CK57" i="23" s="1"/>
  <c r="E20" i="25"/>
  <c r="I19" i="9"/>
  <c r="I24" i="8"/>
  <c r="C21" i="25"/>
  <c r="E18" i="3"/>
  <c r="C34" i="2"/>
  <c r="C21" i="4"/>
  <c r="I23" i="5"/>
  <c r="I33" i="6"/>
  <c r="K33" i="6" s="1"/>
  <c r="C36" i="2"/>
  <c r="S43" i="22"/>
  <c r="S52" i="22" s="1"/>
  <c r="S56" i="22" s="1"/>
  <c r="CS45" i="23"/>
  <c r="CS54" i="23" s="1"/>
  <c r="CS57" i="23" s="1"/>
  <c r="E35" i="7"/>
  <c r="C34" i="25"/>
  <c r="I34" i="25" s="1"/>
  <c r="E29" i="2" s="1"/>
  <c r="K29" i="2" s="1"/>
  <c r="E30" i="3"/>
  <c r="I30" i="3" s="1"/>
  <c r="E16" i="25"/>
  <c r="Q21" i="24"/>
  <c r="I20" i="10"/>
  <c r="G12" i="2"/>
  <c r="S26" i="26"/>
  <c r="C14" i="2"/>
  <c r="I19" i="6"/>
  <c r="K19" i="6" s="1"/>
  <c r="C54" i="23"/>
  <c r="C57" i="23" s="1"/>
  <c r="DI45" i="23"/>
  <c r="DI54" i="23" s="1"/>
  <c r="DI57" i="23" s="1"/>
  <c r="AD37" i="21"/>
  <c r="L33" i="29"/>
  <c r="L42" i="29" s="1"/>
  <c r="L46" i="29" s="1"/>
  <c r="CW45" i="23"/>
  <c r="CW54" i="23" s="1"/>
  <c r="CW57" i="23" s="1"/>
  <c r="G33" i="29"/>
  <c r="I20" i="28"/>
  <c r="I17" i="2" s="1"/>
  <c r="I22" i="12"/>
  <c r="AE45" i="23"/>
  <c r="AE54" i="23" s="1"/>
  <c r="AE57" i="23" s="1"/>
  <c r="I29" i="10"/>
  <c r="G35" i="2"/>
  <c r="C35" i="25"/>
  <c r="I35" i="25" s="1"/>
  <c r="E30" i="2" s="1"/>
  <c r="K30" i="2" s="1"/>
  <c r="E31" i="3"/>
  <c r="I31" i="3" s="1"/>
  <c r="G17" i="2"/>
  <c r="G18" i="3" s="1"/>
  <c r="CU45" i="23"/>
  <c r="CU54" i="23" s="1"/>
  <c r="CU57" i="23" s="1"/>
  <c r="AD38" i="19"/>
  <c r="BK41" i="27"/>
  <c r="BK52" i="27" s="1"/>
  <c r="BK55" i="27" s="1"/>
  <c r="I26" i="9"/>
  <c r="K26" i="9" s="1"/>
  <c r="E39" i="25"/>
  <c r="I19" i="12"/>
  <c r="I17" i="28"/>
  <c r="I14" i="2" s="1"/>
  <c r="I29" i="12"/>
  <c r="I47" i="28"/>
  <c r="I44" i="2" s="1"/>
  <c r="E30" i="11"/>
  <c r="I22" i="6"/>
  <c r="K22" i="6" s="1"/>
  <c r="C17" i="2"/>
  <c r="E24" i="3"/>
  <c r="I24" i="3" s="1"/>
  <c r="C28" i="25"/>
  <c r="I28" i="25" s="1"/>
  <c r="E23" i="2" s="1"/>
  <c r="E36" i="3"/>
  <c r="I31" i="8"/>
  <c r="C41" i="25"/>
  <c r="I25" i="28"/>
  <c r="C43" i="2"/>
  <c r="Y49" i="22"/>
  <c r="E24" i="11"/>
  <c r="W45" i="23"/>
  <c r="W54" i="23" s="1"/>
  <c r="W57" i="23" s="1"/>
  <c r="C37" i="26"/>
  <c r="C48" i="26" s="1"/>
  <c r="C51" i="26" s="1"/>
  <c r="C16" i="25"/>
  <c r="DO22" i="23"/>
  <c r="E13" i="3"/>
  <c r="I19" i="8"/>
  <c r="C37" i="8"/>
  <c r="C40" i="8" s="1"/>
  <c r="I32" i="8"/>
  <c r="C44" i="25"/>
  <c r="I44" i="25" s="1"/>
  <c r="E38" i="2" s="1"/>
  <c r="AU45" i="23"/>
  <c r="AU54" i="23" s="1"/>
  <c r="AU57" i="23" s="1"/>
  <c r="I22" i="10"/>
  <c r="K22" i="10" s="1"/>
  <c r="G15" i="2"/>
  <c r="G16" i="3" s="1"/>
  <c r="G35" i="7"/>
  <c r="E21" i="25"/>
  <c r="I20" i="9"/>
  <c r="K20" i="9" s="1"/>
  <c r="AK45" i="23"/>
  <c r="AK54" i="23" s="1"/>
  <c r="AK57" i="23" s="1"/>
  <c r="F14" i="4"/>
  <c r="F17" i="4" s="1"/>
  <c r="U23" i="30"/>
  <c r="E34" i="3"/>
  <c r="C39" i="25"/>
  <c r="I30" i="8"/>
  <c r="C14" i="4"/>
  <c r="I37" i="28"/>
  <c r="I38" i="2" s="1"/>
  <c r="I28" i="12"/>
  <c r="AD24" i="20"/>
  <c r="E27" i="3"/>
  <c r="C31" i="25"/>
  <c r="I31" i="25" s="1"/>
  <c r="E26" i="2" s="1"/>
  <c r="BK54" i="23"/>
  <c r="BK57" i="23" s="1"/>
  <c r="K34" i="30"/>
  <c r="K46" i="30" s="1"/>
  <c r="K50" i="30" s="1"/>
  <c r="E33" i="12"/>
  <c r="E42" i="12" s="1"/>
  <c r="E45" i="12" s="1"/>
  <c r="AW54" i="23"/>
  <c r="AW57" i="23" s="1"/>
  <c r="AM41" i="27"/>
  <c r="AM52" i="27" s="1"/>
  <c r="AM55" i="27" s="1"/>
  <c r="Q45" i="23"/>
  <c r="Q54" i="23" s="1"/>
  <c r="Q57" i="23" s="1"/>
  <c r="G37" i="26"/>
  <c r="AS45" i="23"/>
  <c r="AS54" i="23" s="1"/>
  <c r="AS57" i="23" s="1"/>
  <c r="CY45" i="23"/>
  <c r="CY54" i="23" s="1"/>
  <c r="CY57" i="23" s="1"/>
  <c r="BQ45" i="23"/>
  <c r="BQ54" i="23" s="1"/>
  <c r="BQ57" i="23" s="1"/>
  <c r="C20" i="25"/>
  <c r="I23" i="8"/>
  <c r="E17" i="3"/>
  <c r="BA41" i="27"/>
  <c r="BA52" i="27" s="1"/>
  <c r="BA55" i="27" s="1"/>
  <c r="E43" i="6"/>
  <c r="E46" i="6" s="1"/>
  <c r="I23" i="4" l="1"/>
  <c r="C34" i="30"/>
  <c r="C46" i="30" s="1"/>
  <c r="C50" i="30" s="1"/>
  <c r="G34" i="30"/>
  <c r="G46" i="30" s="1"/>
  <c r="G50" i="30" s="1"/>
  <c r="I34" i="30"/>
  <c r="I46" i="30" s="1"/>
  <c r="I50" i="30" s="1"/>
  <c r="C33" i="4"/>
  <c r="S38" i="29"/>
  <c r="S22" i="29"/>
  <c r="S33" i="29" s="1"/>
  <c r="S42" i="29" s="1"/>
  <c r="S46" i="29" s="1"/>
  <c r="C36" i="28"/>
  <c r="C41" i="27"/>
  <c r="C52" i="27" s="1"/>
  <c r="C55" i="27" s="1"/>
  <c r="K41" i="27"/>
  <c r="K52" i="27" s="1"/>
  <c r="K55" i="27" s="1"/>
  <c r="BC52" i="27"/>
  <c r="BC55" i="27" s="1"/>
  <c r="M41" i="27"/>
  <c r="M52" i="27" s="1"/>
  <c r="M55" i="27" s="1"/>
  <c r="AE41" i="27"/>
  <c r="AE52" i="27" s="1"/>
  <c r="AE55" i="27" s="1"/>
  <c r="Y41" i="27"/>
  <c r="Y52" i="27" s="1"/>
  <c r="Y55" i="27" s="1"/>
  <c r="AI52" i="27"/>
  <c r="AI55" i="27" s="1"/>
  <c r="AA52" i="27"/>
  <c r="AA55" i="27" s="1"/>
  <c r="K23" i="2"/>
  <c r="AC41" i="27"/>
  <c r="AC52" i="27" s="1"/>
  <c r="AC55" i="27" s="1"/>
  <c r="S34" i="26"/>
  <c r="E48" i="26"/>
  <c r="E51" i="26" s="1"/>
  <c r="G48" i="26"/>
  <c r="G51" i="26" s="1"/>
  <c r="K37" i="26"/>
  <c r="K48" i="26" s="1"/>
  <c r="K51" i="26" s="1"/>
  <c r="O54" i="24"/>
  <c r="O57" i="24" s="1"/>
  <c r="I30" i="9"/>
  <c r="K30" i="9" s="1"/>
  <c r="I32" i="25"/>
  <c r="E27" i="2" s="1"/>
  <c r="K27" i="2" s="1"/>
  <c r="I27" i="9"/>
  <c r="K27" i="9" s="1"/>
  <c r="I30" i="25"/>
  <c r="E25" i="2" s="1"/>
  <c r="Q35" i="24"/>
  <c r="K26" i="2"/>
  <c r="U52" i="22"/>
  <c r="U56" i="22" s="1"/>
  <c r="C12" i="2"/>
  <c r="Y35" i="22"/>
  <c r="W43" i="22"/>
  <c r="W52" i="22" s="1"/>
  <c r="W56" i="22" s="1"/>
  <c r="AD42" i="21"/>
  <c r="F27" i="21"/>
  <c r="H18" i="21" s="1"/>
  <c r="H27" i="21" s="1"/>
  <c r="J18" i="21" s="1"/>
  <c r="J27" i="21" s="1"/>
  <c r="L18" i="21" s="1"/>
  <c r="L27" i="21" s="1"/>
  <c r="N18" i="21" s="1"/>
  <c r="N27" i="21" s="1"/>
  <c r="P18" i="21" s="1"/>
  <c r="P27" i="21" s="1"/>
  <c r="R18" i="21" s="1"/>
  <c r="R27" i="21" s="1"/>
  <c r="T18" i="21" s="1"/>
  <c r="T27" i="21" s="1"/>
  <c r="V18" i="21" s="1"/>
  <c r="V27" i="21" s="1"/>
  <c r="X18" i="21" s="1"/>
  <c r="X27" i="21" s="1"/>
  <c r="Z18" i="21" s="1"/>
  <c r="Z27" i="21" s="1"/>
  <c r="AB18" i="21" s="1"/>
  <c r="AB27" i="21" s="1"/>
  <c r="AD42" i="19"/>
  <c r="AD37" i="18"/>
  <c r="AD42" i="18" s="1"/>
  <c r="N30" i="17"/>
  <c r="P20" i="17" s="1"/>
  <c r="P30" i="17" s="1"/>
  <c r="R20" i="17" s="1"/>
  <c r="R30" i="17" s="1"/>
  <c r="T20" i="17" s="1"/>
  <c r="T30" i="17" s="1"/>
  <c r="V20" i="17" s="1"/>
  <c r="V30" i="17" s="1"/>
  <c r="X20" i="17" s="1"/>
  <c r="X30" i="17" s="1"/>
  <c r="Z20" i="17" s="1"/>
  <c r="Z30" i="17" s="1"/>
  <c r="AB20" i="17" s="1"/>
  <c r="AB30" i="17" s="1"/>
  <c r="AD27" i="16"/>
  <c r="AD34" i="16" s="1"/>
  <c r="AE50" i="15"/>
  <c r="K22" i="2"/>
  <c r="I26" i="3"/>
  <c r="K25" i="2"/>
  <c r="I23" i="3"/>
  <c r="Q18" i="33"/>
  <c r="Q32" i="33"/>
  <c r="Q16" i="33"/>
  <c r="Q33" i="33" s="1"/>
  <c r="U31" i="30"/>
  <c r="U34" i="30" s="1"/>
  <c r="U46" i="30" s="1"/>
  <c r="U50" i="30" s="1"/>
  <c r="F25" i="4"/>
  <c r="F28" i="4" s="1"/>
  <c r="S31" i="29"/>
  <c r="G42" i="29"/>
  <c r="G46" i="29" s="1"/>
  <c r="I32" i="4"/>
  <c r="AY52" i="27"/>
  <c r="AY55" i="27" s="1"/>
  <c r="BS52" i="27"/>
  <c r="BS55" i="27" s="1"/>
  <c r="O52" i="27"/>
  <c r="O55" i="27" s="1"/>
  <c r="I41" i="27"/>
  <c r="I52" i="27" s="1"/>
  <c r="I55" i="27" s="1"/>
  <c r="S43" i="26"/>
  <c r="G43" i="2"/>
  <c r="G45" i="2" s="1"/>
  <c r="K52" i="22"/>
  <c r="K56" i="22" s="1"/>
  <c r="Y20" i="22"/>
  <c r="J42" i="21"/>
  <c r="L33" i="21" s="1"/>
  <c r="L42" i="21" s="1"/>
  <c r="N33" i="21" s="1"/>
  <c r="N42" i="21" s="1"/>
  <c r="P33" i="21" s="1"/>
  <c r="P42" i="21" s="1"/>
  <c r="R33" i="21" s="1"/>
  <c r="R42" i="21" s="1"/>
  <c r="T33" i="21" s="1"/>
  <c r="T42" i="21" s="1"/>
  <c r="V33" i="21" s="1"/>
  <c r="V42" i="21" s="1"/>
  <c r="X33" i="21" s="1"/>
  <c r="X42" i="21" s="1"/>
  <c r="Z33" i="21" s="1"/>
  <c r="Z42" i="21" s="1"/>
  <c r="AB33" i="21" s="1"/>
  <c r="AB42" i="21" s="1"/>
  <c r="AD29" i="20"/>
  <c r="AD28" i="19"/>
  <c r="N42" i="18"/>
  <c r="P33" i="18" s="1"/>
  <c r="P42" i="18" s="1"/>
  <c r="R33" i="18" s="1"/>
  <c r="R42" i="18" s="1"/>
  <c r="T33" i="18" s="1"/>
  <c r="T42" i="18" s="1"/>
  <c r="V33" i="18" s="1"/>
  <c r="V42" i="18" s="1"/>
  <c r="X33" i="18" s="1"/>
  <c r="X42" i="18" s="1"/>
  <c r="Z33" i="18" s="1"/>
  <c r="Z42" i="18" s="1"/>
  <c r="AB33" i="18" s="1"/>
  <c r="AB42" i="18" s="1"/>
  <c r="F27" i="18"/>
  <c r="H18" i="18" s="1"/>
  <c r="H27" i="18" s="1"/>
  <c r="J18" i="18" s="1"/>
  <c r="J27" i="18" s="1"/>
  <c r="L18" i="18" s="1"/>
  <c r="L27" i="18" s="1"/>
  <c r="N18" i="18" s="1"/>
  <c r="N27" i="18" s="1"/>
  <c r="P18" i="18" s="1"/>
  <c r="P27" i="18" s="1"/>
  <c r="R18" i="18" s="1"/>
  <c r="R27" i="18" s="1"/>
  <c r="T18" i="18" s="1"/>
  <c r="T27" i="18" s="1"/>
  <c r="V18" i="18" s="1"/>
  <c r="V27" i="18" s="1"/>
  <c r="X18" i="18" s="1"/>
  <c r="X27" i="18" s="1"/>
  <c r="Z18" i="18" s="1"/>
  <c r="Z27" i="18" s="1"/>
  <c r="AB18" i="18" s="1"/>
  <c r="AB27" i="18" s="1"/>
  <c r="AD44" i="17"/>
  <c r="AD46" i="17" s="1"/>
  <c r="J46" i="17"/>
  <c r="L36" i="17" s="1"/>
  <c r="L46" i="17" s="1"/>
  <c r="N36" i="17" s="1"/>
  <c r="N46" i="17" s="1"/>
  <c r="P36" i="17" s="1"/>
  <c r="P46" i="17" s="1"/>
  <c r="R36" i="17" s="1"/>
  <c r="R46" i="17" s="1"/>
  <c r="T36" i="17" s="1"/>
  <c r="T46" i="17" s="1"/>
  <c r="V36" i="17" s="1"/>
  <c r="V46" i="17" s="1"/>
  <c r="X36" i="17" s="1"/>
  <c r="X46" i="17" s="1"/>
  <c r="Z36" i="17" s="1"/>
  <c r="Z46" i="17" s="1"/>
  <c r="AB36" i="17" s="1"/>
  <c r="AB46" i="17" s="1"/>
  <c r="AE52" i="15"/>
  <c r="L33" i="15"/>
  <c r="N20" i="15" s="1"/>
  <c r="N33" i="15" s="1"/>
  <c r="P20" i="15" s="1"/>
  <c r="P33" i="15" s="1"/>
  <c r="R20" i="15" s="1"/>
  <c r="R33" i="15" s="1"/>
  <c r="T20" i="15" s="1"/>
  <c r="T33" i="15" s="1"/>
  <c r="V20" i="15" s="1"/>
  <c r="V33" i="15" s="1"/>
  <c r="X20" i="15" s="1"/>
  <c r="X33" i="15" s="1"/>
  <c r="Z20" i="15" s="1"/>
  <c r="Z33" i="15" s="1"/>
  <c r="AB20" i="15" s="1"/>
  <c r="AB33" i="15" s="1"/>
  <c r="E38" i="7"/>
  <c r="E41" i="7" s="1"/>
  <c r="G28" i="6"/>
  <c r="G43" i="6" s="1"/>
  <c r="G46" i="6" s="1"/>
  <c r="K27" i="6"/>
  <c r="K33" i="33"/>
  <c r="U52" i="27"/>
  <c r="U55" i="27" s="1"/>
  <c r="K45" i="24"/>
  <c r="K54" i="24" s="1"/>
  <c r="K57" i="24" s="1"/>
  <c r="U45" i="23"/>
  <c r="U54" i="23" s="1"/>
  <c r="U57" i="23" s="1"/>
  <c r="BG41" i="27"/>
  <c r="BG52" i="27" s="1"/>
  <c r="BG55" i="27" s="1"/>
  <c r="I33" i="29"/>
  <c r="I42" i="29" s="1"/>
  <c r="I46" i="29" s="1"/>
  <c r="AY45" i="23"/>
  <c r="AY54" i="23" s="1"/>
  <c r="AY57" i="23" s="1"/>
  <c r="I32" i="6"/>
  <c r="K32" i="6" s="1"/>
  <c r="AD56" i="16"/>
  <c r="I21" i="6"/>
  <c r="K21" i="6" s="1"/>
  <c r="E19" i="3"/>
  <c r="E43" i="3"/>
  <c r="K38" i="2"/>
  <c r="K35" i="2"/>
  <c r="G37" i="3"/>
  <c r="I37" i="3" s="1"/>
  <c r="K37" i="2"/>
  <c r="I42" i="3"/>
  <c r="I20" i="25"/>
  <c r="E16" i="2" s="1"/>
  <c r="K16" i="2" s="1"/>
  <c r="I39" i="25"/>
  <c r="E34" i="2" s="1"/>
  <c r="K34" i="2" s="1"/>
  <c r="E22" i="25"/>
  <c r="E45" i="25"/>
  <c r="I52" i="25"/>
  <c r="E44" i="2" s="1"/>
  <c r="K44" i="2" s="1"/>
  <c r="I21" i="25"/>
  <c r="E17" i="2" s="1"/>
  <c r="K17" i="2" s="1"/>
  <c r="I41" i="25"/>
  <c r="E36" i="2" s="1"/>
  <c r="K36" i="2" s="1"/>
  <c r="E53" i="25"/>
  <c r="E32" i="3"/>
  <c r="E38" i="3" s="1"/>
  <c r="I27" i="3"/>
  <c r="C33" i="11"/>
  <c r="C42" i="11" s="1"/>
  <c r="C45" i="11" s="1"/>
  <c r="G33" i="11"/>
  <c r="G42" i="11" s="1"/>
  <c r="G45" i="11" s="1"/>
  <c r="AD44" i="19"/>
  <c r="S37" i="26"/>
  <c r="E33" i="11"/>
  <c r="E42" i="11" s="1"/>
  <c r="E45" i="11" s="1"/>
  <c r="G35" i="3"/>
  <c r="G39" i="2"/>
  <c r="I26" i="10"/>
  <c r="K20" i="10"/>
  <c r="K26" i="10" s="1"/>
  <c r="K19" i="12"/>
  <c r="I19" i="11"/>
  <c r="M19" i="11" s="1"/>
  <c r="O19" i="11" s="1"/>
  <c r="K29" i="10"/>
  <c r="K32" i="10" s="1"/>
  <c r="I32" i="10"/>
  <c r="C34" i="3"/>
  <c r="I34" i="3" s="1"/>
  <c r="C17" i="3"/>
  <c r="I17" i="3" s="1"/>
  <c r="Q42" i="24"/>
  <c r="Q45" i="24" s="1"/>
  <c r="Q54" i="24" s="1"/>
  <c r="Q57" i="24" s="1"/>
  <c r="I25" i="9"/>
  <c r="I51" i="25"/>
  <c r="C53" i="25"/>
  <c r="K21" i="8"/>
  <c r="I21" i="7"/>
  <c r="M21" i="7" s="1"/>
  <c r="O21" i="7" s="1"/>
  <c r="K32" i="8"/>
  <c r="I33" i="7"/>
  <c r="M33" i="7" s="1"/>
  <c r="O33" i="7" s="1"/>
  <c r="G41" i="3"/>
  <c r="G43" i="3" s="1"/>
  <c r="I19" i="7"/>
  <c r="K19" i="8"/>
  <c r="I26" i="8"/>
  <c r="C45" i="2"/>
  <c r="C41" i="3"/>
  <c r="G30" i="32"/>
  <c r="G35" i="32" s="1"/>
  <c r="K23" i="12"/>
  <c r="I23" i="11"/>
  <c r="M23" i="11" s="1"/>
  <c r="O23" i="11" s="1"/>
  <c r="K25" i="8"/>
  <c r="I25" i="7"/>
  <c r="M25" i="7" s="1"/>
  <c r="O25" i="7" s="1"/>
  <c r="I21" i="28"/>
  <c r="I13" i="2"/>
  <c r="I18" i="2" s="1"/>
  <c r="K15" i="2"/>
  <c r="C16" i="3"/>
  <c r="I16" i="3" s="1"/>
  <c r="I20" i="11"/>
  <c r="M20" i="11" s="1"/>
  <c r="O20" i="11" s="1"/>
  <c r="K20" i="12"/>
  <c r="I21" i="2"/>
  <c r="I32" i="2" s="1"/>
  <c r="I39" i="2" s="1"/>
  <c r="I36" i="28"/>
  <c r="I38" i="28" s="1"/>
  <c r="K22" i="8"/>
  <c r="I22" i="7"/>
  <c r="M22" i="7" s="1"/>
  <c r="O22" i="7" s="1"/>
  <c r="I31" i="6"/>
  <c r="Y40" i="22"/>
  <c r="Y43" i="22" s="1"/>
  <c r="Y52" i="22" s="1"/>
  <c r="Y56" i="22" s="1"/>
  <c r="I21" i="5"/>
  <c r="I24" i="5" s="1"/>
  <c r="F24" i="5"/>
  <c r="I24" i="12"/>
  <c r="K18" i="12"/>
  <c r="I18" i="11"/>
  <c r="C18" i="2"/>
  <c r="C13" i="3"/>
  <c r="I23" i="7"/>
  <c r="M23" i="7" s="1"/>
  <c r="O23" i="7" s="1"/>
  <c r="K23" i="8"/>
  <c r="K17" i="6"/>
  <c r="C38" i="28"/>
  <c r="C41" i="28" s="1"/>
  <c r="C52" i="28" s="1"/>
  <c r="C55" i="28" s="1"/>
  <c r="I27" i="12"/>
  <c r="I22" i="11"/>
  <c r="M22" i="11" s="1"/>
  <c r="O22" i="11" s="1"/>
  <c r="K22" i="12"/>
  <c r="I24" i="7"/>
  <c r="M24" i="7" s="1"/>
  <c r="O24" i="7" s="1"/>
  <c r="K24" i="8"/>
  <c r="F17" i="5"/>
  <c r="I16" i="5"/>
  <c r="I17" i="5" s="1"/>
  <c r="C22" i="3"/>
  <c r="C32" i="2"/>
  <c r="C39" i="2" s="1"/>
  <c r="K20" i="8"/>
  <c r="I20" i="7"/>
  <c r="M20" i="7" s="1"/>
  <c r="O20" i="7" s="1"/>
  <c r="DO42" i="23"/>
  <c r="DO45" i="23" s="1"/>
  <c r="DO54" i="23" s="1"/>
  <c r="DO57" i="23" s="1"/>
  <c r="I29" i="8"/>
  <c r="I21" i="11"/>
  <c r="M21" i="11" s="1"/>
  <c r="O21" i="11" s="1"/>
  <c r="K21" i="12"/>
  <c r="I28" i="11"/>
  <c r="M28" i="11" s="1"/>
  <c r="O28" i="11" s="1"/>
  <c r="K28" i="12"/>
  <c r="C18" i="3"/>
  <c r="I18" i="3" s="1"/>
  <c r="C17" i="4"/>
  <c r="I14" i="4"/>
  <c r="I17" i="4" s="1"/>
  <c r="I16" i="25"/>
  <c r="C22" i="25"/>
  <c r="C15" i="3"/>
  <c r="I15" i="3" s="1"/>
  <c r="K14" i="2"/>
  <c r="K19" i="9"/>
  <c r="K22" i="9" s="1"/>
  <c r="I22" i="9"/>
  <c r="G38" i="7"/>
  <c r="G41" i="7" s="1"/>
  <c r="C36" i="3"/>
  <c r="I36" i="3" s="1"/>
  <c r="C37" i="25"/>
  <c r="C45" i="25" s="1"/>
  <c r="I26" i="25"/>
  <c r="I36" i="11"/>
  <c r="K36" i="12"/>
  <c r="K38" i="12" s="1"/>
  <c r="I38" i="12"/>
  <c r="K33" i="8"/>
  <c r="I34" i="7"/>
  <c r="M34" i="7" s="1"/>
  <c r="O34" i="7" s="1"/>
  <c r="K31" i="8"/>
  <c r="I31" i="7"/>
  <c r="M31" i="7" s="1"/>
  <c r="O31" i="7" s="1"/>
  <c r="K30" i="8"/>
  <c r="I30" i="7"/>
  <c r="M30" i="7" s="1"/>
  <c r="O30" i="7" s="1"/>
  <c r="I29" i="11"/>
  <c r="M29" i="11" s="1"/>
  <c r="O29" i="11" s="1"/>
  <c r="K29" i="12"/>
  <c r="G18" i="2"/>
  <c r="G40" i="2" s="1"/>
  <c r="G13" i="3"/>
  <c r="G19" i="3" s="1"/>
  <c r="I21" i="4"/>
  <c r="I25" i="4" s="1"/>
  <c r="C25" i="4"/>
  <c r="I48" i="28"/>
  <c r="I42" i="2"/>
  <c r="I27" i="13"/>
  <c r="I30" i="13" s="1"/>
  <c r="I39" i="13" s="1"/>
  <c r="I42" i="13" s="1"/>
  <c r="K24" i="13"/>
  <c r="K27" i="13" s="1"/>
  <c r="K30" i="13" s="1"/>
  <c r="K39" i="13" s="1"/>
  <c r="K42" i="13" s="1"/>
  <c r="F33" i="4"/>
  <c r="I31" i="4"/>
  <c r="I33" i="4" s="1"/>
  <c r="C14" i="3"/>
  <c r="I14" i="3" s="1"/>
  <c r="S48" i="26" l="1"/>
  <c r="S51" i="26" s="1"/>
  <c r="I28" i="6"/>
  <c r="E39" i="3"/>
  <c r="E45" i="3" s="1"/>
  <c r="E47" i="3" s="1"/>
  <c r="K13" i="2"/>
  <c r="G47" i="2"/>
  <c r="G49" i="2" s="1"/>
  <c r="E48" i="25"/>
  <c r="E57" i="25" s="1"/>
  <c r="E60" i="25" s="1"/>
  <c r="F36" i="4"/>
  <c r="F39" i="4" s="1"/>
  <c r="K24" i="12"/>
  <c r="G38" i="3"/>
  <c r="G39" i="3" s="1"/>
  <c r="G45" i="3" s="1"/>
  <c r="G47" i="3" s="1"/>
  <c r="I35" i="3"/>
  <c r="K26" i="8"/>
  <c r="I28" i="4"/>
  <c r="I36" i="4" s="1"/>
  <c r="I39" i="4" s="1"/>
  <c r="C28" i="4"/>
  <c r="C36" i="4" s="1"/>
  <c r="C39" i="4" s="1"/>
  <c r="F27" i="5"/>
  <c r="F32" i="5" s="1"/>
  <c r="M19" i="7"/>
  <c r="I26" i="7"/>
  <c r="I53" i="25"/>
  <c r="E43" i="2"/>
  <c r="K28" i="6"/>
  <c r="I27" i="5"/>
  <c r="I32" i="5" s="1"/>
  <c r="K25" i="9"/>
  <c r="K31" i="9" s="1"/>
  <c r="K34" i="9" s="1"/>
  <c r="K37" i="9" s="1"/>
  <c r="I31" i="9"/>
  <c r="I34" i="9" s="1"/>
  <c r="I37" i="9" s="1"/>
  <c r="I45" i="2"/>
  <c r="K42" i="2"/>
  <c r="I13" i="3"/>
  <c r="I19" i="3" s="1"/>
  <c r="C19" i="3"/>
  <c r="M36" i="11"/>
  <c r="I38" i="11"/>
  <c r="K31" i="6"/>
  <c r="I40" i="6"/>
  <c r="K40" i="6" s="1"/>
  <c r="I41" i="3"/>
  <c r="I43" i="3" s="1"/>
  <c r="C43" i="3"/>
  <c r="K35" i="10"/>
  <c r="K38" i="10" s="1"/>
  <c r="K29" i="8"/>
  <c r="K34" i="8" s="1"/>
  <c r="I34" i="8"/>
  <c r="I37" i="8" s="1"/>
  <c r="I40" i="8" s="1"/>
  <c r="I29" i="7"/>
  <c r="I37" i="25"/>
  <c r="I45" i="25" s="1"/>
  <c r="E21" i="2"/>
  <c r="I22" i="3"/>
  <c r="I32" i="3" s="1"/>
  <c r="C32" i="3"/>
  <c r="C38" i="3" s="1"/>
  <c r="I30" i="12"/>
  <c r="I33" i="12" s="1"/>
  <c r="I42" i="12" s="1"/>
  <c r="I45" i="12" s="1"/>
  <c r="I27" i="11"/>
  <c r="K27" i="12"/>
  <c r="K30" i="12" s="1"/>
  <c r="C40" i="2"/>
  <c r="C47" i="2" s="1"/>
  <c r="C49" i="2" s="1"/>
  <c r="I40" i="2"/>
  <c r="I35" i="10"/>
  <c r="I38" i="10" s="1"/>
  <c r="I22" i="25"/>
  <c r="E12" i="2"/>
  <c r="C48" i="25"/>
  <c r="C57" i="25" s="1"/>
  <c r="C60" i="25" s="1"/>
  <c r="M18" i="11"/>
  <c r="I24" i="11"/>
  <c r="I41" i="28"/>
  <c r="I52" i="28" s="1"/>
  <c r="I55" i="28" s="1"/>
  <c r="K33" i="12" l="1"/>
  <c r="K42" i="12" s="1"/>
  <c r="K45" i="12" s="1"/>
  <c r="K37" i="8"/>
  <c r="K40" i="8" s="1"/>
  <c r="I38" i="3"/>
  <c r="I39" i="3" s="1"/>
  <c r="I45" i="3" s="1"/>
  <c r="I47" i="3" s="1"/>
  <c r="E32" i="2"/>
  <c r="E39" i="2" s="1"/>
  <c r="K21" i="2"/>
  <c r="K32" i="2" s="1"/>
  <c r="K39" i="2" s="1"/>
  <c r="E18" i="2"/>
  <c r="K12" i="2"/>
  <c r="K18" i="2" s="1"/>
  <c r="E45" i="2"/>
  <c r="K43" i="2"/>
  <c r="K45" i="2" s="1"/>
  <c r="C39" i="3"/>
  <c r="C45" i="3" s="1"/>
  <c r="C47" i="3" s="1"/>
  <c r="I43" i="6"/>
  <c r="I46" i="6" s="1"/>
  <c r="I48" i="25"/>
  <c r="I57" i="25" s="1"/>
  <c r="I60" i="25" s="1"/>
  <c r="I47" i="2"/>
  <c r="I49" i="2" s="1"/>
  <c r="I35" i="7"/>
  <c r="I38" i="7" s="1"/>
  <c r="I41" i="7" s="1"/>
  <c r="O41" i="7" s="1"/>
  <c r="M29" i="7"/>
  <c r="O19" i="7"/>
  <c r="O26" i="7" s="1"/>
  <c r="M26" i="7"/>
  <c r="M24" i="11"/>
  <c r="O18" i="11"/>
  <c r="O24" i="11" s="1"/>
  <c r="M27" i="11"/>
  <c r="I30" i="11"/>
  <c r="I33" i="11" s="1"/>
  <c r="I42" i="11" s="1"/>
  <c r="O36" i="11"/>
  <c r="O38" i="11" s="1"/>
  <c r="M38" i="11"/>
  <c r="E40" i="2" l="1"/>
  <c r="E47" i="2" s="1"/>
  <c r="E49" i="2" s="1"/>
  <c r="K40" i="2"/>
  <c r="K47" i="2" s="1"/>
  <c r="K49" i="2" s="1"/>
  <c r="K43" i="6"/>
  <c r="K46" i="6" s="1"/>
  <c r="M42" i="11"/>
  <c r="M45" i="11" s="1"/>
  <c r="I45" i="11"/>
  <c r="O27" i="11"/>
  <c r="O30" i="11" s="1"/>
  <c r="O33" i="11" s="1"/>
  <c r="O42" i="11" s="1"/>
  <c r="O45" i="11" s="1"/>
  <c r="M30" i="11"/>
  <c r="M33" i="11" s="1"/>
  <c r="O29" i="7"/>
  <c r="O35" i="7" s="1"/>
  <c r="O38" i="7" s="1"/>
  <c r="M35" i="7"/>
  <c r="M38" i="7" s="1"/>
  <c r="M41" i="7" s="1"/>
</calcChain>
</file>

<file path=xl/sharedStrings.xml><?xml version="1.0" encoding="utf-8"?>
<sst xmlns="http://schemas.openxmlformats.org/spreadsheetml/2006/main" count="4061" uniqueCount="1387">
  <si>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</si>
  <si>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</si>
  <si>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</si>
  <si>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</si>
  <si>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</si>
  <si>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</si>
  <si>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</si>
  <si>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</si>
  <si>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</si>
  <si>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</si>
  <si>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</si>
  <si>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</si>
  <si>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</si>
  <si>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</si>
  <si>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</si>
  <si>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</si>
  <si>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</si>
  <si>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</si>
  <si>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</si>
  <si>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</si>
  <si>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</si>
  <si>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</si>
  <si>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</si>
  <si>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</si>
  <si>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</si>
  <si>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</si>
  <si>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</si>
  <si>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</si>
  <si>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</si>
  <si>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 xml:space="preserve">GOVERNMENTAL FUNDS  </t>
  </si>
  <si>
    <t xml:space="preserve">STATE OF NEW YORK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</si>
  <si>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</si>
  <si>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</si>
  <si>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</si>
  <si>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</si>
  <si>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</si>
  <si>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</si>
  <si>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</si>
  <si>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</si>
  <si>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</si>
  <si>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</si>
  <si>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</si>
  <si>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</si>
  <si>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</si>
  <si>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</si>
  <si>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</si>
  <si>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</si>
  <si>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</si>
  <si>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</si>
  <si>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</si>
  <si>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</si>
  <si>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</si>
  <si>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</si>
  <si>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</si>
  <si>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</si>
  <si>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</si>
  <si>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</si>
  <si>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</si>
  <si>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</si>
  <si>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</si>
  <si>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</si>
  <si>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</si>
  <si>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</si>
  <si>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</si>
  <si>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</si>
  <si>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</si>
  <si>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</si>
  <si>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</si>
  <si>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</si>
  <si>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</si>
  <si>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</si>
  <si>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</si>
  <si>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</si>
  <si>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</si>
  <si>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</si>
  <si>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</si>
  <si>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</si>
  <si>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</si>
  <si>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</si>
  <si>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</si>
  <si>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</si>
  <si>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</si>
  <si>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</si>
  <si>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</si>
  <si>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</si>
  <si>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</si>
  <si>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</si>
  <si>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</si>
  <si>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</si>
  <si>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</si>
  <si>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</si>
  <si>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</si>
  <si>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</si>
  <si>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</si>
  <si>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</si>
  <si>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</si>
  <si>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</si>
  <si>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</si>
  <si>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</si>
  <si>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</si>
  <si>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</si>
  <si>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</si>
  <si>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</si>
  <si>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</si>
  <si>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</si>
  <si>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</si>
  <si>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</si>
  <si>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</si>
  <si>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</si>
  <si>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</si>
  <si>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</si>
  <si>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</si>
  <si>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</si>
  <si>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</si>
  <si>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</si>
  <si>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</si>
  <si>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</si>
  <si>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</si>
  <si>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</si>
  <si>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</si>
  <si>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</si>
  <si>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</si>
  <si>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</si>
  <si>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</si>
  <si>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</si>
  <si>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</si>
  <si>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</si>
  <si>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</si>
  <si>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</si>
  <si>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</si>
  <si>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</si>
  <si>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</si>
  <si>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</si>
  <si>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</si>
  <si>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</si>
  <si>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</si>
  <si>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</si>
  <si>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</si>
  <si>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</si>
  <si>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</si>
  <si>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</si>
  <si>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</si>
  <si>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</si>
  <si>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</si>
  <si>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</si>
  <si>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</si>
  <si>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</si>
  <si>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</si>
  <si>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</si>
  <si>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</si>
  <si>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</si>
  <si>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</si>
  <si>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</si>
  <si>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</si>
  <si>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</si>
  <si>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</si>
  <si>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</si>
  <si>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</si>
  <si>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</si>
  <si>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</si>
  <si>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</si>
  <si>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</si>
  <si>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</si>
  <si>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</si>
  <si>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</si>
  <si>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</si>
  <si>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</si>
  <si>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</si>
  <si>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</si>
  <si>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</si>
  <si>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</si>
  <si>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</si>
  <si>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</si>
  <si>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</si>
  <si>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</si>
  <si>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</si>
  <si>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</si>
  <si>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</si>
  <si>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</si>
  <si>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</si>
  <si>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</si>
  <si>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</si>
  <si>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</si>
  <si>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</si>
  <si>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</si>
  <si>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</si>
  <si>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</si>
  <si>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</si>
  <si>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</si>
  <si>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</si>
  <si>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</si>
  <si>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</si>
  <si>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</si>
  <si>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</si>
  <si>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</si>
  <si>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</si>
  <si>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</si>
  <si>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</si>
  <si>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</si>
  <si>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</si>
  <si>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</si>
  <si>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</si>
  <si>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</si>
  <si>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</si>
  <si>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</si>
  <si>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</si>
  <si>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</si>
  <si>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</si>
  <si>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</si>
  <si>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</si>
  <si>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</si>
  <si>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</si>
  <si>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</si>
  <si>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</si>
  <si>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</si>
  <si>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</si>
  <si>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</si>
  <si>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</si>
  <si>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</si>
  <si>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</si>
  <si>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</si>
  <si>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</si>
  <si>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</si>
  <si>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</si>
  <si>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</si>
  <si>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</si>
  <si>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</si>
  <si>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</si>
  <si>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</si>
  <si>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</si>
  <si>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</si>
  <si>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</si>
  <si>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</si>
  <si>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</si>
  <si>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</si>
  <si>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</si>
  <si>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</si>
  <si>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</si>
  <si>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</si>
  <si>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</si>
  <si>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</si>
  <si>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</si>
  <si>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</si>
  <si>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</si>
  <si>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</si>
  <si>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</si>
  <si>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</si>
  <si>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</si>
  <si>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</si>
  <si>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</si>
  <si>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</si>
  <si>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</si>
  <si>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</si>
  <si>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</si>
  <si>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</si>
  <si>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</si>
  <si>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</si>
  <si>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</si>
  <si>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</si>
  <si>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</si>
  <si>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</si>
  <si>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</si>
  <si>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</si>
  <si>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</si>
  <si>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</si>
  <si>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</si>
  <si>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</si>
  <si>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</si>
  <si>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</si>
  <si>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</si>
  <si>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</si>
  <si>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</si>
  <si>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</si>
  <si>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</si>
  <si>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</si>
  <si>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</si>
  <si>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</si>
  <si>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</si>
  <si>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</si>
  <si>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</si>
  <si>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</si>
  <si>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</si>
  <si>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</si>
  <si>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</si>
  <si>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</si>
  <si>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</si>
  <si>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</si>
  <si>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</si>
  <si>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</si>
  <si>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</si>
  <si>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</si>
  <si>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</si>
  <si>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</si>
  <si>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</si>
  <si>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</si>
  <si>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</si>
  <si>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</si>
  <si>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</si>
  <si>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</si>
  <si>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</si>
  <si>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</si>
  <si>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</si>
  <si>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</si>
  <si>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</si>
  <si>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</si>
  <si>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</si>
  <si>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</si>
  <si>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</si>
  <si>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</si>
  <si>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</si>
  <si>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</si>
  <si>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</si>
  <si>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</si>
  <si>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</si>
  <si>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</si>
  <si>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</si>
  <si>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</si>
  <si>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</si>
  <si>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</si>
  <si>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</si>
  <si>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</si>
  <si>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</si>
  <si>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</si>
  <si>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</si>
  <si>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</si>
  <si>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</si>
  <si>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</si>
  <si>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</si>
  <si>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</si>
  <si>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</si>
  <si>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</si>
  <si>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</si>
  <si>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</si>
  <si>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</si>
  <si>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(25000-25099)</t>
  </si>
  <si>
    <t>(25900-25949)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</si>
  <si>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</si>
  <si>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</si>
  <si>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</si>
  <si>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</si>
  <si>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</si>
  <si>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</si>
  <si>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</si>
  <si>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</si>
  <si>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</si>
  <si>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</si>
  <si>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</si>
  <si>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</si>
  <si>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</si>
  <si>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</si>
  <si>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</si>
  <si>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</si>
  <si>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</si>
  <si>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</si>
  <si>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</si>
  <si>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</si>
  <si>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</si>
  <si>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</si>
  <si>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</si>
  <si>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</si>
  <si>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</si>
  <si>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</si>
  <si>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</si>
  <si>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</si>
  <si>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</si>
  <si>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</si>
  <si>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</si>
  <si>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</si>
  <si>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</si>
  <si>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</si>
  <si>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</si>
  <si>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</si>
  <si>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</si>
  <si>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</si>
  <si>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</si>
  <si>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</si>
  <si>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</si>
  <si>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</si>
  <si>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</si>
  <si>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</si>
  <si>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</si>
  <si>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</si>
  <si>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</si>
  <si>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</si>
  <si>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</si>
  <si>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</si>
  <si>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</si>
  <si>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</si>
  <si>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</si>
  <si>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</si>
  <si>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</si>
  <si>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</si>
  <si>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</si>
  <si>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</si>
  <si>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</si>
  <si>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</si>
  <si>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</si>
  <si>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</si>
  <si>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</si>
  <si>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</si>
  <si>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</si>
  <si>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</si>
  <si>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</si>
  <si>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</si>
  <si>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</si>
  <si>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</si>
  <si>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</si>
  <si>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</si>
  <si>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</si>
  <si>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</si>
  <si>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</si>
  <si>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</si>
  <si>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</si>
  <si>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</si>
  <si>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</si>
  <si>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</si>
  <si>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</si>
  <si>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</si>
  <si>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</si>
  <si>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</si>
  <si>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</si>
  <si>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</si>
  <si>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</si>
  <si>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</si>
  <si>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</si>
  <si>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</si>
  <si>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</si>
  <si>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</si>
  <si>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</si>
  <si>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</si>
  <si>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</si>
  <si>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</si>
  <si>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</si>
  <si>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</si>
  <si>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</si>
  <si>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</si>
  <si>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</si>
  <si>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</si>
  <si>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</si>
  <si>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</si>
  <si>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</si>
  <si>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</si>
  <si>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</si>
  <si>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</si>
  <si>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</si>
  <si>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</si>
  <si>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</si>
  <si>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</si>
  <si>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</si>
  <si>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</si>
  <si>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</si>
  <si>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</si>
  <si>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</si>
  <si>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</si>
  <si>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</si>
  <si>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</si>
  <si>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</si>
  <si>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</si>
  <si>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</si>
  <si>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</si>
  <si>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</si>
  <si>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</si>
  <si>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</si>
  <si>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</si>
  <si>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</si>
  <si>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</si>
  <si>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</si>
  <si>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</si>
  <si>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</si>
  <si>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</si>
  <si>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</si>
  <si>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</si>
  <si>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</si>
  <si>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</si>
  <si>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</si>
  <si>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</si>
  <si>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</si>
  <si>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</si>
  <si>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</si>
  <si>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</si>
  <si>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</si>
  <si>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</si>
  <si>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</si>
  <si>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</si>
  <si>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</si>
  <si>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</si>
  <si>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</si>
  <si>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</si>
  <si>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</si>
  <si>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</si>
  <si>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</si>
  <si>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</si>
  <si>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</si>
  <si>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</si>
  <si>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</si>
  <si>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</si>
  <si>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</si>
  <si>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</si>
  <si>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</si>
  <si>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</si>
  <si>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</si>
  <si>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</si>
  <si>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</si>
  <si>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</si>
  <si>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Transfers from Other Funds...........................................…………………………..</t>
  </si>
  <si>
    <t xml:space="preserve">      Total Receipts...........................................................………………………….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</si>
  <si>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</si>
  <si>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</si>
  <si>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</si>
  <si>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</si>
  <si>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</si>
  <si>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</si>
  <si>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</si>
  <si>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</si>
  <si>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</si>
  <si>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</si>
  <si>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</si>
  <si>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</si>
  <si>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</si>
  <si>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</si>
  <si>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</si>
  <si>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</si>
  <si>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</si>
  <si>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</si>
  <si>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</si>
  <si>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</si>
  <si>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</si>
  <si>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</si>
  <si>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</si>
  <si>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</si>
  <si>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</si>
  <si>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</si>
  <si>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</si>
  <si>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</si>
  <si>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</si>
  <si>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</si>
  <si>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</si>
  <si>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</si>
  <si>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</si>
  <si>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</si>
  <si>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</si>
  <si>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</si>
  <si>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</si>
  <si>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</si>
  <si>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</si>
  <si>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</si>
  <si>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</si>
  <si>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</si>
  <si>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</si>
  <si>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</si>
  <si>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</si>
  <si>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</si>
  <si>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</si>
  <si>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</si>
  <si>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</si>
  <si>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</si>
  <si>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</si>
  <si>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</si>
  <si>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</si>
  <si>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</si>
  <si>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</si>
  <si>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</si>
  <si>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</si>
  <si>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</si>
  <si>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</si>
  <si>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</si>
  <si>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</si>
  <si>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</si>
  <si>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</si>
  <si>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</si>
  <si>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</si>
  <si>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</si>
  <si>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</si>
  <si>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</si>
  <si>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</si>
  <si>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</si>
  <si>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</si>
  <si>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</si>
  <si>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</si>
  <si>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</si>
  <si>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</si>
  <si>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</si>
  <si>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</si>
  <si>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</si>
  <si>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</si>
  <si>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</si>
  <si>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</si>
  <si>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</si>
  <si>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TRUST FUNDS</t>
  </si>
  <si>
    <t xml:space="preserve">COMBINED STATEMENT OF CASH RECEIPTS,  </t>
  </si>
  <si>
    <t>EXHIBIT C</t>
  </si>
  <si>
    <t xml:space="preserve">DISBURSEMENTS AND CHANGES IN FUND BALANCES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</si>
  <si>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</si>
  <si>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</si>
  <si>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</si>
  <si>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</si>
  <si>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</si>
  <si>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</si>
  <si>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</si>
  <si>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</si>
  <si>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</si>
  <si>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</si>
  <si>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</si>
  <si>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</si>
  <si>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</si>
  <si>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</si>
  <si>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</si>
  <si>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</si>
  <si>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</si>
  <si>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</si>
  <si>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</si>
  <si>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</si>
  <si>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</si>
  <si>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</si>
  <si>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</si>
  <si>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</si>
  <si>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</si>
  <si>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</si>
  <si>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Personal Service………………………………..……………………….…………………………..…………….…………..…………….</t>
  </si>
  <si>
    <t xml:space="preserve">      Non-Personal Service………….…………………………….………………………..…………..…………….…………..…………….</t>
  </si>
  <si>
    <t xml:space="preserve">   General State Charges………………...…………..………..………………………………………..…………….…………..…………….</t>
  </si>
  <si>
    <t xml:space="preserve"> Excess (Deficiency) of Receipts over Disbursements…………………………………………………</t>
  </si>
  <si>
    <t xml:space="preserve">   Transfers from Other Funds…………………………………………..……………………………..…………….…………..…………….</t>
  </si>
  <si>
    <t xml:space="preserve">   Transfers to Other Funds……………………………………..……………………………………..…………….…………..…………….</t>
  </si>
  <si>
    <t xml:space="preserve">        Total Other Financing Sources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</si>
  <si>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</si>
  <si>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</si>
  <si>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</si>
  <si>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</si>
  <si>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</si>
  <si>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</si>
  <si>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</si>
  <si>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</si>
  <si>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</si>
  <si>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</si>
  <si>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</si>
  <si>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</si>
  <si>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</si>
  <si>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</si>
  <si>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</si>
  <si>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</si>
  <si>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</si>
  <si>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</si>
  <si>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</si>
  <si>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</si>
  <si>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</si>
  <si>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</si>
  <si>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</si>
  <si>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</si>
  <si>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</si>
  <si>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</si>
  <si>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</si>
  <si>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</si>
  <si>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</si>
  <si>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</si>
  <si>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</si>
  <si>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</si>
  <si>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</si>
  <si>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</si>
  <si>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</si>
  <si>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</si>
  <si>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</si>
  <si>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</si>
  <si>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</si>
  <si>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</si>
  <si>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</si>
  <si>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</si>
  <si>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</si>
  <si>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</si>
  <si>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</si>
  <si>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</si>
  <si>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</si>
  <si>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</si>
  <si>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</si>
  <si>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</si>
  <si>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</si>
  <si>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</si>
  <si>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</si>
  <si>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</si>
  <si>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</si>
  <si>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</si>
  <si>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</si>
  <si>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</si>
  <si>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</si>
  <si>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</si>
  <si>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</si>
  <si>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</si>
  <si>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</si>
  <si>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</si>
  <si>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</si>
  <si>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</si>
  <si>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</si>
  <si>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</si>
  <si>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</si>
  <si>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</si>
  <si>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</si>
  <si>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</si>
  <si>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</si>
  <si>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</si>
  <si>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</si>
  <si>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</si>
  <si>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</si>
  <si>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</si>
  <si>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</si>
  <si>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</si>
  <si>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</si>
  <si>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</si>
  <si>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</si>
  <si>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</si>
  <si>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</si>
  <si>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</si>
  <si>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</si>
  <si>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</si>
  <si>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 xml:space="preserve">(*)     Agency funds are used to account for funds held by the State in a purely custodial capacity or to hold monies where the disposition of the receipt is not known at the time the revenue is received. Cash is held until </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</si>
  <si>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</si>
  <si>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</si>
  <si>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</si>
  <si>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</si>
  <si>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</si>
  <si>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</si>
  <si>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</si>
  <si>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</si>
  <si>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</si>
  <si>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Revenue Collection........................................................................................................................................................................................................................</t>
  </si>
  <si>
    <t xml:space="preserve">  Department of Corrections and Community Supervision:</t>
  </si>
  <si>
    <t xml:space="preserve">         Revenue Collection......................................................................................................................................................................................................................................................................................................................................................</t>
  </si>
  <si>
    <t xml:space="preserve">  Department of Financial Services:</t>
  </si>
  <si>
    <t xml:space="preserve">  Department of Health:</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</si>
  <si>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</si>
  <si>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</si>
  <si>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</si>
  <si>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</si>
  <si>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</si>
  <si>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</si>
  <si>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</si>
  <si>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</si>
  <si>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</si>
  <si>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</si>
  <si>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Office for People with Developmental Disabilities: </t>
  </si>
  <si>
    <t xml:space="preserve">  Office of General Services:</t>
  </si>
  <si>
    <t xml:space="preserve">         Executive Mansion Expenses............................................................................................................................................................................................................................................................................................................................................................</t>
  </si>
  <si>
    <t xml:space="preserve">  Office of Mental Health:</t>
  </si>
  <si>
    <t xml:space="preserve">  Office of the State Comptroller:</t>
  </si>
  <si>
    <t xml:space="preserve">         Income Tax Refund.....................................................................................................</t>
  </si>
  <si>
    <t xml:space="preserve">         Tobacco Settlement..................................................................................................................................................................................................................................................................</t>
  </si>
  <si>
    <t xml:space="preserve">  Workers' Compensation Board:</t>
  </si>
  <si>
    <t>Total General Fund...........................................................................................................................................................................................................................................................</t>
  </si>
  <si>
    <t xml:space="preserve">SPECIAL REVENUE FUNDS </t>
  </si>
  <si>
    <t xml:space="preserve">  Department of Civil Service:  </t>
  </si>
  <si>
    <t xml:space="preserve">         Affirmative Action Advisory Council.......................................................................................................................................................................................................................................................................................................................................................</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</si>
  <si>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</si>
  <si>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</si>
  <si>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</si>
  <si>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</si>
  <si>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</si>
  <si>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</si>
  <si>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</si>
  <si>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Clinical Lab Fee..............................................................................................................................................................................................................................................................................................................................</t>
  </si>
  <si>
    <t xml:space="preserve">         Shared Forfeiture.....................................................................................................................................................................................................................................................................................................................................................</t>
  </si>
  <si>
    <t xml:space="preserve">  Department of Public Service:</t>
  </si>
  <si>
    <t xml:space="preserve">  Department of State:</t>
  </si>
  <si>
    <t xml:space="preserve">  Division of Military and Naval Affairs:</t>
  </si>
  <si>
    <t xml:space="preserve">          Revenue Collection............................................................................................................................................................................................................................................................</t>
  </si>
  <si>
    <t xml:space="preserve">  Lake George Park Commission:</t>
  </si>
  <si>
    <t xml:space="preserve">  Office of the State Comptroller:  </t>
  </si>
  <si>
    <t xml:space="preserve">         Tax Collection.......................................................................................................................................................................................................................................................................................................................................</t>
  </si>
  <si>
    <t xml:space="preserve">  State University:</t>
  </si>
  <si>
    <t xml:space="preserve">         Student Loan Repayment.................................................................................................................................................................................................................................................................................................................................</t>
  </si>
  <si>
    <t>Total Special Revenue Funds............................................................................................................................................................................................................................................</t>
  </si>
  <si>
    <t xml:space="preserve">DEBT SERVICE FUNDS </t>
  </si>
  <si>
    <t xml:space="preserve">         Revenue Collection.......................................................................................................................................................................................................................................</t>
  </si>
  <si>
    <t xml:space="preserve">  Department of Taxation and Finance:</t>
  </si>
  <si>
    <t xml:space="preserve">         Tax Collection..........................................................................................................................................................................................................................................</t>
  </si>
  <si>
    <t>Total Debt Service Funds..............................................................................................................................................................................................................................................</t>
  </si>
  <si>
    <t>CAPITAL PROJECTS FUNDS</t>
  </si>
  <si>
    <t xml:space="preserve">   Office of the State Comptroller:</t>
  </si>
  <si>
    <t xml:space="preserve">         Hazardous Waste Remediation Collection................................................................................................................................................................................................................. ...................................</t>
  </si>
  <si>
    <t xml:space="preserve">         Tax Collection - Highways and Bridges.......................................................................................................................................................................................................................................................</t>
  </si>
  <si>
    <t>Total Capital Projects Funds...................................................................................................................................................................................................................................................</t>
  </si>
  <si>
    <t xml:space="preserve">         Unemployment Insurance Fund Clearing Account...................................................................................................................................................................................................................................................................................................................................................................</t>
  </si>
  <si>
    <t>Total Enterprise Funds...........................................................................................................................................................................................................................................</t>
  </si>
  <si>
    <t xml:space="preserve">  Division of Homeland Security and Emergency Services:</t>
  </si>
  <si>
    <t xml:space="preserve">         Revenue Collection - State Office Buildings...........................................................................................................................................................................................................................</t>
  </si>
  <si>
    <t>Total Internal Service Funds...........................................................................................................................................................................................................................................</t>
  </si>
  <si>
    <t>PRIVATE PURPOSE TRUST</t>
  </si>
  <si>
    <t xml:space="preserve">         Producer Security..................................................................................................................................................................................................................................................</t>
  </si>
  <si>
    <t>Total Private Purpose Trust Funds...........................................................................................................................................................................................................................................</t>
  </si>
  <si>
    <t>AGENCY FUNDS</t>
  </si>
  <si>
    <t xml:space="preserve">         Crime Victims Restitution Escrow......................................................................................................................................................................................................................................................</t>
  </si>
  <si>
    <t xml:space="preserve">         Farmers Market Nutrition Program...................................................................................................................................................................................................................................................</t>
  </si>
  <si>
    <t xml:space="preserve">         Youth Residents..................................................................................................................................................................................................................................................</t>
  </si>
  <si>
    <t xml:space="preserve">  Department of Civil Service:</t>
  </si>
  <si>
    <t xml:space="preserve">         Coastal Erosion Projects Escrow..................................................................................................................................................................................................................................................</t>
  </si>
  <si>
    <t xml:space="preserve">         Patients' Account........................................................................................................................................................................................................................................................</t>
  </si>
  <si>
    <t xml:space="preserve">         Linked Deposit Program..............................................................................................................................................................................................................................</t>
  </si>
  <si>
    <t xml:space="preserve">  Division of Criminal Justice Services:</t>
  </si>
  <si>
    <t>(**)  These accounts are administered by a fiscal agent on behalf of New York State.</t>
  </si>
  <si>
    <t>AGENCY FUNDS (continued)</t>
  </si>
  <si>
    <t xml:space="preserve">         Guaranteed Student Loans....................................................................................................................................................................................................................................................</t>
  </si>
  <si>
    <t xml:space="preserve">         Employee Benefits and Escrow..............................................................................................................................................................................................................................................</t>
  </si>
  <si>
    <t xml:space="preserve">  Office of Employee Relations:</t>
  </si>
  <si>
    <t xml:space="preserve">         Arbitrator Panel Administration........................................................................................................................................................................................................................................</t>
  </si>
  <si>
    <t xml:space="preserve">         Abandoned Property...............................................................................................................................................................................................................................................................................................................................</t>
  </si>
  <si>
    <t xml:space="preserve">         Comptroller's Refund....................................................................................................................................................................................................................................................</t>
  </si>
  <si>
    <t xml:space="preserve">         Justice Court.........................................................................................................................................................................................................................................................</t>
  </si>
  <si>
    <t xml:space="preserve">         Sales Tax Holding - Localities Share....................................................................................................................................................................................................................................................</t>
  </si>
  <si>
    <t xml:space="preserve">  Office of Temporary and Disability Assistance:</t>
  </si>
  <si>
    <t xml:space="preserve">         Exchange Account....................................................................................................................................................................................................................................</t>
  </si>
  <si>
    <t xml:space="preserve">         Title IV-D Child Support....................................................................................................................................................................................................................................................</t>
  </si>
  <si>
    <t xml:space="preserve">         Safe Depository.....................................................................................................................................................................................................................................................</t>
  </si>
  <si>
    <t>Total Agency Funds..............................................................................................................................................................................................................................................................</t>
  </si>
  <si>
    <t>TOTAL SOLE CUSTODY FUNDS and ACCOUNTS........................................................................................................................................................................................................................</t>
  </si>
  <si>
    <t>CAPITAL PROJECTS FUNDS - STATE AND FEDERAL</t>
  </si>
  <si>
    <t>SOLE CUSTODY FUNDS AND ACCOUNTS</t>
  </si>
  <si>
    <t>STATEMENT OF RECEIPTS AND DISBURSEMENTS</t>
  </si>
  <si>
    <t>EXHIBIT C-4</t>
  </si>
  <si>
    <t xml:space="preserve">  Consumption/Use Taxes.........................................................................................</t>
  </si>
  <si>
    <t xml:space="preserve">  Business Taxes.............................................................................................</t>
  </si>
  <si>
    <t xml:space="preserve">  Other Taxes................................................................................................</t>
  </si>
  <si>
    <t xml:space="preserve">   Local Assistance Grants (*):</t>
  </si>
  <si>
    <t xml:space="preserve">   Transfers from Other Funds (*)...........................…................................................................</t>
  </si>
  <si>
    <t xml:space="preserve">   Transfers to Other Funds (*)......................................................................................................</t>
  </si>
  <si>
    <t>ELIMINATIONS (*)</t>
  </si>
  <si>
    <t xml:space="preserve">   Transfers to Other Funds (*).........................................................................................</t>
  </si>
  <si>
    <t xml:space="preserve">   Transfers to Other Funds (*)..............................................................…..…</t>
  </si>
  <si>
    <t xml:space="preserve">   Transfers to Other Funds (*)...............................................................................</t>
  </si>
  <si>
    <t>Note to users: This Excel file contains formulas and links.</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</si>
  <si>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</si>
  <si>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</si>
  <si>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</si>
  <si>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</si>
  <si>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</si>
  <si>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</si>
  <si>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</si>
  <si>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</si>
  <si>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</si>
  <si>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</si>
  <si>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</si>
  <si>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</si>
  <si>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</si>
  <si>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</si>
  <si>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</si>
  <si>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</si>
  <si>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</si>
  <si>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</si>
  <si>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</si>
  <si>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</si>
  <si>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</si>
  <si>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</si>
  <si>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</si>
  <si>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</si>
  <si>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</si>
  <si>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</si>
  <si>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</si>
  <si>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</si>
  <si>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</si>
  <si>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</si>
  <si>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</si>
  <si>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</si>
  <si>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</si>
  <si>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</si>
  <si>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</si>
  <si>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</si>
  <si>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</si>
  <si>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</si>
  <si>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</si>
  <si>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</si>
  <si>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</si>
  <si>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</si>
  <si>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</si>
  <si>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</si>
  <si>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</si>
  <si>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</si>
  <si>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</si>
  <si>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</si>
  <si>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</si>
  <si>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</si>
  <si>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</si>
  <si>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</si>
  <si>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</si>
  <si>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</si>
  <si>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</si>
  <si>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</si>
  <si>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</si>
  <si>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</si>
  <si>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</si>
  <si>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</si>
  <si>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</si>
  <si>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</si>
  <si>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</si>
  <si>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</si>
  <si>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</si>
  <si>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 xml:space="preserve">Capital Projects Funds </t>
  </si>
  <si>
    <t>Exhibit A-4 State- Federal</t>
  </si>
  <si>
    <t>CAPITAL PROJECTS FUNDS - STATE</t>
  </si>
  <si>
    <t xml:space="preserve">       Transportation ...................................................................................................</t>
  </si>
  <si>
    <t>Governmental Funds - State Operating</t>
  </si>
  <si>
    <t xml:space="preserve">COMBINING STATEMENT OF CASH RECEIPTS,              </t>
  </si>
  <si>
    <t xml:space="preserve">DISBURSEMENTS AND CHANGES IN FUND BALANCES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</si>
  <si>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</si>
  <si>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</si>
  <si>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</si>
  <si>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</si>
  <si>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</si>
  <si>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</si>
  <si>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</si>
  <si>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</si>
  <si>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</si>
  <si>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</si>
  <si>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</si>
  <si>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</si>
  <si>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Pursuant to Section 92-r(5) of the State Finance Law, monies in the LGATF in excess of debt service requirements and administrative expenses of the New York Local Government Assistance Corporation are required to be transferred to the General Fund.</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</si>
  <si>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</si>
  <si>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</si>
  <si>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</si>
  <si>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</si>
  <si>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</si>
  <si>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</si>
  <si>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</si>
  <si>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</si>
  <si>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</si>
  <si>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</si>
  <si>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</si>
  <si>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</si>
  <si>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</si>
  <si>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</si>
  <si>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</si>
  <si>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</si>
  <si>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</si>
  <si>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</si>
  <si>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</si>
  <si>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</si>
  <si>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</si>
  <si>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</si>
  <si>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</si>
  <si>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</si>
  <si>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Opening Balance</t>
  </si>
  <si>
    <t>PIT Receipts</t>
  </si>
  <si>
    <t>Federal Subsidies</t>
  </si>
  <si>
    <t>(*)</t>
  </si>
  <si>
    <t>(**)</t>
  </si>
  <si>
    <t>Non-Personal Service</t>
  </si>
  <si>
    <t>Pursuant to Section 92-h(5) of the State Finance Law, monies in the STRBTF in excess of debt service requirements are required to be transferred to the General Fund.</t>
  </si>
  <si>
    <t>Temporary and Disability Assistance</t>
  </si>
  <si>
    <t xml:space="preserve">Vital Records Management </t>
  </si>
  <si>
    <t>Transportation</t>
  </si>
  <si>
    <t>UDC (Empire State Development Corp)</t>
  </si>
  <si>
    <t>Total</t>
  </si>
  <si>
    <t>Source of Financing</t>
  </si>
  <si>
    <t>Percentage of Spending Supported By:</t>
  </si>
  <si>
    <t>Schedule 2 provides a complete analysis of Personal Income Tax receipts.</t>
  </si>
  <si>
    <t>State Operating Funds:</t>
  </si>
  <si>
    <t>Federal Funds</t>
  </si>
  <si>
    <t>Non-Public Authority Receipts</t>
  </si>
  <si>
    <t>Public Authority Financing</t>
  </si>
  <si>
    <t>Banking Services</t>
  </si>
  <si>
    <t>The State records its transactions in the following fund types:</t>
  </si>
  <si>
    <t>Clean Water/Clean Air</t>
  </si>
  <si>
    <t>Tax Transfers from General Fund</t>
  </si>
  <si>
    <t>Proprietary Funds:</t>
  </si>
  <si>
    <t>Certificates of Participation</t>
  </si>
  <si>
    <t>Local Government Assistance Tax</t>
  </si>
  <si>
    <t>Transfers from Other Funds</t>
  </si>
  <si>
    <t>Governmental Funds:</t>
  </si>
  <si>
    <t>Revenue Bond Tax</t>
  </si>
  <si>
    <t>Sales Tax Revenue Bond Tax</t>
  </si>
  <si>
    <t>Correctional Industries Revolving</t>
  </si>
  <si>
    <t>Court Facilities Incentive Aid</t>
  </si>
  <si>
    <t>Dedicated Highway and Bridge Trust</t>
  </si>
  <si>
    <t>Capital Projects Spending</t>
  </si>
  <si>
    <t>Environmental Protection</t>
  </si>
  <si>
    <t>Agriculture and Markets</t>
  </si>
  <si>
    <t>General Debt Service</t>
  </si>
  <si>
    <t>Health Insurance Revolving</t>
  </si>
  <si>
    <t>Children and Family Services</t>
  </si>
  <si>
    <t>Indigent Legal Services</t>
  </si>
  <si>
    <t>City University of New York</t>
  </si>
  <si>
    <t>Fiduciary Funds:</t>
  </si>
  <si>
    <t>Mass Transportation Financial Assistance</t>
  </si>
  <si>
    <t>Corrections and Community Supervision</t>
  </si>
  <si>
    <t>Mass Transportation Operating Assistance</t>
  </si>
  <si>
    <t>Miscellaneous State Special Revenue</t>
  </si>
  <si>
    <t>Dormitory Authority</t>
  </si>
  <si>
    <t>Education</t>
  </si>
  <si>
    <t>Professional Education Services</t>
  </si>
  <si>
    <t>Hazardous Waste Remedial</t>
  </si>
  <si>
    <t>Energy Research and Development Authority</t>
  </si>
  <si>
    <t>Environmental Conservation and Parks</t>
  </si>
  <si>
    <t>Unreimbursed Balances</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</si>
  <si>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</si>
  <si>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</si>
  <si>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</si>
  <si>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</si>
  <si>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</si>
  <si>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</si>
  <si>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</si>
  <si>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</si>
  <si>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</si>
  <si>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</si>
  <si>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</si>
  <si>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</si>
  <si>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</si>
  <si>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Transfer Eliminations:</t>
  </si>
  <si>
    <t>Housing Finance Agency (HFA)</t>
  </si>
  <si>
    <t>Housing Assistance Fund (HAF)</t>
  </si>
  <si>
    <t>Other</t>
  </si>
  <si>
    <t>State Bond and Note Proceeds</t>
  </si>
  <si>
    <t>State</t>
  </si>
  <si>
    <t>Urban Development Corporation (Correctional Facilities)</t>
  </si>
  <si>
    <t>Unemployment Insurance Interest and Penalty</t>
  </si>
  <si>
    <t>State Police</t>
  </si>
  <si>
    <t>Urban Development Corporation (Youth Facilities)</t>
  </si>
  <si>
    <t xml:space="preserve">   Miscellaneous Receipts....................................................................</t>
  </si>
  <si>
    <t xml:space="preserve">      Personal Service..............................................................................</t>
  </si>
  <si>
    <t xml:space="preserve">   General State Charges..................................................................</t>
  </si>
  <si>
    <t xml:space="preserve">  Miscellaneous Receipts.............................................................................……………………</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</si>
  <si>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</si>
  <si>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</si>
  <si>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</si>
  <si>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</si>
  <si>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</si>
  <si>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</si>
  <si>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</si>
  <si>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</si>
  <si>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</si>
  <si>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</si>
  <si>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</si>
  <si>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</si>
  <si>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</si>
  <si>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Notes to Financial Statements</t>
  </si>
  <si>
    <t>Fund Balances (Deficits) at April 1..............................................................</t>
  </si>
  <si>
    <t>Fund Balances (Deficits) at March 31.................................................................</t>
  </si>
  <si>
    <t>Fund Balances (Deficits) at April 1..........................................………………..</t>
  </si>
  <si>
    <t>Fund Balances (Deficits) at March 31.......................................................</t>
  </si>
  <si>
    <t xml:space="preserve">         Excess Liability Pool (**)........................................................................................................................................................................................................................................................................................................</t>
  </si>
  <si>
    <t xml:space="preserve">         Health Facilities Assessments (**)...............................................................................................................................................................................................................................................................................................................</t>
  </si>
  <si>
    <t xml:space="preserve">         Medicaid Disproportionate Share (Indigent Care Pools) (**).......................................................................................................................................................................................................................................</t>
  </si>
  <si>
    <t>Transfer from - Centralized Services Fund</t>
  </si>
  <si>
    <t>MOTOR VEHICLE</t>
  </si>
  <si>
    <t xml:space="preserve">       Environment and Recreation.............................................................................................</t>
  </si>
  <si>
    <t xml:space="preserve">   Business Taxes................................................................................................................</t>
  </si>
  <si>
    <t xml:space="preserve">   Other Taxes....................................................................................................................................</t>
  </si>
  <si>
    <t>GAMING REVENUE</t>
  </si>
  <si>
    <t xml:space="preserve">   Consumption/Use Taxes (*).....…........................................................................</t>
  </si>
  <si>
    <t>Fund Balances at April 1 ..............................................................</t>
  </si>
  <si>
    <t>Fund Balances at March 31.................................................................</t>
  </si>
  <si>
    <t xml:space="preserve">         Total Local Assistance Grants.........................................................................</t>
  </si>
  <si>
    <t>BUDGETARY BASIS REPORT - FINANCIAL PLAN AND ACTUAL - GENERAL FUND</t>
  </si>
  <si>
    <t>BUDGETARY BASIS REPORT - FINANCIAL PLAN AND ACTUAL - CAPITAL PROJECTS</t>
  </si>
  <si>
    <t xml:space="preserve">  Transfers from Other Funds:</t>
  </si>
  <si>
    <t xml:space="preserve">  Transfers to Other Funds:</t>
  </si>
  <si>
    <t xml:space="preserve">  Federal Receipts.............................................................................................</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</si>
  <si>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</si>
  <si>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</si>
  <si>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</si>
  <si>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</si>
  <si>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</si>
  <si>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</si>
  <si>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</si>
  <si>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</si>
  <si>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</si>
  <si>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</si>
  <si>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</si>
  <si>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</si>
  <si>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</si>
  <si>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</si>
  <si>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</si>
  <si>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</si>
  <si>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</si>
  <si>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</si>
  <si>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Consumption/Use Taxes………...….…….…………….…………………</t>
  </si>
  <si>
    <t xml:space="preserve">  Federal Receipts..........................................................................................................…………………..............………………………….</t>
  </si>
  <si>
    <t xml:space="preserve">  Consumption/Use Taxes......................................................................</t>
  </si>
  <si>
    <t xml:space="preserve">  Business Taxes.....................................................................................</t>
  </si>
  <si>
    <t xml:space="preserve">  Other Taxes...........................................................................................</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</si>
  <si>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</si>
  <si>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</si>
  <si>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</si>
  <si>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</si>
  <si>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</si>
  <si>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</si>
  <si>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</si>
  <si>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</si>
  <si>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</si>
  <si>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</si>
  <si>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</si>
  <si>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</si>
  <si>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</si>
  <si>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</si>
  <si>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</si>
  <si>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</si>
  <si>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</si>
  <si>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</si>
  <si>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</si>
  <si>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</si>
  <si>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(33050-33099)</t>
  </si>
  <si>
    <t>INVESTMENT</t>
  </si>
  <si>
    <t>Dedicated Mass Transportation - Railroad</t>
  </si>
  <si>
    <t>Dedicated Mass Transportation - Transit Authority</t>
  </si>
  <si>
    <t>Unemployment Insurance Administration</t>
  </si>
  <si>
    <t xml:space="preserve">Medical Marihuana Health Operating and Oversight </t>
  </si>
  <si>
    <t>Dedicated Infrastructure Investment</t>
  </si>
  <si>
    <t xml:space="preserve">      Total Disbursements............................................…………………………</t>
  </si>
  <si>
    <t>Centralized Technology Services</t>
  </si>
  <si>
    <t>Training and Education Program on OSHA</t>
  </si>
  <si>
    <t xml:space="preserve">AND CHANGES IN FUND BALANCES      </t>
  </si>
  <si>
    <t>Fund Balances at March 31…………..….……….…...……………...…………………………….</t>
  </si>
  <si>
    <t>Fund Balances at April 1……………...……………………………………………………………….</t>
  </si>
  <si>
    <t>Eliminations</t>
  </si>
  <si>
    <t>REBUILD AND RENEW</t>
  </si>
  <si>
    <t>Fund Balances at April 1 ......................................................................</t>
  </si>
  <si>
    <t xml:space="preserve">   Consumption/Use Taxes (*).......................................................……..</t>
  </si>
  <si>
    <t xml:space="preserve">  over Disbursements..........................................................................</t>
  </si>
  <si>
    <t xml:space="preserve">Financial Plan Amounts     </t>
  </si>
  <si>
    <t xml:space="preserve">TOTAL STATE OPERATING FUNDS     </t>
  </si>
  <si>
    <t xml:space="preserve">  Personal Income Tax….…………….…………………..……………..</t>
  </si>
  <si>
    <t xml:space="preserve">      Total Disbursements............................................……………………………….</t>
  </si>
  <si>
    <t xml:space="preserve">  Departmental Operations.................................................……………………………</t>
  </si>
  <si>
    <t>Fund Balances (Deficits) at March 31............................................</t>
  </si>
  <si>
    <t xml:space="preserve">BUDGETARY BASIS REPORT - FINANCIAL PLAN AND ACTUAL - SPECIAL REVENUE - FEDERAL    </t>
  </si>
  <si>
    <t xml:space="preserve">BUDGETARY BASIS REPORT - FINANCIAL PLAN AND ACTUAL - CAPITAL PROJECTS - STATE      </t>
  </si>
  <si>
    <t xml:space="preserve">BUDGETARY BASIS REPORT - FINANCIAL PLAN AND ACTUAL - CAPITAL PROJECTS - FEDERAL      </t>
  </si>
  <si>
    <t xml:space="preserve">PENSION TRUST FUND   </t>
  </si>
  <si>
    <t xml:space="preserve">   Unemployment Benefits………………...…………………………………………………………..…………….…………..…………….</t>
  </si>
  <si>
    <t xml:space="preserve">         Rate Stabilization Pool (**)...........................................................................................................................................................................................……………………</t>
  </si>
  <si>
    <t xml:space="preserve">  Corcraft:</t>
  </si>
  <si>
    <t xml:space="preserve">         Revenue Collection.....................................................................................................................................................................................................................................................................................................................................</t>
  </si>
  <si>
    <t xml:space="preserve">AND CHANGES IN FUND BALANCES       </t>
  </si>
  <si>
    <t>See Accompanying Notes</t>
  </si>
  <si>
    <t>(*) See Accompanying Notes</t>
  </si>
  <si>
    <t xml:space="preserve">  Transfers to Other Funds..........................................................................................</t>
  </si>
  <si>
    <t xml:space="preserve">  Transfers to Other Funds...................................................…………………………</t>
  </si>
  <si>
    <t xml:space="preserve">  Transfers from Other Funds...........................................................................……….........................................................................………</t>
  </si>
  <si>
    <t xml:space="preserve">  Transfers to Other Funds.....................................................................................</t>
  </si>
  <si>
    <t xml:space="preserve">  Transfers from Other Funds....................................................................................</t>
  </si>
  <si>
    <t xml:space="preserve">  Transfers from Other Funds...................................................................................................………</t>
  </si>
  <si>
    <t xml:space="preserve">Excess (Deficiency) of Receipts and Other    </t>
  </si>
  <si>
    <t xml:space="preserve">  Financing Sources over Disbursements    </t>
  </si>
  <si>
    <t>December</t>
  </si>
  <si>
    <t>(23800-23899)</t>
  </si>
  <si>
    <t>INTERACTIVE</t>
  </si>
  <si>
    <t>FANTASY</t>
  </si>
  <si>
    <t>(24950-24999)</t>
  </si>
  <si>
    <t>.</t>
  </si>
  <si>
    <t>Batavia School for the Blind</t>
  </si>
  <si>
    <t>Combined Expendable Trust</t>
  </si>
  <si>
    <t>Rome School for the Deaf</t>
  </si>
  <si>
    <t>State Central Register</t>
  </si>
  <si>
    <t>Schedules 17 and 19 provide a complete detail of future debt service requirements.</t>
  </si>
  <si>
    <t>Metropolitan Transportation Authority</t>
  </si>
  <si>
    <t>LAW ENFORCEMENT AND</t>
  </si>
  <si>
    <t>MOTOR VEHICLE THEFT AND</t>
  </si>
  <si>
    <t>INSURANCE FRAUD PREVENTION</t>
  </si>
  <si>
    <t xml:space="preserve">         Electronic Benefits Account.................................................................................................................................................................................................................................................................................................................................................</t>
  </si>
  <si>
    <t xml:space="preserve">         Judiciary Trust...........................................................................................................................................................................................................................................................</t>
  </si>
  <si>
    <t>Fund Balances (Deficits) at April 1...............................................................</t>
  </si>
  <si>
    <t xml:space="preserve">         Revenue Collection..................................................................................................................................................................................................................................................................</t>
  </si>
  <si>
    <t xml:space="preserve">         Patients' Account.................................................................................................................................................................................................................................................</t>
  </si>
  <si>
    <t xml:space="preserve">         Ogdensburg Bridge and Port.............................................................................................................................................................................................................................................................</t>
  </si>
  <si>
    <t xml:space="preserve">         Port of Oswego.............................................................................................................................................................................................................................................................</t>
  </si>
  <si>
    <t xml:space="preserve">     </t>
  </si>
  <si>
    <t>Correctional Facilities Capital Improvement</t>
  </si>
  <si>
    <t>MTA Operating Assistance</t>
  </si>
  <si>
    <t>Parking Account</t>
  </si>
  <si>
    <t>Homeland Security and Emergency Services</t>
  </si>
  <si>
    <t>An amount equal to 25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</si>
  <si>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MCTD Mobility Tax Receipts</t>
  </si>
  <si>
    <t>Payments to MTA</t>
  </si>
  <si>
    <t>Business Service Center</t>
  </si>
  <si>
    <t>Mental Health Services</t>
  </si>
  <si>
    <t>TRANSFORMATION</t>
  </si>
  <si>
    <t>(24850-24899)</t>
  </si>
  <si>
    <t>CHARITABLE</t>
  </si>
  <si>
    <t>GIFTS TRUST</t>
  </si>
  <si>
    <t>(24900-24949)</t>
  </si>
  <si>
    <t>Business / Professional Fees</t>
  </si>
  <si>
    <t>NOTE 1 - BASIS OF PRESENTATION</t>
  </si>
  <si>
    <t>NOTE 2 - FUND TYPES</t>
  </si>
  <si>
    <t>NOTE 3 - DISBURSEMENT DESCRIPTIONS</t>
  </si>
  <si>
    <t>NOTE 4 - OTHER FINANCING SOURCES (USES)</t>
  </si>
  <si>
    <t xml:space="preserve"> NOTE 5 - FUTURE DEBT SERVICE REQUIREMENTS</t>
  </si>
  <si>
    <t xml:space="preserve">(amounts in thousands) </t>
  </si>
  <si>
    <t xml:space="preserve">(amounts in thousands)   </t>
  </si>
  <si>
    <t xml:space="preserve">(amounts in thousands)  </t>
  </si>
  <si>
    <t>(amounts in thousands)</t>
  </si>
  <si>
    <t>Child Performer's Holding (60150-60199)………………………………………………………</t>
  </si>
  <si>
    <t>Total Agency Funds…………………………………………………………………………….</t>
  </si>
  <si>
    <t>ACCOUNT (*)</t>
  </si>
  <si>
    <t>The monies of such Fund are reserved for payment of debt service on Personal Income Tax Revenue Bonds.</t>
  </si>
  <si>
    <t>An amount equal to 25 percent of the State's sales tax, less refunds to taxpayers, is to be deposited in the Sales Tax Revenue Bond Tax Fund (STRBTF). The monies of such Fund are reserved for payment of debt service on Sales Tax Revenue Bonds.</t>
  </si>
  <si>
    <t xml:space="preserve">         Inmates' Account..........................................................................................................................................................................................................................................................</t>
  </si>
  <si>
    <t xml:space="preserve">         Occupational Therapy..................................................................................................................................................................................................................................................</t>
  </si>
  <si>
    <t xml:space="preserve">         Civil Recoveries.............................................................................................................................................................................................................................................</t>
  </si>
  <si>
    <t xml:space="preserve">         Medicaid..............................................................................................................................................................................................................................................</t>
  </si>
  <si>
    <t xml:space="preserve">         Rate Stabilization.....................................................................................................................................................................................................................................................</t>
  </si>
  <si>
    <t xml:space="preserve">         Medication Grant Program.............................................................................................................................................................................................................................................................................................................................................</t>
  </si>
  <si>
    <t xml:space="preserve">         Hospital Fees...............................................................................................................................................................................................................................................................................................................</t>
  </si>
  <si>
    <t xml:space="preserve">         American Indian Health Program (**)..................................................................................................................................................................................................................................................</t>
  </si>
  <si>
    <t xml:space="preserve">      PIT / ECET in excess of Revenue Bond Debt Service…………………….</t>
  </si>
  <si>
    <t xml:space="preserve">  Office of Children and Family Services:</t>
  </si>
  <si>
    <t>New York City County Clerks' Operations Offset</t>
  </si>
  <si>
    <t>Pursuant to Section 92-z(5) of the State Finance Law, monies in the RBTF in excess of debt service requirements are required to be transferred to the General Fund.</t>
  </si>
  <si>
    <t xml:space="preserve">  NYS Gaming Commission:</t>
  </si>
  <si>
    <t>2019-20</t>
  </si>
  <si>
    <t>FY 2019-20</t>
  </si>
  <si>
    <t>Employer Compensation Expense Tax</t>
  </si>
  <si>
    <t xml:space="preserve">  Office of Addiction Services and Supports:</t>
  </si>
  <si>
    <t>MCTD Taxicab Trip Tax Receipts</t>
  </si>
  <si>
    <t>Motor Vehicle Fees</t>
  </si>
  <si>
    <t>Real Estate Transfer Tax Receipts</t>
  </si>
  <si>
    <t>Building Administration</t>
  </si>
  <si>
    <t>Neighborhood Works Project</t>
  </si>
  <si>
    <t>New York City Central Business District Trust</t>
  </si>
  <si>
    <t>Federal Salary Sharing</t>
  </si>
  <si>
    <t>Motor Vehicle Theft and Insurance Fraud</t>
  </si>
  <si>
    <t>Section 11 of Part UU of Chapter 59 of the Laws of 2018 amended Section 805(b) of the Tax Law, whereby the receipts from the Metropolitan Commuter Transportation Mobility Tax will be paid into the Metropolitan Transportation Authority Finance Fund pursuant to statute but without appropriation.  The result is that neither the mobility receipts nor the related grant disbursements to the MTA are recorded in the State Funds.  This activity is reported in the MTA State Assistance fund group.</t>
  </si>
  <si>
    <t>Dedicated Mass Transportation - (Non - MTA)</t>
  </si>
  <si>
    <t>Hazardous Waste Oversight and Assistance</t>
  </si>
  <si>
    <t xml:space="preserve">NOTE 16 - ADDITIONAL REAL ESTATE TRANSFER TAX   </t>
  </si>
  <si>
    <t xml:space="preserve">NOTE 15 - MTA AID TRUST FUND REFORMS   </t>
  </si>
  <si>
    <t xml:space="preserve">NOTE 14 - CONGESTION SURCHARGE   </t>
  </si>
  <si>
    <t xml:space="preserve">NOTE 13 - MOBILITY TAX TRUST ACCOUNT   </t>
  </si>
  <si>
    <t xml:space="preserve">NOTE 12 - NEW YORK SALES TAX REVENUE BOND FUND   </t>
  </si>
  <si>
    <t xml:space="preserve">NOTE 11 - NEW YORK REVENUE BOND TAX FUND   </t>
  </si>
  <si>
    <t xml:space="preserve">NOTE 10 - NEW YORK LOCAL GOVERNMENT ASSISTANCE TAX FUND   </t>
  </si>
  <si>
    <t>NOTE 6 - CAPITAL PROJECTS REIMBURSED DISBURSEMENTS</t>
  </si>
  <si>
    <t>NOTE 7 - SCHOOL TAX RELIEF</t>
  </si>
  <si>
    <t>NOTE 8 - MONETARY SETTLEMENTS</t>
  </si>
  <si>
    <t>NOTE 9 - TOBACCO MASTER SETTLEMENT AGREEMENT PROCEEDS</t>
  </si>
  <si>
    <t xml:space="preserve">BUDGETARY BASIS REPORT - FINANCIAL PLAN AND ACTUAL - DEBT SERVICE   </t>
  </si>
  <si>
    <t>New York City Assessment Account</t>
  </si>
  <si>
    <t>Grants</t>
  </si>
  <si>
    <t xml:space="preserve">BUDGETARY BASIS REPORT - FINANCIAL PLAN AND ACTUAL - SPECIAL REVENUE   </t>
  </si>
  <si>
    <t xml:space="preserve">BUDGETARY BASIS REPORT - FINANCIAL PLAN AND ACTUAL - SPECIAL REVENUE - STATE  </t>
  </si>
  <si>
    <t xml:space="preserve">COMBINED STATEMENT OF CASH RECEIPTS, DISBURSEMENTS </t>
  </si>
  <si>
    <t xml:space="preserve">AND CHANGES IN FUND BALANCES </t>
  </si>
  <si>
    <t xml:space="preserve">Addiction Services and Supports </t>
  </si>
  <si>
    <t>An amount equal to 50 percent of the State's Personal Income Tax (PIT) receipts and Employer Compensation Expense Tax (ECET) receipts, less refunds to taxpayers, is to be deposited in the Revenue Bond Tax Fund (RBTF).</t>
  </si>
  <si>
    <t xml:space="preserve">   Federal Receipts…………………………………………………………..…………….…………..…………….…………..……………………………</t>
  </si>
  <si>
    <t xml:space="preserve">   Unemployment Taxes………………...……………………………………………………………..…………….…………..…………………………</t>
  </si>
  <si>
    <t xml:space="preserve">        Total Receipts……...………….….…..…………………………..………………….…………..…………….…………..……………………..</t>
  </si>
  <si>
    <t xml:space="preserve">        Total Disbursements………….…………………………………………………….…………..…………….…………..………………………..</t>
  </si>
  <si>
    <t xml:space="preserve">   and Other Financing Uses………………...……………………………………………</t>
  </si>
  <si>
    <t xml:space="preserve">   Financing Sources over Disbursements</t>
  </si>
  <si>
    <t xml:space="preserve">         Revenue Collection..................................................................................................................................................................................................................................................................................................................................................</t>
  </si>
  <si>
    <t xml:space="preserve">  Unified Court System:</t>
  </si>
  <si>
    <t xml:space="preserve">         Facility Revenue Collection.................................................................................................................................................................................................................................................................................................................................................</t>
  </si>
  <si>
    <t xml:space="preserve">         Revenue Collection ....................................................................................................................................................................................................................................................................................................................................................</t>
  </si>
  <si>
    <t xml:space="preserve">  Council on the Arts:</t>
  </si>
  <si>
    <t xml:space="preserve">         Theater Development .....................................................................................................................................................................................................................................................</t>
  </si>
  <si>
    <t xml:space="preserve">         Family Leave Benefits Account.............................................................................................................................................................................................................................</t>
  </si>
  <si>
    <t xml:space="preserve">         Special Investigation Program.............................................................................................................................................................................................................................</t>
  </si>
  <si>
    <t xml:space="preserve">         MTA State Assistance……………………………………………………………………</t>
  </si>
  <si>
    <t xml:space="preserve">  Office of Victim Services:</t>
  </si>
  <si>
    <r>
      <t>GENERAL FUND (continued)</t>
    </r>
    <r>
      <rPr>
        <sz val="13"/>
        <rFont val="Arial"/>
        <family val="2"/>
      </rPr>
      <t xml:space="preserve"> </t>
    </r>
  </si>
  <si>
    <r>
      <t>GENERAL FUND</t>
    </r>
    <r>
      <rPr>
        <sz val="13"/>
        <rFont val="Arial"/>
        <family val="2"/>
      </rPr>
      <t xml:space="preserve"> </t>
    </r>
  </si>
  <si>
    <t xml:space="preserve">         Marketing and Publicity Account................................................................................................................................................................................................................................................</t>
  </si>
  <si>
    <t xml:space="preserve">         Employees' Health Insurance Premiums Collection..................................................................................................................................................................................................................................................</t>
  </si>
  <si>
    <t xml:space="preserve">         Early Intervention Program..............................................................................................................................................................................................................................................</t>
  </si>
  <si>
    <t xml:space="preserve">         Miscellaneous Agency Account..............................................................................................................................................................................................................................................</t>
  </si>
  <si>
    <t xml:space="preserve">         Restitution Account.............................................................................................................................................................................................................................................</t>
  </si>
  <si>
    <t xml:space="preserve">         Contractors Bid Deposit and Guarantee Escrow............................................................................................................................................................................................................................</t>
  </si>
  <si>
    <t xml:space="preserve">         Employee Benefit Account.......................................................................................................................................................................................................</t>
  </si>
  <si>
    <t xml:space="preserve">         Fingerprint Fees...........................................................................................................................................................................................................................................</t>
  </si>
  <si>
    <t xml:space="preserve">         Lottery Prizes...................................................................................................................................................................................................................................................</t>
  </si>
  <si>
    <t xml:space="preserve">         NYS Flex Spending Account........................................................................................................................................................................................................................................</t>
  </si>
  <si>
    <t xml:space="preserve">         City of Troy Municipal Assistance State Aid............................................................................................................................................................................................................................................................</t>
  </si>
  <si>
    <t xml:space="preserve">         Public Asset Account……………………….........................................................................................................................................……………..…………………………………………………………………...</t>
  </si>
  <si>
    <t xml:space="preserve">         Miscellaneous Agency Account...................................................................................................................................................................................................................................</t>
  </si>
  <si>
    <t xml:space="preserve">         New York State College Choice Tuition Savings............................................................................................................................................................................................................................</t>
  </si>
  <si>
    <t xml:space="preserve">         Nonexpendable Trust......................................................................................................................................................................................................................................................................................................................................................</t>
  </si>
  <si>
    <t xml:space="preserve">         Medicaid Reimbursement Account...............................................................................................................................................................................................................................................................................................................................</t>
  </si>
  <si>
    <t xml:space="preserve">         Revenue Collection...............................................................................................................................................................................................................................................................................................................................</t>
  </si>
  <si>
    <t xml:space="preserve">         Fire Academy Account...........................................................................................................................................................................................................................</t>
  </si>
  <si>
    <t xml:space="preserve">         Exam Application Fees..............................................................................................................................................................................................................................................................................................................................................................</t>
  </si>
  <si>
    <t xml:space="preserve">         Marketing and Publicity Account......................................................................................................................................................................................................................................</t>
  </si>
  <si>
    <t xml:space="preserve">         Medicaid Recoveries Account.................................................................................................................................................................................................................................................................................................................................................</t>
  </si>
  <si>
    <t xml:space="preserve">         World Trade Center Memorial Foundation......................................................................................................................................................................................................................................................................................................................................................</t>
  </si>
  <si>
    <t xml:space="preserve">         New York State Fair Revenue Collection.....................................................................................................................................................................................................................................................................................................................................</t>
  </si>
  <si>
    <t xml:space="preserve">         Employee Benefit Account......................................................................................................................................................................................................................................................</t>
  </si>
  <si>
    <t xml:space="preserve">         State Schools Student Activity Accounts...................................................................................................................................................................................................................................................</t>
  </si>
  <si>
    <t xml:space="preserve">         Foreign Fire Insurance Tax.............................................................................................................................................................................................................................</t>
  </si>
  <si>
    <t xml:space="preserve">         Minimum and Prevailing Wage and Wage Claim Payment Account...................................................................................................................................................................................................................</t>
  </si>
  <si>
    <t xml:space="preserve">         Medicaid Fraud Control Escrow.............................................................................................................................................................................................................................................</t>
  </si>
  <si>
    <t xml:space="preserve">         Seized Asset....................................................................................................................................................................................................................................................</t>
  </si>
  <si>
    <t xml:space="preserve">         Exchange Account........................................................................................................................................................................................................................................</t>
  </si>
  <si>
    <t xml:space="preserve">         State University Construction Fund Payroll Deductions.............................................................................................................................................................................................................................</t>
  </si>
  <si>
    <t xml:space="preserve">         Highway Oversize/Overweight Credentialing System (HOOCS) Partners.......................................................................................................................................................................................................</t>
  </si>
  <si>
    <t xml:space="preserve">         Statewide Planning and Research Cooperative System (SPARCS).................................................................................................................................................................................................................................................................................................................</t>
  </si>
  <si>
    <t xml:space="preserve">         Elderly Pharmaceutical Insurance Coverage (EPIC) Program (**)......................................................................................................................................................................................................................................</t>
  </si>
  <si>
    <t xml:space="preserve">  Office of Parks, Recreation and Historic Preservation:</t>
  </si>
  <si>
    <t xml:space="preserve">         the proper disposition is determined (e.g., transferred to a State fund) or until payments are made to individuals, private organizations or other governmental units (e.g., payment of withholding taxes). </t>
  </si>
  <si>
    <t xml:space="preserve">         Archives Partnership Trust Endowment..............................................................................................................................................................................................................................................................</t>
  </si>
  <si>
    <t xml:space="preserve">         Workers' Compensation Security Account......................................................................................................................................................................................................................................</t>
  </si>
  <si>
    <t xml:space="preserve">         Workers' Compensation Security Fund Payment Account.............................................................................................................................................................................................................................</t>
  </si>
  <si>
    <t xml:space="preserve">         Women, Infants and Child (WIC) Program..........................................................................................................................................................................................................................................................................................................................</t>
  </si>
  <si>
    <t xml:space="preserve">         Maximum Base Rent...................................................................................................................................................................................................................................................</t>
  </si>
  <si>
    <t xml:space="preserve">         DASNY Community College Tuition and Instructional Income………….........................................................................................................................................…………………………</t>
  </si>
  <si>
    <t xml:space="preserve">         DASNY Mental Hygiene Facilities Improvements...................................................................................</t>
  </si>
  <si>
    <t xml:space="preserve">         SUNY Construction Fund Debt Service..................................................................................................................................................................................................</t>
  </si>
  <si>
    <t xml:space="preserve">         SUNY Dormitory Facilities Revenue - Repair and Rehabilitation................................................................................................................................................................................................</t>
  </si>
  <si>
    <t xml:space="preserve">         SUNY Construction Fund Capital Projects................................................................................................................................................................................................</t>
  </si>
  <si>
    <t xml:space="preserve">         SUNY Dormitory Facilities Revenue - Repair and Rehabilitation.................................................................................................................................................................................................</t>
  </si>
  <si>
    <t xml:space="preserve">         DASNY State Advances Repayment Account............................................................................................................................................................................................................................</t>
  </si>
  <si>
    <t xml:space="preserve">         DASNY NYC HHC Litigation Holding Account..............................................................................................................................................................................................................................</t>
  </si>
  <si>
    <t xml:space="preserve">         Hudson River - Black River.............................................................................................................................................................................................................................................................</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</si>
  <si>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</si>
  <si>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     </t>
  </si>
  <si>
    <t>(**) Transfers represent reimbursements for debt service paid from the Revenue Bond Tax Fund. These reimbursements are made pursuant to State Finance Law Sections 92-dd, 89-b, 97-f, and 97-g.</t>
  </si>
  <si>
    <t>Section 2 of Part NNN of Chapter 59 of the Laws of 2018 added Article 29-c of the Tax Law, whereby the receipts from the Congestion Surcharge will be paid to the MTA for deposit into the NYC Transportation Assistance Fund pursuant to statute but without appropriation.  The result is that neither the surcharge receipts nor the related disbursements to the MTA are recorded in the State Funds. This activity is reported in the MTA State Assistance fund group.</t>
  </si>
  <si>
    <t>Part FF of Chapter 58 of the Laws of 2019 amended paragraphs (b-1) and (c-3) of subdivision two of Section 503 of the Vehicle and Traffic Law, Article 29-a of the Tax Law, article 17-c of the Vehicle and Traffic Law and Section 1166-a of the Tax Law, whereby the receipts from the various taxes and fees will be paid into the Metropolitan Transportation Authority Special Assistance Fund pursuant to statute but without appropriation.  The result is that neither the revenue nor the related disbursements to the MTA are recorded in the State Funds. This activity is reported in the MTA State Assistance fund group.</t>
  </si>
  <si>
    <t>Part OOO of Chapter 59 of the Laws of 2019 added to and amended Tax Law Article 31.  Section 1402-b added an additional real estate transfer tax to residential property over $2 million, in cities with a population of over 1 million.  Section 1421(b) of the Tax Law was, amended directing these taxes be remitted to the MTA for deposit into the Central District Tolling Capital Lockbox Fund, pursuant to statute but without appropriation. The result is that neither this real estate transfer tax nor the related disbursements to the MTA are recorded in the State Funds. This activity is reported in the MTA State Assistance fund group.</t>
  </si>
  <si>
    <t xml:space="preserve">FISCAL YEAR ENDED MARCH 31, 2021       </t>
  </si>
  <si>
    <t>FISCAL YEAR ENDED MARCH 31, 2021</t>
  </si>
  <si>
    <t>2020-21</t>
  </si>
  <si>
    <t>NOTES TO THE COMPTROLLER'S 2021 ANNUAL REPORT TO THE LEGISLATURE ON THE STATE FUNDS - CASH BASIS OF ACCOUNTING</t>
  </si>
  <si>
    <t xml:space="preserve">NOTES TO THE COMPTROLLER’S 2021 ANNUAL REPORT TO THE LEGISLATURE ON THE STATE FUNDS - CASH BASIS OF ACCOUNTING  </t>
  </si>
  <si>
    <t>FY 2020-21</t>
  </si>
  <si>
    <t xml:space="preserve">FY 2019-20 </t>
  </si>
  <si>
    <t>Following is a summary of the transactions in the LGATF during Fiscal Years 2020-21 and 2019-20 (amounts in thousands):</t>
  </si>
  <si>
    <t>Following is a summary of the transactions in the RBTF during Fiscal Years 2020-21 and 2019-20  (amounts in thousands):</t>
  </si>
  <si>
    <t>Following is a summary of the transactions in the STRBTF during Fiscal Years 2020-21 and 2019-20 (amounts in thousands):</t>
  </si>
  <si>
    <t>Following is a summary of the transactions in the Mobility Tax Trust Account during Fiscal Years 2020-21 and 2019-20 (amounts in thousands):</t>
  </si>
  <si>
    <t>Following is a summary of the transactions in the Congestion Surcharge Account during Fiscal Years 2020-21 and 2019-20 (amounts in thousands):</t>
  </si>
  <si>
    <t>Following is a summary of the transactions in the MTA Aid Trust Fund Reforms Account during Fiscal Years 2020-21 and 2019-20 (amounts in thousands):</t>
  </si>
  <si>
    <t>Following is a summary of the transactions in the Additional Real Estate Tax Account during Fiscal Years 2020-21 and 2019-20 (amounts in thousands):</t>
  </si>
  <si>
    <t>FY 2020-2021</t>
  </si>
  <si>
    <t>April 1, 2020</t>
  </si>
  <si>
    <t>March 31, 2021</t>
  </si>
  <si>
    <t xml:space="preserve">      Financing Agreements..................................................................………….</t>
  </si>
  <si>
    <t xml:space="preserve">  Debt Service.......................................................……………………….</t>
  </si>
  <si>
    <t xml:space="preserve">Commercial Gaming Revenue </t>
  </si>
  <si>
    <t>Entertainment Diversity Job Training and Development</t>
  </si>
  <si>
    <t xml:space="preserve">Helen Hayes Hospital </t>
  </si>
  <si>
    <t>Montrose Veteran's Home</t>
  </si>
  <si>
    <t>New York City Veterans - St. Albans</t>
  </si>
  <si>
    <t>New York State Veterans Home Oxford</t>
  </si>
  <si>
    <t>State Fair Receipts</t>
  </si>
  <si>
    <t xml:space="preserve">Tax Revenue Arrearage </t>
  </si>
  <si>
    <t xml:space="preserve">Western New York Veteran's Batavia </t>
  </si>
  <si>
    <t xml:space="preserve">Business and Licensing Services </t>
  </si>
  <si>
    <t>Certificate of Need Account</t>
  </si>
  <si>
    <t>Charitable Gift Trust Account</t>
  </si>
  <si>
    <t>Clean Air Account</t>
  </si>
  <si>
    <t>DMNA Radiological Emergency Preparedness Account</t>
  </si>
  <si>
    <t>ENCON Special Revenue</t>
  </si>
  <si>
    <t>Federal Education</t>
  </si>
  <si>
    <t>Federal Operating Grants</t>
  </si>
  <si>
    <t>Federal USDA/Food and Nutrition Services</t>
  </si>
  <si>
    <t>Health Care Transformation</t>
  </si>
  <si>
    <t>HESC Insurance Premium</t>
  </si>
  <si>
    <t>Legal Services Assistance</t>
  </si>
  <si>
    <t>Litigation Settlement Account</t>
  </si>
  <si>
    <t>Patron Services Account</t>
  </si>
  <si>
    <t xml:space="preserve">Statewide Public Safety Communications </t>
  </si>
  <si>
    <t>Federal Health and Human Services</t>
  </si>
  <si>
    <t>ARTS</t>
  </si>
  <si>
    <t>New York State Thruway Authority</t>
  </si>
  <si>
    <t>Direct Deposit of Taxes</t>
  </si>
  <si>
    <t>State Debt</t>
  </si>
  <si>
    <t>Increase in Borrowing from STIP</t>
  </si>
  <si>
    <t xml:space="preserve">   State Education Department:</t>
  </si>
  <si>
    <t xml:space="preserve">  State Education Department:</t>
  </si>
  <si>
    <t xml:space="preserve">         Revenue Collection .............................................................................................................................................................................................................................................................................................................................................................</t>
  </si>
  <si>
    <t xml:space="preserve">  Board of Elections:</t>
  </si>
  <si>
    <t>APRIL 1, 2020</t>
  </si>
  <si>
    <t>MARCH 31, 2021</t>
  </si>
  <si>
    <t xml:space="preserve">  NYS Joint Commission on Public Ethics:</t>
  </si>
  <si>
    <t xml:space="preserve"> NYS Gaming Commission: </t>
  </si>
  <si>
    <t xml:space="preserve">         State Transmitter of Money Insurance…....................................................</t>
  </si>
  <si>
    <t>Motor Vehicles (Operating Expense)</t>
  </si>
  <si>
    <t>General Services, Office of</t>
  </si>
  <si>
    <t>State University of New York</t>
  </si>
  <si>
    <t xml:space="preserve">         City of Troy Debt Service Account.........................................................................................................................................................................................................................</t>
  </si>
  <si>
    <t xml:space="preserve">         Escrow Account......................................................................................................................................................................................................................................................................................................................................................</t>
  </si>
  <si>
    <t xml:space="preserve">         Revenue Collection .......................................................................................................................................................................................................................................................................................................................................</t>
  </si>
  <si>
    <t>MTA Passenger Car Rentals Tax</t>
  </si>
  <si>
    <t>(25300-25899, 25951)</t>
  </si>
  <si>
    <t>(25950, 25952-25999)</t>
  </si>
  <si>
    <t xml:space="preserve">AND CHANGES IN FUND BALANCES  </t>
  </si>
  <si>
    <t xml:space="preserve">State University Income </t>
  </si>
  <si>
    <t>Fingerprint Identification Technology Account</t>
  </si>
  <si>
    <t>Public Service Account</t>
  </si>
  <si>
    <t>Surplus Property Account</t>
  </si>
  <si>
    <t>System and Technology Account</t>
  </si>
  <si>
    <t>Transportation Surplus Property Account</t>
  </si>
  <si>
    <t>Workers' Compensation Board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</si>
</sst>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 numFmtId="175" formatCode="_(&quot;$&quot;* #,##0_);_(&quot;$&quot;* \(#,##0\);_(&quot;$&quot;* &quot;-&quot;??_);_(@_)"/>
    <numFmt numFmtId="176" formatCode="#,##0.000000000_);\(#,##0.000000000\)"/>
    <numFmt numFmtId="177" formatCode="_(* #,##0.0_);_(* \(#,##0.0\);_(* &quot;-&quot;??_);_(@_)"/>
    <numFmt numFmtId="178" formatCode="_(* #,##0.00_);_(* \(#,##0.00\);_(* &quot;-&quot;_);_(@_)"/>
  </numFmts>
  <fonts count="122">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b/>
      <sz val="15"/>
      <name val="Times New Roman"/>
      <family val="1"/>
    </font>
    <font>
      <b/>
      <sz val="13"/>
      <name val="Arial MT"/>
    </font>
    <font>
      <sz val="12"/>
      <name val="Times New Roman"/>
      <family val="1"/>
    </font>
    <font>
      <sz val="16"/>
      <name val="Arial"/>
      <family val="2"/>
    </font>
    <font>
      <b/>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
      <b/>
      <sz val="10"/>
      <name val="Arial"/>
      <family val="2"/>
    </font>
    <font>
      <b/>
      <sz val="10"/>
      <color indexed="8"/>
      <name val="Arial"/>
      <family val="2"/>
    </font>
    <font>
      <sz val="10"/>
      <name val="Arial"/>
      <family val="2"/>
    </font>
    <font>
      <sz val="14"/>
      <name val="Arial MT"/>
    </font>
    <font>
      <sz val="12"/>
      <name val="Arial"/>
      <family val="2"/>
    </font>
    <font>
      <sz val="8"/>
      <color theme="1"/>
      <name val="Arial"/>
      <family val="2"/>
    </font>
    <font>
      <sz val="7"/>
      <name val="Arial"/>
      <family val="2"/>
    </font>
    <font>
      <sz val="12"/>
      <color rgb="FF0033CC"/>
      <name val="Arial"/>
      <family val="2"/>
    </font>
    <font>
      <sz val="12"/>
      <color theme="1"/>
      <name val="Arial"/>
      <family val="2"/>
    </font>
    <font>
      <b/>
      <sz val="12"/>
      <color theme="1"/>
      <name val="Arial"/>
      <family val="2"/>
    </font>
    <font>
      <b/>
      <sz val="12"/>
      <color rgb="FFFF0000"/>
      <name val="Arial"/>
      <family val="2"/>
    </font>
    <font>
      <sz val="10"/>
      <color rgb="FFFF0000"/>
      <name val="Arial"/>
      <family val="2"/>
    </font>
    <font>
      <b/>
      <sz val="10"/>
      <color rgb="FFFF0000"/>
      <name val="Arial"/>
      <family val="2"/>
    </font>
    <font>
      <b/>
      <sz val="9"/>
      <name val="Arial"/>
      <family val="2"/>
    </font>
    <font>
      <sz val="16"/>
      <color theme="1"/>
      <name val="Arial"/>
      <family val="2"/>
    </font>
    <font>
      <sz val="12"/>
      <color rgb="FFFF0000"/>
      <name val="Arial"/>
      <family val="2"/>
    </font>
    <font>
      <sz val="11"/>
      <color rgb="FFFF0000"/>
      <name val="Arial"/>
      <family val="2"/>
    </font>
    <font>
      <b/>
      <sz val="11"/>
      <color rgb="FFFF0000"/>
      <name val="Arial"/>
      <family val="2"/>
    </font>
    <font>
      <sz val="12"/>
      <color theme="1"/>
      <name val="Times New Roman"/>
      <family val="1"/>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5">
    <border>
      <left/>
      <right/>
      <top/>
      <bottom/>
      <diagonal/>
    </border>
    <border>
      <left/>
      <right/>
      <top style="thin">
        <color indexed="8"/>
      </top>
      <bottom/>
      <diagonal/>
    </border>
    <border>
      <left/>
      <right/>
      <top style="double">
        <color indexed="8"/>
      </top>
      <bottom/>
      <diagonal/>
    </border>
    <border>
      <left/>
      <right/>
      <top style="thin">
        <color indexed="8"/>
      </top>
      <bottom style="double">
        <color indexed="64"/>
      </bottom>
      <diagonal/>
    </border>
    <border>
      <left/>
      <right/>
      <top style="thin">
        <color indexed="64"/>
      </top>
      <bottom/>
      <diagonal/>
    </border>
    <border>
      <left/>
      <right/>
      <top/>
      <bottom style="thin">
        <color indexed="64"/>
      </bottom>
      <diagonal/>
    </border>
    <border>
      <left/>
      <right/>
      <top style="thin">
        <color indexed="8"/>
      </top>
      <bottom style="double">
        <color indexed="8"/>
      </bottom>
      <diagonal/>
    </border>
    <border>
      <left/>
      <right style="thin">
        <color indexed="64"/>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double">
        <color indexed="64"/>
      </bottom>
      <diagonal/>
    </border>
    <border>
      <left/>
      <right/>
      <top style="thin">
        <color indexed="8"/>
      </top>
      <bottom style="thin">
        <color indexed="64"/>
      </bottom>
      <diagonal/>
    </border>
    <border>
      <left/>
      <right/>
      <top style="thin">
        <color indexed="64"/>
      </top>
      <bottom style="double">
        <color indexed="64"/>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indexed="64"/>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508">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2"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3" fillId="0" borderId="0"/>
    <xf numFmtId="43" fontId="64"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0" fillId="1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0" fillId="17"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0" fillId="2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0" fillId="25"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3"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0" fillId="1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0" fillId="14"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0" fillId="18"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0" fillId="2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0" fillId="2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0" fillId="3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50" fillId="5"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54" fillId="8" borderId="20" applyNumberFormat="0" applyAlignment="0" applyProtection="0"/>
    <xf numFmtId="0" fontId="67" fillId="45" borderId="25" applyNumberFormat="0" applyAlignment="0" applyProtection="0"/>
    <xf numFmtId="0" fontId="67" fillId="45" borderId="25" applyNumberFormat="0" applyAlignment="0" applyProtection="0"/>
    <xf numFmtId="0" fontId="56" fillId="9" borderId="23" applyNumberFormat="0" applyAlignment="0" applyProtection="0"/>
    <xf numFmtId="0" fontId="65" fillId="46" borderId="26" applyNumberFormat="0" applyAlignment="0" applyProtection="0"/>
    <xf numFmtId="0" fontId="65" fillId="46" borderId="26" applyNumberFormat="0" applyAlignment="0" applyProtection="0"/>
    <xf numFmtId="0" fontId="5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9" fillId="4"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46" fillId="0" borderId="17" applyNumberFormat="0" applyFill="0" applyAlignment="0" applyProtection="0"/>
    <xf numFmtId="0" fontId="70" fillId="0" borderId="27" applyNumberFormat="0" applyFill="0" applyAlignment="0" applyProtection="0"/>
    <xf numFmtId="0" fontId="70" fillId="0" borderId="27" applyNumberFormat="0" applyFill="0" applyAlignment="0" applyProtection="0"/>
    <xf numFmtId="0" fontId="47" fillId="0" borderId="18" applyNumberFormat="0" applyFill="0" applyAlignment="0" applyProtection="0"/>
    <xf numFmtId="0" fontId="71" fillId="0" borderId="28" applyNumberFormat="0" applyFill="0" applyAlignment="0" applyProtection="0"/>
    <xf numFmtId="0" fontId="71" fillId="0" borderId="28" applyNumberFormat="0" applyFill="0" applyAlignment="0" applyProtection="0"/>
    <xf numFmtId="0" fontId="48" fillId="0" borderId="1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2" fillId="7" borderId="20" applyNumberFormat="0" applyAlignment="0" applyProtection="0"/>
    <xf numFmtId="0" fontId="73" fillId="48" borderId="25" applyNumberFormat="0" applyAlignment="0" applyProtection="0"/>
    <xf numFmtId="0" fontId="73" fillId="48" borderId="25" applyNumberFormat="0" applyAlignment="0" applyProtection="0"/>
    <xf numFmtId="0" fontId="55" fillId="0" borderId="22"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51" fillId="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3" fillId="0" borderId="0"/>
    <xf numFmtId="0" fontId="53" fillId="8" borderId="21" applyNumberFormat="0" applyAlignment="0" applyProtection="0"/>
    <xf numFmtId="0" fontId="76" fillId="45" borderId="31" applyNumberFormat="0" applyAlignment="0" applyProtection="0"/>
    <xf numFmtId="0" fontId="76" fillId="45" borderId="31" applyNumberFormat="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9" fillId="0" borderId="24" applyNumberFormat="0" applyFill="0" applyAlignment="0" applyProtection="0"/>
    <xf numFmtId="0" fontId="61" fillId="0" borderId="32" applyNumberFormat="0" applyFill="0" applyAlignment="0" applyProtection="0"/>
    <xf numFmtId="0" fontId="61" fillId="0" borderId="32" applyNumberFormat="0" applyFill="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79" fillId="0" borderId="0" applyNumberFormat="0" applyFill="0" applyBorder="0" applyAlignment="0" applyProtection="0">
      <alignment vertical="top"/>
      <protection locked="0"/>
    </xf>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0"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2" fillId="0" borderId="0"/>
    <xf numFmtId="0" fontId="3" fillId="0" borderId="0"/>
    <xf numFmtId="0" fontId="3" fillId="0" borderId="0"/>
    <xf numFmtId="0" fontId="3" fillId="0" borderId="0"/>
    <xf numFmtId="0" fontId="24"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1" fillId="0" borderId="0"/>
    <xf numFmtId="0" fontId="81" fillId="0" borderId="0"/>
    <xf numFmtId="0" fontId="3" fillId="0" borderId="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0"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2" fontId="5" fillId="0" borderId="0"/>
    <xf numFmtId="0" fontId="64" fillId="0" borderId="0"/>
    <xf numFmtId="0" fontId="64" fillId="0" borderId="0"/>
    <xf numFmtId="0" fontId="64" fillId="0" borderId="0"/>
    <xf numFmtId="0" fontId="5" fillId="0" borderId="0"/>
    <xf numFmtId="0" fontId="64" fillId="0" borderId="0"/>
    <xf numFmtId="0" fontId="5" fillId="0" borderId="0"/>
    <xf numFmtId="0" fontId="5" fillId="0" borderId="0"/>
    <xf numFmtId="0" fontId="5" fillId="0" borderId="0"/>
    <xf numFmtId="0" fontId="5" fillId="0" borderId="0"/>
    <xf numFmtId="0" fontId="5" fillId="0" borderId="0"/>
    <xf numFmtId="0" fontId="2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64"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85" fillId="0" borderId="0"/>
    <xf numFmtId="0" fontId="2" fillId="0" borderId="0"/>
    <xf numFmtId="0" fontId="1" fillId="0" borderId="0"/>
    <xf numFmtId="43" fontId="107" fillId="0" borderId="0" applyFont="0" applyFill="0" applyBorder="0" applyAlignment="0" applyProtection="0"/>
  </cellStyleXfs>
  <cellXfs count="1330">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3" fontId="7" fillId="0" borderId="0" xfId="0" applyNumberFormat="1" applyFont="1" applyAlignment="1">
      <alignment vertical="center"/>
    </xf>
    <xf numFmtId="41" fontId="5" fillId="0" borderId="0" xfId="0" applyNumberFormat="1" applyFont="1" applyBorder="1" applyAlignment="1"/>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37" fontId="5" fillId="0" borderId="0" xfId="0" applyNumberFormat="1" applyFont="1" applyBorder="1" applyAlignment="1"/>
    <xf numFmtId="41" fontId="7" fillId="0" borderId="0" xfId="0" applyNumberFormat="1" applyFont="1" applyAlignment="1">
      <alignment horizontal="center"/>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7" fillId="0" borderId="0" xfId="0" applyNumberFormat="1" applyFont="1" applyAlignment="1">
      <alignment horizontal="center"/>
    </xf>
    <xf numFmtId="37" fontId="5"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 fontId="5" fillId="0" borderId="0" xfId="0" applyNumberFormat="1" applyFont="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Fill="1" applyAlignment="1">
      <alignment horizontal="centerContinuous"/>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37" fontId="12"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Fill="1" applyAlignment="1"/>
    <xf numFmtId="41" fontId="5" fillId="0" borderId="0" xfId="3" applyNumberFormat="1" applyFont="1" applyFill="1" applyAlignment="1">
      <alignment horizontal="right"/>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applyNumberFormat="1" applyFont="1" applyFill="1" applyAlignment="1"/>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0" fontId="5" fillId="0" borderId="0" xfId="6" applyNumberFormat="1" applyAlignment="1">
      <alignment horizontal="lef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applyNumberFormat="1" applyFont="1" applyFill="1" applyAlignment="1"/>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3" fontId="7" fillId="0" borderId="0" xfId="2" applyNumberFormat="1" applyFont="1" applyAlignment="1">
      <alignment horizontal="right"/>
    </xf>
    <xf numFmtId="3" fontId="16" fillId="0" borderId="0" xfId="2" applyNumberFormat="1" applyFont="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2" fontId="7" fillId="0" borderId="10" xfId="0" applyNumberFormat="1" applyFont="1" applyBorder="1" applyAlignment="1"/>
    <xf numFmtId="41" fontId="16" fillId="0" borderId="8"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5"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41" fontId="7" fillId="0" borderId="0" xfId="0" applyNumberFormat="1" applyFont="1" applyBorder="1" applyAlignment="1">
      <alignment horizontal="right"/>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0" fillId="0" borderId="0" xfId="0" quotePrefix="1" applyNumberFormat="1" applyFont="1" applyAlignment="1">
      <alignment horizontal="left"/>
    </xf>
    <xf numFmtId="37" fontId="41"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12" fillId="0" borderId="0" xfId="14" applyFont="1" applyAlignment="1">
      <alignment horizontal="right"/>
    </xf>
    <xf numFmtId="0" fontId="12" fillId="0" borderId="0" xfId="14" applyFont="1" applyFill="1"/>
    <xf numFmtId="0" fontId="5" fillId="0" borderId="0" xfId="14" applyFont="1"/>
    <xf numFmtId="0" fontId="5" fillId="0" borderId="0" xfId="14" applyFont="1" applyAlignment="1">
      <alignment horizontal="righ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4" fontId="44"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 fontId="9" fillId="0" borderId="0" xfId="0" quotePrefix="1" applyNumberFormat="1" applyFont="1" applyFill="1" applyAlignment="1" applyProtection="1">
      <alignment horizontal="left"/>
    </xf>
    <xf numFmtId="41" fontId="9" fillId="0" borderId="0" xfId="0" applyNumberFormat="1" applyFont="1" applyFill="1" applyBorder="1" applyAlignment="1"/>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4"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10" fillId="0" borderId="11" xfId="0" applyNumberFormat="1" applyFont="1" applyFill="1" applyBorder="1" applyAlignment="1"/>
    <xf numFmtId="4" fontId="9" fillId="0" borderId="0" xfId="0" quotePrefix="1"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3"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3" fillId="0" borderId="0" xfId="0" applyNumberFormat="1" applyFont="1" applyBorder="1" applyAlignment="1"/>
    <xf numFmtId="0" fontId="26" fillId="0" borderId="5" xfId="0" applyNumberFormat="1" applyFont="1" applyBorder="1" applyAlignment="1"/>
    <xf numFmtId="0" fontId="83" fillId="0" borderId="5" xfId="0" applyNumberFormat="1" applyFont="1" applyBorder="1" applyAlignment="1"/>
    <xf numFmtId="0" fontId="84" fillId="0" borderId="0" xfId="871" applyNumberFormat="1" applyFont="1" applyAlignment="1" applyProtection="1"/>
    <xf numFmtId="41" fontId="5" fillId="0" borderId="0" xfId="6" applyNumberFormat="1" applyFont="1" applyFill="1" applyBorder="1" applyAlignment="1"/>
    <xf numFmtId="41" fontId="7" fillId="0" borderId="8" xfId="6" applyNumberFormat="1" applyFont="1" applyFill="1" applyBorder="1" applyAlignment="1"/>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0" fontId="5" fillId="0" borderId="0" xfId="5486"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3" fontId="7" fillId="0" borderId="0" xfId="0" quotePrefix="1" applyNumberFormat="1" applyFont="1" applyFill="1" applyAlignment="1">
      <alignment horizontal="center"/>
    </xf>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3" fillId="0" borderId="0" xfId="6" applyNumberFormat="1" applyFont="1" applyFill="1" applyAlignment="1"/>
    <xf numFmtId="0" fontId="4" fillId="0" borderId="0" xfId="6" applyNumberFormat="1" applyFont="1" applyFill="1" applyAlignment="1"/>
    <xf numFmtId="0" fontId="86"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87" fillId="0" borderId="0" xfId="6" applyNumberFormat="1" applyFont="1" applyFill="1" applyAlignment="1"/>
    <xf numFmtId="0" fontId="88" fillId="0" borderId="0" xfId="6" applyNumberFormat="1" applyFont="1" applyFill="1" applyAlignment="1"/>
    <xf numFmtId="0" fontId="89"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87" fillId="0" borderId="0" xfId="5505" applyNumberFormat="1" applyFont="1" applyFill="1" applyAlignment="1"/>
    <xf numFmtId="0" fontId="86"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42" fontId="21" fillId="0" borderId="0" xfId="6" applyNumberFormat="1" applyFont="1" applyFill="1" applyAlignment="1">
      <alignment horizontal="center"/>
    </xf>
    <xf numFmtId="37" fontId="21" fillId="0" borderId="0" xfId="6" applyNumberFormat="1" applyFont="1" applyFill="1" applyBorder="1" applyAlignment="1">
      <alignment horizontal="center"/>
    </xf>
    <xf numFmtId="0" fontId="90"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86"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164" fontId="21" fillId="0" borderId="0" xfId="6" applyNumberFormat="1" applyFont="1" applyFill="1" applyAlignment="1"/>
    <xf numFmtId="41" fontId="61" fillId="0" borderId="9" xfId="6" applyNumberFormat="1" applyFont="1" applyFill="1" applyBorder="1" applyAlignment="1">
      <alignment horizontal="right"/>
    </xf>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0" fontId="4" fillId="0" borderId="0" xfId="6" applyNumberFormat="1" applyFont="1" applyFill="1" applyBorder="1" applyAlignment="1">
      <alignment horizontal="right"/>
    </xf>
    <xf numFmtId="41" fontId="4" fillId="0" borderId="0" xfId="6" applyNumberFormat="1" applyFont="1" applyFill="1" applyAlignment="1"/>
    <xf numFmtId="41" fontId="80"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 fontId="90" fillId="0" borderId="0" xfId="6" applyNumberFormat="1" applyFont="1" applyFill="1" applyAlignment="1"/>
    <xf numFmtId="3" fontId="21" fillId="0" borderId="0" xfId="6" applyNumberFormat="1" applyFont="1" applyFill="1"/>
    <xf numFmtId="3" fontId="86" fillId="0" borderId="0" xfId="6" applyNumberFormat="1" applyFont="1" applyFill="1" applyAlignment="1"/>
    <xf numFmtId="0" fontId="91"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0" fontId="92" fillId="0" borderId="0" xfId="6" applyNumberFormat="1" applyFont="1" applyFill="1" applyAlignment="1"/>
    <xf numFmtId="41" fontId="92"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88" fillId="0" borderId="0" xfId="6" applyNumberFormat="1" applyFont="1" applyFill="1" applyAlignment="1"/>
    <xf numFmtId="0" fontId="93" fillId="0" borderId="0" xfId="6" applyNumberFormat="1" applyFont="1" applyFill="1" applyAlignment="1"/>
    <xf numFmtId="173" fontId="93"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3" fontId="4" fillId="0" borderId="0" xfId="5" applyNumberFormat="1" applyFont="1" applyFill="1" applyAlignment="1">
      <alignment horizontal="right"/>
    </xf>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0" fontId="94"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0" fontId="19" fillId="0" borderId="0" xfId="6" applyFont="1" applyFill="1"/>
    <xf numFmtId="49" fontId="95"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95" fillId="0" borderId="0" xfId="6" applyNumberFormat="1" applyFont="1" applyFill="1" applyAlignment="1"/>
    <xf numFmtId="0" fontId="95" fillId="0" borderId="0" xfId="6" quotePrefix="1" applyNumberFormat="1" applyFont="1" applyFill="1" applyAlignment="1"/>
    <xf numFmtId="0" fontId="4" fillId="0" borderId="0" xfId="5" quotePrefix="1" applyNumberFormat="1" applyFont="1" applyFill="1" applyAlignment="1"/>
    <xf numFmtId="0" fontId="43" fillId="0" borderId="0" xfId="5" applyNumberFormat="1" applyFont="1" applyFill="1" applyAlignment="1"/>
    <xf numFmtId="0" fontId="4" fillId="0" borderId="0" xfId="5" applyNumberFormat="1" applyFont="1" applyFill="1" applyAlignment="1"/>
    <xf numFmtId="0" fontId="86"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87" fillId="0" borderId="0" xfId="5" applyNumberFormat="1" applyFont="1" applyFill="1" applyAlignment="1"/>
    <xf numFmtId="0" fontId="88" fillId="0" borderId="0" xfId="5" applyNumberFormat="1" applyFont="1" applyFill="1" applyAlignment="1"/>
    <xf numFmtId="0" fontId="89"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0"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86"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1" fillId="0" borderId="9" xfId="5" applyNumberFormat="1" applyFont="1" applyFill="1" applyBorder="1" applyAlignment="1">
      <alignment horizontal="right"/>
    </xf>
    <xf numFmtId="0" fontId="61"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78"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0"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1" fillId="0" borderId="0" xfId="5" applyNumberFormat="1" applyFont="1" applyFill="1" applyBorder="1" applyAlignment="1">
      <alignment horizontal="right"/>
    </xf>
    <xf numFmtId="3" fontId="90" fillId="0" borderId="0" xfId="5" applyNumberFormat="1" applyFont="1" applyFill="1" applyAlignment="1"/>
    <xf numFmtId="3" fontId="21" fillId="0" borderId="0" xfId="5" applyNumberFormat="1" applyFont="1" applyFill="1"/>
    <xf numFmtId="3" fontId="86" fillId="0" borderId="0" xfId="5" applyNumberFormat="1" applyFont="1" applyFill="1" applyAlignment="1"/>
    <xf numFmtId="0" fontId="91"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2" fillId="0" borderId="0" xfId="5" applyNumberFormat="1" applyFont="1" applyFill="1" applyAlignment="1"/>
    <xf numFmtId="41" fontId="92" fillId="0" borderId="0" xfId="5" applyNumberFormat="1" applyFont="1" applyFill="1" applyAlignment="1"/>
    <xf numFmtId="0" fontId="4" fillId="0" borderId="0" xfId="5" applyNumberFormat="1" applyFont="1" applyFill="1" applyAlignment="1">
      <alignment horizontal="center"/>
    </xf>
    <xf numFmtId="173" fontId="88" fillId="0" borderId="0" xfId="5" applyNumberFormat="1" applyFont="1" applyFill="1" applyAlignment="1"/>
    <xf numFmtId="0" fontId="93" fillId="0" borderId="0" xfId="5" applyNumberFormat="1" applyFont="1" applyFill="1" applyAlignment="1"/>
    <xf numFmtId="173" fontId="93" fillId="0" borderId="0" xfId="5" applyNumberFormat="1" applyFont="1" applyFill="1" applyAlignment="1"/>
    <xf numFmtId="0" fontId="4" fillId="0" borderId="0" xfId="0" quotePrefix="1" applyNumberFormat="1" applyFont="1" applyFill="1" applyAlignment="1">
      <alignment horizontal="left"/>
    </xf>
    <xf numFmtId="3" fontId="7" fillId="0" borderId="0" xfId="871" quotePrefix="1" applyNumberFormat="1" applyFont="1" applyAlignment="1" applyProtection="1">
      <alignment horizontal="left"/>
    </xf>
    <xf numFmtId="3" fontId="7" fillId="0" borderId="0" xfId="871" applyNumberFormat="1" applyFont="1" applyAlignment="1" applyProtection="1"/>
    <xf numFmtId="164" fontId="5" fillId="0" borderId="0" xfId="5500" applyNumberFormat="1" applyFont="1" applyFill="1" applyAlignment="1" applyProtection="1">
      <protection locked="0"/>
    </xf>
    <xf numFmtId="41" fontId="16" fillId="0" borderId="0" xfId="3" applyNumberFormat="1" applyFont="1" applyFill="1" applyAlignment="1"/>
    <xf numFmtId="41" fontId="4" fillId="0" borderId="0" xfId="3" applyNumberFormat="1" applyFont="1" applyFill="1" applyAlignment="1"/>
    <xf numFmtId="41" fontId="16" fillId="0" borderId="0" xfId="3" applyNumberFormat="1" applyFont="1" applyFill="1" applyAlignment="1">
      <alignment horizontal="right"/>
    </xf>
    <xf numFmtId="41" fontId="10" fillId="0" borderId="0" xfId="3" applyNumberFormat="1" applyFont="1" applyFill="1" applyAlignment="1">
      <alignment horizontal="right"/>
    </xf>
    <xf numFmtId="41" fontId="16" fillId="0" borderId="0" xfId="3" quotePrefix="1" applyNumberFormat="1" applyFont="1" applyFill="1" applyAlignment="1">
      <alignment horizontal="left"/>
    </xf>
    <xf numFmtId="41" fontId="7" fillId="0" borderId="0" xfId="3" quotePrefix="1" applyNumberFormat="1" applyFont="1" applyFill="1" applyAlignment="1">
      <alignment horizontal="center"/>
    </xf>
    <xf numFmtId="41" fontId="7" fillId="0" borderId="0" xfId="3" applyNumberFormat="1" applyFont="1" applyFill="1" applyAlignment="1">
      <alignment horizontal="center"/>
    </xf>
    <xf numFmtId="42" fontId="5" fillId="0" borderId="0" xfId="3" applyNumberFormat="1" applyFont="1" applyFill="1" applyAlignment="1">
      <alignment horizontal="center"/>
    </xf>
    <xf numFmtId="41" fontId="5" fillId="0" borderId="5" xfId="3" applyNumberFormat="1" applyFont="1" applyFill="1" applyBorder="1" applyAlignment="1">
      <alignment horizontal="center"/>
    </xf>
    <xf numFmtId="41" fontId="7" fillId="0" borderId="0" xfId="3" quotePrefix="1" applyNumberFormat="1" applyFont="1" applyFill="1" applyAlignment="1">
      <alignment horizontal="left"/>
    </xf>
    <xf numFmtId="41" fontId="7" fillId="0" borderId="9" xfId="3" applyNumberFormat="1" applyFont="1" applyFill="1" applyBorder="1" applyAlignment="1"/>
    <xf numFmtId="41" fontId="29" fillId="0" borderId="0" xfId="3" applyNumberFormat="1" applyFont="1" applyFill="1"/>
    <xf numFmtId="41" fontId="7" fillId="0" borderId="5" xfId="3" applyNumberFormat="1" applyFont="1" applyFill="1" applyBorder="1" applyAlignment="1"/>
    <xf numFmtId="3" fontId="7" fillId="0" borderId="0" xfId="871" applyNumberFormat="1" applyFont="1" applyFill="1" applyAlignment="1" applyProtection="1"/>
    <xf numFmtId="41" fontId="5" fillId="0" borderId="0" xfId="3" applyNumberFormat="1" applyFont="1" applyFill="1" applyAlignment="1">
      <alignment horizontal="left"/>
    </xf>
    <xf numFmtId="42" fontId="12" fillId="0" borderId="0" xfId="0" applyNumberFormat="1" applyFont="1" applyFill="1" applyAlignment="1"/>
    <xf numFmtId="41" fontId="16" fillId="0" borderId="0" xfId="0" applyNumberFormat="1" applyFont="1" applyFill="1" applyBorder="1" applyAlignment="1"/>
    <xf numFmtId="41" fontId="12" fillId="0" borderId="0" xfId="0" applyNumberFormat="1" applyFont="1" applyFill="1" applyBorder="1" applyAlignment="1"/>
    <xf numFmtId="41" fontId="5" fillId="0" borderId="0" xfId="2" applyNumberFormat="1" applyFont="1" applyBorder="1" applyAlignment="1">
      <alignment horizontal="right"/>
    </xf>
    <xf numFmtId="41" fontId="103" fillId="0" borderId="9" xfId="6" applyNumberFormat="1" applyFont="1" applyFill="1" applyBorder="1" applyAlignment="1">
      <alignment horizontal="right"/>
    </xf>
    <xf numFmtId="0" fontId="0" fillId="0" borderId="0" xfId="0" applyAlignment="1">
      <alignment horizontal="right"/>
    </xf>
    <xf numFmtId="41" fontId="104" fillId="0" borderId="9" xfId="6" applyNumberFormat="1" applyFont="1" applyFill="1" applyBorder="1" applyAlignment="1">
      <alignment horizontal="right"/>
    </xf>
    <xf numFmtId="0" fontId="105" fillId="0" borderId="0" xfId="0" applyFont="1"/>
    <xf numFmtId="0" fontId="105" fillId="0" borderId="0" xfId="0" applyNumberFormat="1" applyFont="1"/>
    <xf numFmtId="0" fontId="0" fillId="0" borderId="0" xfId="0" applyNumberFormat="1"/>
    <xf numFmtId="0" fontId="0" fillId="0" borderId="0" xfId="0" applyNumberFormat="1" applyAlignment="1"/>
    <xf numFmtId="173" fontId="0" fillId="0" borderId="0" xfId="0" applyNumberFormat="1"/>
    <xf numFmtId="41" fontId="4" fillId="0" borderId="0" xfId="0" applyNumberFormat="1" applyFont="1"/>
    <xf numFmtId="0" fontId="21" fillId="0" borderId="44" xfId="0" applyFont="1" applyBorder="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1" fillId="0" borderId="52" xfId="0" applyFont="1" applyBorder="1" applyAlignment="1">
      <alignment horizontal="center"/>
    </xf>
    <xf numFmtId="0" fontId="21" fillId="0" borderId="0" xfId="0" applyNumberFormat="1" applyFont="1" applyAlignment="1">
      <alignment horizontal="center"/>
    </xf>
    <xf numFmtId="0" fontId="21" fillId="0" borderId="52" xfId="0" applyNumberFormat="1" applyFont="1" applyBorder="1" applyAlignment="1">
      <alignment horizontal="center"/>
    </xf>
    <xf numFmtId="37" fontId="106" fillId="0" borderId="0" xfId="0" applyNumberFormat="1" applyFont="1"/>
    <xf numFmtId="37" fontId="106" fillId="0" borderId="0" xfId="0" applyNumberFormat="1" applyFont="1" applyAlignment="1"/>
    <xf numFmtId="37" fontId="7" fillId="0" borderId="0" xfId="0" quotePrefix="1" applyNumberFormat="1" applyFont="1" applyFill="1" applyBorder="1" applyAlignment="1">
      <alignment horizontal="center"/>
    </xf>
    <xf numFmtId="37" fontId="4" fillId="0" borderId="0" xfId="0" applyNumberFormat="1" applyFont="1" applyFill="1" applyBorder="1" applyAlignment="1"/>
    <xf numFmtId="37" fontId="0" fillId="0" borderId="0" xfId="0" applyNumberFormat="1" applyFill="1" applyBorder="1"/>
    <xf numFmtId="37" fontId="15" fillId="0" borderId="0" xfId="0" applyNumberFormat="1" applyFont="1" applyFill="1" applyBorder="1"/>
    <xf numFmtId="42" fontId="5" fillId="0" borderId="0" xfId="0" applyNumberFormat="1" applyFont="1" applyFill="1" applyBorder="1" applyAlignment="1"/>
    <xf numFmtId="41" fontId="7" fillId="0" borderId="52" xfId="0" applyNumberFormat="1" applyFont="1" applyBorder="1" applyAlignment="1"/>
    <xf numFmtId="41" fontId="7" fillId="0" borderId="9" xfId="0" applyNumberFormat="1" applyFont="1" applyBorder="1" applyAlignment="1"/>
    <xf numFmtId="41" fontId="7" fillId="0" borderId="52" xfId="0" applyNumberFormat="1" applyFont="1" applyFill="1" applyBorder="1" applyAlignment="1"/>
    <xf numFmtId="175" fontId="7" fillId="0" borderId="12" xfId="0" applyNumberFormat="1" applyFont="1" applyBorder="1" applyAlignment="1">
      <alignment horizontal="right"/>
    </xf>
    <xf numFmtId="42" fontId="7" fillId="0" borderId="0" xfId="6" applyNumberFormat="1" applyFont="1" applyBorder="1" applyAlignment="1"/>
    <xf numFmtId="170" fontId="12" fillId="0" borderId="0" xfId="15" applyNumberFormat="1" applyFont="1" applyFill="1" applyAlignment="1"/>
    <xf numFmtId="4" fontId="16" fillId="0" borderId="0" xfId="0" quotePrefix="1" applyNumberFormat="1" applyFont="1" applyFill="1" applyAlignment="1">
      <alignment horizontal="left"/>
    </xf>
    <xf numFmtId="37" fontId="16" fillId="0" borderId="52" xfId="0" quotePrefix="1" applyNumberFormat="1" applyFont="1" applyFill="1" applyBorder="1" applyAlignment="1">
      <alignment horizontal="center"/>
    </xf>
    <xf numFmtId="170" fontId="16" fillId="0" borderId="52" xfId="15" quotePrefix="1" applyNumberFormat="1" applyFont="1" applyFill="1" applyBorder="1" applyAlignment="1">
      <alignment horizontal="center"/>
    </xf>
    <xf numFmtId="43" fontId="9" fillId="0" borderId="0" xfId="0" applyNumberFormat="1" applyFont="1" applyFill="1" applyAlignment="1"/>
    <xf numFmtId="0" fontId="0" fillId="0" borderId="0" xfId="0" quotePrefix="1"/>
    <xf numFmtId="170" fontId="16" fillId="0" borderId="0" xfId="15" applyNumberFormat="1" applyFont="1" applyFill="1" applyAlignment="1">
      <alignment horizontal="right"/>
    </xf>
    <xf numFmtId="0" fontId="5" fillId="0" borderId="0" xfId="14" applyFont="1" applyFill="1" applyAlignment="1">
      <alignment horizontal="right"/>
    </xf>
    <xf numFmtId="42" fontId="5" fillId="0" borderId="0" xfId="6" applyNumberFormat="1" applyFont="1" applyFill="1" applyAlignment="1">
      <alignment horizontal="right"/>
    </xf>
    <xf numFmtId="41" fontId="7" fillId="0" borderId="0" xfId="6" applyNumberFormat="1" applyFont="1" applyFill="1" applyAlignment="1">
      <alignment horizontal="right"/>
    </xf>
    <xf numFmtId="41" fontId="5" fillId="0" borderId="0" xfId="6" quotePrefix="1" applyNumberFormat="1" applyFont="1" applyFill="1" applyAlignment="1">
      <alignment horizontal="right"/>
    </xf>
    <xf numFmtId="41" fontId="4" fillId="0" borderId="0" xfId="0" quotePrefix="1" applyNumberFormat="1" applyFont="1" applyBorder="1" applyAlignment="1">
      <alignment horizontal="right"/>
    </xf>
    <xf numFmtId="41" fontId="5" fillId="0" borderId="0" xfId="6" quotePrefix="1" applyNumberFormat="1" applyFont="1" applyFill="1" applyAlignment="1"/>
    <xf numFmtId="41" fontId="7" fillId="0" borderId="8" xfId="0" applyNumberFormat="1" applyFont="1" applyFill="1" applyBorder="1" applyAlignment="1"/>
    <xf numFmtId="37" fontId="5" fillId="0" borderId="0" xfId="6" applyNumberFormat="1" applyFont="1" applyFill="1" applyAlignment="1">
      <alignment horizontal="right"/>
    </xf>
    <xf numFmtId="0" fontId="11" fillId="0" borderId="0" xfId="5" quotePrefix="1" applyFont="1" applyFill="1" applyAlignment="1">
      <alignment horizontal="left" indent="1"/>
    </xf>
    <xf numFmtId="0" fontId="11" fillId="0" borderId="0" xfId="5" applyFont="1" applyFill="1" applyAlignment="1">
      <alignment horizontal="left" indent="1"/>
    </xf>
    <xf numFmtId="0" fontId="11" fillId="0" borderId="0" xfId="6" quotePrefix="1" applyFont="1" applyFill="1" applyAlignment="1">
      <alignment horizontal="left" indent="1"/>
    </xf>
    <xf numFmtId="41" fontId="9" fillId="0" borderId="0" xfId="6" applyNumberFormat="1" applyFont="1" applyFill="1" applyAlignment="1">
      <alignment horizontal="right"/>
    </xf>
    <xf numFmtId="41" fontId="9" fillId="0" borderId="0" xfId="6" applyNumberFormat="1" applyFont="1" applyFill="1" applyAlignment="1"/>
    <xf numFmtId="41" fontId="9" fillId="0" borderId="0" xfId="0" quotePrefix="1" applyNumberFormat="1" applyFont="1" applyFill="1" applyAlignment="1">
      <alignment horizontal="right"/>
    </xf>
    <xf numFmtId="41" fontId="9" fillId="0" borderId="0" xfId="0" quotePrefix="1" applyNumberFormat="1" applyFont="1" applyFill="1" applyAlignment="1" applyProtection="1">
      <alignment horizontal="right"/>
    </xf>
    <xf numFmtId="37" fontId="15" fillId="0" borderId="0" xfId="0" applyNumberFormat="1" applyFont="1" applyFill="1" applyAlignment="1"/>
    <xf numFmtId="42" fontId="5" fillId="0" borderId="0" xfId="6" quotePrefix="1" applyNumberFormat="1" applyFill="1" applyAlignment="1">
      <alignment horizontal="right"/>
    </xf>
    <xf numFmtId="37" fontId="5" fillId="0" borderId="0" xfId="6" applyNumberFormat="1" applyFont="1" applyFill="1" applyBorder="1" applyAlignment="1"/>
    <xf numFmtId="37" fontId="7" fillId="0" borderId="0" xfId="6" quotePrefix="1" applyNumberFormat="1" applyFont="1" applyFill="1" applyBorder="1" applyAlignment="1">
      <alignment horizontal="right"/>
    </xf>
    <xf numFmtId="41" fontId="7" fillId="0" borderId="11" xfId="6" quotePrefix="1" applyNumberFormat="1" applyFont="1" applyFill="1" applyBorder="1" applyAlignment="1">
      <alignment horizontal="right"/>
    </xf>
    <xf numFmtId="41" fontId="5" fillId="0" borderId="0" xfId="6" quotePrefix="1" applyNumberFormat="1" applyFill="1" applyAlignment="1">
      <alignment horizontal="center"/>
    </xf>
    <xf numFmtId="42" fontId="12" fillId="0" borderId="0" xfId="14" applyNumberFormat="1" applyFont="1" applyFill="1"/>
    <xf numFmtId="170" fontId="12" fillId="0" borderId="0" xfId="14" applyNumberFormat="1" applyFont="1"/>
    <xf numFmtId="170" fontId="12" fillId="0" borderId="0" xfId="14" applyNumberFormat="1" applyFont="1" applyFill="1"/>
    <xf numFmtId="170" fontId="5" fillId="0" borderId="0" xfId="14" applyNumberFormat="1" applyFont="1"/>
    <xf numFmtId="37" fontId="5" fillId="0" borderId="0" xfId="14" applyNumberFormat="1" applyFont="1" applyFill="1"/>
    <xf numFmtId="37" fontId="16" fillId="0" borderId="0" xfId="14" applyNumberFormat="1" applyFont="1" applyAlignment="1"/>
    <xf numFmtId="37" fontId="12" fillId="0" borderId="0" xfId="14" applyNumberFormat="1" applyFont="1" applyFill="1" applyAlignment="1"/>
    <xf numFmtId="170" fontId="12" fillId="0" borderId="0" xfId="14" applyNumberFormat="1" applyFont="1" applyAlignment="1"/>
    <xf numFmtId="37" fontId="12" fillId="0" borderId="0" xfId="14" applyNumberFormat="1" applyFont="1"/>
    <xf numFmtId="37" fontId="16" fillId="0" borderId="0" xfId="14" quotePrefix="1" applyNumberFormat="1" applyFont="1" applyAlignment="1">
      <alignment horizontal="right"/>
    </xf>
    <xf numFmtId="0" fontId="16" fillId="0" borderId="0" xfId="14" applyFont="1"/>
    <xf numFmtId="0" fontId="0" fillId="0" borderId="0" xfId="0" applyFill="1"/>
    <xf numFmtId="0" fontId="0" fillId="0" borderId="0" xfId="0" applyFill="1" applyAlignment="1">
      <alignment horizontal="right"/>
    </xf>
    <xf numFmtId="41" fontId="7" fillId="0" borderId="0" xfId="0" quotePrefix="1" applyNumberFormat="1" applyFont="1" applyFill="1" applyAlignment="1">
      <alignment horizontal="right"/>
    </xf>
    <xf numFmtId="0" fontId="8" fillId="0" borderId="0" xfId="0" applyNumberFormat="1" applyFont="1" applyFill="1" applyAlignment="1">
      <alignment horizontal="right"/>
    </xf>
    <xf numFmtId="4" fontId="9" fillId="0" borderId="0" xfId="6" quotePrefix="1" applyNumberFormat="1" applyFont="1" applyFill="1" applyAlignment="1">
      <alignment horizontal="left"/>
    </xf>
    <xf numFmtId="3" fontId="7" fillId="0" borderId="0" xfId="0" quotePrefix="1" applyNumberFormat="1" applyFont="1" applyAlignment="1">
      <alignment horizontal="center"/>
    </xf>
    <xf numFmtId="37" fontId="15" fillId="0" borderId="2" xfId="0" applyNumberFormat="1" applyFont="1" applyFill="1" applyBorder="1"/>
    <xf numFmtId="37" fontId="36" fillId="0" borderId="0" xfId="0" applyNumberFormat="1" applyFont="1" applyFill="1" applyAlignment="1"/>
    <xf numFmtId="37" fontId="37" fillId="0" borderId="0" xfId="0" applyNumberFormat="1" applyFont="1" applyFill="1" applyAlignment="1"/>
    <xf numFmtId="37" fontId="38" fillId="0" borderId="0" xfId="0" applyNumberFormat="1" applyFont="1" applyFill="1" applyAlignment="1"/>
    <xf numFmtId="37" fontId="16" fillId="0" borderId="0" xfId="0" applyNumberFormat="1" applyFont="1" applyFill="1" applyAlignment="1">
      <alignment horizontal="centerContinuous"/>
    </xf>
    <xf numFmtId="37" fontId="39" fillId="0" borderId="0" xfId="0" applyNumberFormat="1" applyFont="1" applyFill="1" applyAlignment="1">
      <alignment horizontal="centerContinuous"/>
    </xf>
    <xf numFmtId="37" fontId="36" fillId="0" borderId="0" xfId="0" quotePrefix="1" applyNumberFormat="1" applyFont="1" applyFill="1" applyAlignment="1">
      <alignment horizontal="left"/>
    </xf>
    <xf numFmtId="37" fontId="37" fillId="0" borderId="0" xfId="0" quotePrefix="1" applyNumberFormat="1" applyFont="1" applyFill="1" applyAlignment="1">
      <alignment horizontal="left"/>
    </xf>
    <xf numFmtId="37" fontId="11" fillId="0" borderId="0" xfId="0" applyNumberFormat="1" applyFont="1" applyFill="1" applyAlignment="1"/>
    <xf numFmtId="37" fontId="21" fillId="0" borderId="0" xfId="0" applyNumberFormat="1" applyFont="1" applyFill="1" applyAlignment="1"/>
    <xf numFmtId="37" fontId="28" fillId="0" borderId="0" xfId="0" applyNumberFormat="1" applyFont="1" applyFill="1" applyAlignment="1"/>
    <xf numFmtId="37" fontId="7" fillId="0" borderId="0" xfId="0" applyNumberFormat="1" applyFont="1" applyFill="1" applyAlignment="1">
      <alignment horizontal="centerContinuous"/>
    </xf>
    <xf numFmtId="37" fontId="7" fillId="0" borderId="1" xfId="0" applyNumberFormat="1" applyFont="1" applyFill="1" applyBorder="1" applyAlignment="1"/>
    <xf numFmtId="37" fontId="15" fillId="0" borderId="0" xfId="0" applyNumberFormat="1" applyFont="1" applyFill="1" applyAlignment="1">
      <alignment horizontal="fill"/>
    </xf>
    <xf numFmtId="3" fontId="7" fillId="0" borderId="0" xfId="0" applyNumberFormat="1" applyFont="1" applyFill="1" applyAlignment="1">
      <alignment vertical="center"/>
    </xf>
    <xf numFmtId="3" fontId="5" fillId="0" borderId="0" xfId="0" applyNumberFormat="1" applyFont="1" applyFill="1" applyAlignment="1">
      <alignment vertical="center"/>
    </xf>
    <xf numFmtId="3"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0" fontId="7" fillId="0" borderId="0" xfId="0" applyNumberFormat="1" applyFont="1" applyFill="1" applyAlignment="1">
      <alignment horizontal="center" vertical="center"/>
    </xf>
    <xf numFmtId="3" fontId="5" fillId="0" borderId="0" xfId="0" applyNumberFormat="1" applyFont="1" applyFill="1" applyAlignment="1">
      <alignment horizontal="centerContinuous" vertical="center"/>
    </xf>
    <xf numFmtId="3" fontId="7" fillId="0" borderId="5" xfId="0" applyNumberFormat="1" applyFont="1" applyFill="1" applyBorder="1" applyAlignment="1">
      <alignment horizontal="center" vertical="center"/>
    </xf>
    <xf numFmtId="3" fontId="7" fillId="0" borderId="0" xfId="0" quotePrefix="1" applyNumberFormat="1" applyFont="1" applyFill="1" applyBorder="1" applyAlignment="1">
      <alignment horizontal="center" vertical="center"/>
    </xf>
    <xf numFmtId="0" fontId="5" fillId="0" borderId="0" xfId="5486" applyFont="1" applyFill="1"/>
    <xf numFmtId="3" fontId="16" fillId="0" borderId="0" xfId="0" quotePrefix="1" applyNumberFormat="1" applyFont="1" applyFill="1" applyAlignment="1">
      <alignment horizontal="right"/>
    </xf>
    <xf numFmtId="41" fontId="5" fillId="0" borderId="0" xfId="2" applyNumberFormat="1" applyFont="1" applyFill="1" applyAlignment="1">
      <alignment horizontal="right"/>
    </xf>
    <xf numFmtId="41" fontId="5" fillId="0" borderId="0" xfId="2" quotePrefix="1" applyNumberFormat="1" applyFont="1" applyFill="1" applyBorder="1" applyAlignment="1">
      <alignment horizontal="right"/>
    </xf>
    <xf numFmtId="41" fontId="26" fillId="0" borderId="0" xfId="3" applyNumberFormat="1" applyFont="1" applyFill="1" applyAlignment="1"/>
    <xf numFmtId="41" fontId="109" fillId="0" borderId="0" xfId="3" applyNumberFormat="1" applyFont="1" applyFill="1" applyAlignment="1"/>
    <xf numFmtId="37" fontId="4" fillId="0" borderId="0" xfId="6" applyNumberFormat="1" applyFont="1" applyFill="1" applyBorder="1" applyAlignment="1"/>
    <xf numFmtId="37" fontId="0" fillId="0" borderId="0" xfId="0" applyNumberFormat="1" applyAlignment="1"/>
    <xf numFmtId="37" fontId="36" fillId="0" borderId="0" xfId="14" applyNumberFormat="1" applyFont="1" applyAlignment="1"/>
    <xf numFmtId="37" fontId="36" fillId="0" borderId="0" xfId="14" quotePrefix="1" applyNumberFormat="1" applyFont="1" applyAlignment="1">
      <alignment horizontal="left"/>
    </xf>
    <xf numFmtId="37" fontId="36" fillId="0" borderId="0" xfId="14" quotePrefix="1" applyNumberFormat="1" applyFont="1" applyFill="1" applyAlignment="1">
      <alignment horizontal="right"/>
    </xf>
    <xf numFmtId="0" fontId="43" fillId="0" borderId="0" xfId="14" applyFont="1"/>
    <xf numFmtId="37" fontId="11" fillId="0" borderId="0" xfId="14" applyNumberFormat="1" applyFont="1" applyAlignment="1">
      <alignment horizontal="right"/>
    </xf>
    <xf numFmtId="37" fontId="43" fillId="0" borderId="0" xfId="14" applyNumberFormat="1" applyFont="1" applyAlignment="1"/>
    <xf numFmtId="37" fontId="43" fillId="0" borderId="0" xfId="14" applyNumberFormat="1" applyFont="1" applyAlignment="1">
      <alignment horizontal="right"/>
    </xf>
    <xf numFmtId="37" fontId="11" fillId="0" borderId="0" xfId="14" applyNumberFormat="1" applyFont="1" applyBorder="1" applyAlignment="1"/>
    <xf numFmtId="0" fontId="43" fillId="0" borderId="0" xfId="14" applyFont="1" applyAlignment="1">
      <alignment horizontal="right"/>
    </xf>
    <xf numFmtId="0" fontId="43" fillId="0" borderId="0" xfId="14" applyFont="1" applyFill="1"/>
    <xf numFmtId="0" fontId="43" fillId="0" borderId="0" xfId="14" applyFont="1" applyBorder="1" applyAlignment="1">
      <alignment horizontal="right"/>
    </xf>
    <xf numFmtId="0" fontId="43" fillId="0" borderId="0" xfId="14" applyFont="1" applyFill="1" applyBorder="1"/>
    <xf numFmtId="0" fontId="11" fillId="0" borderId="0" xfId="14" applyFont="1"/>
    <xf numFmtId="0" fontId="11" fillId="0" borderId="0" xfId="14" applyFont="1" applyAlignment="1">
      <alignment horizontal="right"/>
    </xf>
    <xf numFmtId="0" fontId="11" fillId="0" borderId="0" xfId="14" applyFont="1" applyFill="1"/>
    <xf numFmtId="0" fontId="11" fillId="0" borderId="0" xfId="14" applyFont="1" applyAlignment="1">
      <alignment horizontal="center"/>
    </xf>
    <xf numFmtId="0" fontId="11" fillId="0" borderId="0" xfId="14" applyFont="1" applyFill="1" applyAlignment="1">
      <alignment horizontal="center"/>
    </xf>
    <xf numFmtId="16" fontId="11" fillId="0" borderId="5" xfId="14" quotePrefix="1" applyNumberFormat="1" applyFont="1" applyBorder="1" applyAlignment="1">
      <alignment horizontal="center"/>
    </xf>
    <xf numFmtId="0" fontId="11" fillId="0" borderId="5" xfId="14" applyFont="1" applyFill="1" applyBorder="1" applyAlignment="1">
      <alignment horizontal="center"/>
    </xf>
    <xf numFmtId="0" fontId="11" fillId="0" borderId="5" xfId="14" applyFont="1" applyBorder="1" applyAlignment="1">
      <alignment horizontal="center"/>
    </xf>
    <xf numFmtId="0" fontId="11" fillId="0" borderId="0" xfId="14" applyFont="1" applyBorder="1" applyAlignment="1">
      <alignment horizontal="center"/>
    </xf>
    <xf numFmtId="0" fontId="11" fillId="0" borderId="5" xfId="14" quotePrefix="1" applyFont="1" applyFill="1" applyBorder="1" applyAlignment="1">
      <alignment horizontal="center"/>
    </xf>
    <xf numFmtId="42" fontId="43" fillId="0" borderId="0" xfId="14" applyNumberFormat="1" applyFont="1" applyFill="1"/>
    <xf numFmtId="0" fontId="43" fillId="0" borderId="0" xfId="14" applyFont="1" applyFill="1" applyAlignment="1">
      <alignment horizontal="right"/>
    </xf>
    <xf numFmtId="42" fontId="43" fillId="0" borderId="0" xfId="14" quotePrefix="1" applyNumberFormat="1" applyFont="1" applyFill="1" applyAlignment="1">
      <alignment horizontal="center"/>
    </xf>
    <xf numFmtId="41" fontId="43" fillId="0" borderId="0" xfId="14" applyNumberFormat="1" applyFont="1" applyFill="1" applyAlignment="1">
      <alignment horizontal="right"/>
    </xf>
    <xf numFmtId="41" fontId="43" fillId="0" borderId="0" xfId="14" applyNumberFormat="1" applyFont="1" applyFill="1"/>
    <xf numFmtId="41" fontId="43" fillId="0" borderId="0" xfId="14" quotePrefix="1" applyNumberFormat="1" applyFont="1" applyFill="1" applyAlignment="1">
      <alignment horizontal="center"/>
    </xf>
    <xf numFmtId="0" fontId="11" fillId="0" borderId="0" xfId="14" applyFont="1" applyAlignment="1">
      <alignment horizontal="left"/>
    </xf>
    <xf numFmtId="42" fontId="11" fillId="0" borderId="16" xfId="14" applyNumberFormat="1" applyFont="1" applyFill="1" applyBorder="1"/>
    <xf numFmtId="0" fontId="11" fillId="0" borderId="0" xfId="14" applyFont="1" applyFill="1" applyAlignment="1">
      <alignment horizontal="right"/>
    </xf>
    <xf numFmtId="42" fontId="11" fillId="0" borderId="0" xfId="14" applyNumberFormat="1" applyFont="1" applyFill="1" applyBorder="1"/>
    <xf numFmtId="0" fontId="12" fillId="0" borderId="0" xfId="14" quotePrefix="1" applyFont="1" applyAlignment="1">
      <alignment horizontal="left"/>
    </xf>
    <xf numFmtId="3" fontId="7" fillId="0" borderId="0" xfId="0" quotePrefix="1" applyNumberFormat="1" applyFont="1" applyFill="1" applyAlignment="1">
      <alignment horizontal="center" vertical="center"/>
    </xf>
    <xf numFmtId="3" fontId="7" fillId="0" borderId="5" xfId="0" quotePrefix="1" applyNumberFormat="1" applyFont="1" applyFill="1" applyBorder="1" applyAlignment="1">
      <alignment horizontal="center" vertical="center"/>
    </xf>
    <xf numFmtId="164" fontId="5" fillId="0" borderId="0" xfId="5498" applyNumberFormat="1" applyFont="1" applyFill="1" applyAlignment="1" applyProtection="1">
      <protection locked="0"/>
    </xf>
    <xf numFmtId="3" fontId="5" fillId="0" borderId="0" xfId="0" applyNumberFormat="1" applyFont="1" applyFill="1" applyAlignment="1">
      <alignment horizontal="left" vertical="center"/>
    </xf>
    <xf numFmtId="42" fontId="4" fillId="0" borderId="0" xfId="0" applyNumberFormat="1" applyFont="1" applyFill="1" applyBorder="1" applyAlignment="1"/>
    <xf numFmtId="42" fontId="4" fillId="0" borderId="0" xfId="0" applyNumberFormat="1" applyFont="1" applyFill="1" applyAlignment="1"/>
    <xf numFmtId="41" fontId="7" fillId="0" borderId="0" xfId="3" quotePrefix="1" applyNumberFormat="1" applyFont="1" applyFill="1" applyAlignment="1"/>
    <xf numFmtId="37" fontId="7" fillId="0" borderId="0" xfId="0" applyNumberFormat="1" applyFont="1" applyBorder="1" applyAlignment="1">
      <alignment horizontal="center"/>
    </xf>
    <xf numFmtId="164" fontId="5" fillId="0" borderId="0" xfId="5492" applyNumberFormat="1" applyFont="1" applyFill="1" applyAlignment="1" applyProtection="1">
      <protection locked="0"/>
    </xf>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3" fontId="5" fillId="0" borderId="0" xfId="2" applyNumberFormat="1" applyFont="1" applyFill="1" applyAlignment="1">
      <alignment horizontal="right"/>
    </xf>
    <xf numFmtId="42" fontId="5" fillId="0" borderId="0" xfId="6" applyNumberFormat="1" applyFont="1" applyBorder="1" applyAlignment="1">
      <alignment horizontal="right"/>
    </xf>
    <xf numFmtId="41" fontId="5" fillId="0" borderId="0" xfId="6" applyNumberFormat="1" applyFont="1" applyBorder="1" applyAlignment="1">
      <alignment horizontal="right"/>
    </xf>
    <xf numFmtId="41" fontId="7" fillId="0" borderId="0" xfId="6" applyNumberFormat="1" applyFont="1" applyBorder="1" applyAlignment="1">
      <alignment horizontal="right"/>
    </xf>
    <xf numFmtId="175" fontId="7" fillId="0" borderId="0" xfId="0" applyNumberFormat="1" applyFont="1" applyBorder="1" applyAlignment="1">
      <alignment horizontal="right"/>
    </xf>
    <xf numFmtId="42" fontId="5" fillId="0" borderId="0" xfId="6" applyNumberFormat="1" applyFont="1" applyBorder="1" applyAlignment="1"/>
    <xf numFmtId="41" fontId="10" fillId="0" borderId="0" xfId="0" applyNumberFormat="1" applyFont="1" applyFill="1" applyBorder="1" applyAlignment="1"/>
    <xf numFmtId="0" fontId="79" fillId="0" borderId="0" xfId="871" applyNumberFormat="1" applyAlignment="1" applyProtection="1"/>
    <xf numFmtId="176" fontId="15" fillId="0" borderId="0" xfId="0" applyNumberFormat="1" applyFont="1" applyFill="1" applyAlignment="1"/>
    <xf numFmtId="41" fontId="111" fillId="0" borderId="0" xfId="0" applyNumberFormat="1" applyFont="1" applyFill="1" applyBorder="1" applyAlignment="1"/>
    <xf numFmtId="41" fontId="112" fillId="0" borderId="0" xfId="0" applyNumberFormat="1" applyFont="1" applyFill="1" applyAlignment="1"/>
    <xf numFmtId="42" fontId="111" fillId="0" borderId="0" xfId="0" applyNumberFormat="1" applyFont="1" applyFill="1" applyAlignment="1"/>
    <xf numFmtId="37" fontId="111" fillId="0" borderId="0" xfId="0" applyNumberFormat="1" applyFont="1" applyFill="1" applyAlignment="1"/>
    <xf numFmtId="37" fontId="111" fillId="0" borderId="0" xfId="0" applyNumberFormat="1" applyFont="1" applyAlignment="1"/>
    <xf numFmtId="3" fontId="112" fillId="0" borderId="0" xfId="0" applyNumberFormat="1" applyFont="1" applyAlignment="1"/>
    <xf numFmtId="3" fontId="111" fillId="0" borderId="0" xfId="0" applyNumberFormat="1" applyFont="1" applyFill="1" applyAlignment="1">
      <alignment horizontal="right"/>
    </xf>
    <xf numFmtId="37" fontId="111" fillId="0" borderId="0" xfId="0" quotePrefix="1" applyNumberFormat="1" applyFont="1" applyFill="1" applyBorder="1" applyAlignment="1">
      <alignment horizontal="center"/>
    </xf>
    <xf numFmtId="3" fontId="111" fillId="0" borderId="0" xfId="0" applyNumberFormat="1" applyFont="1" applyAlignment="1">
      <alignment horizontal="right"/>
    </xf>
    <xf numFmtId="0" fontId="111" fillId="0" borderId="0" xfId="0" quotePrefix="1" applyNumberFormat="1" applyFont="1" applyAlignment="1">
      <alignment horizontal="left"/>
    </xf>
    <xf numFmtId="41" fontId="111" fillId="0" borderId="0" xfId="0" applyNumberFormat="1" applyFont="1" applyFill="1" applyAlignment="1"/>
    <xf numFmtId="41" fontId="111" fillId="0" borderId="0" xfId="0" applyNumberFormat="1" applyFont="1" applyFill="1" applyAlignment="1">
      <alignment horizontal="right"/>
    </xf>
    <xf numFmtId="41" fontId="111" fillId="0" borderId="0" xfId="0" quotePrefix="1" applyNumberFormat="1" applyFont="1" applyFill="1" applyBorder="1" applyAlignment="1">
      <alignment horizontal="center"/>
    </xf>
    <xf numFmtId="41" fontId="111" fillId="0" borderId="0" xfId="0" applyNumberFormat="1" applyFont="1" applyAlignment="1">
      <alignment horizontal="right"/>
    </xf>
    <xf numFmtId="37" fontId="111" fillId="0" borderId="0" xfId="0" quotePrefix="1" applyNumberFormat="1" applyFont="1" applyAlignment="1">
      <alignment horizontal="left"/>
    </xf>
    <xf numFmtId="37" fontId="112" fillId="0" borderId="0" xfId="0" applyNumberFormat="1" applyFont="1" applyAlignment="1"/>
    <xf numFmtId="41" fontId="112" fillId="0" borderId="1" xfId="0" applyNumberFormat="1" applyFont="1" applyFill="1" applyBorder="1" applyAlignment="1"/>
    <xf numFmtId="41" fontId="112" fillId="0" borderId="0" xfId="0" applyNumberFormat="1" applyFont="1" applyFill="1" applyAlignment="1">
      <alignment horizontal="right"/>
    </xf>
    <xf numFmtId="41" fontId="112" fillId="0" borderId="0" xfId="0" applyNumberFormat="1" applyFont="1" applyFill="1" applyBorder="1" applyAlignment="1">
      <alignment horizontal="right"/>
    </xf>
    <xf numFmtId="41" fontId="112" fillId="0" borderId="0" xfId="0" applyNumberFormat="1" applyFont="1" applyFill="1" applyBorder="1" applyAlignment="1"/>
    <xf numFmtId="41" fontId="112" fillId="0" borderId="0" xfId="0" applyNumberFormat="1" applyFont="1" applyAlignment="1">
      <alignment horizontal="right"/>
    </xf>
    <xf numFmtId="41" fontId="112" fillId="0" borderId="1" xfId="0" applyNumberFormat="1" applyFont="1" applyBorder="1" applyAlignment="1"/>
    <xf numFmtId="41" fontId="111" fillId="0" borderId="1" xfId="0" applyNumberFormat="1" applyFont="1" applyFill="1" applyBorder="1" applyAlignment="1"/>
    <xf numFmtId="41" fontId="111" fillId="0" borderId="0" xfId="0" applyNumberFormat="1" applyFont="1" applyFill="1" applyBorder="1" applyAlignment="1">
      <alignment horizontal="right"/>
    </xf>
    <xf numFmtId="41" fontId="111" fillId="0" borderId="1" xfId="0" applyNumberFormat="1" applyFont="1" applyBorder="1" applyAlignment="1"/>
    <xf numFmtId="41" fontId="111" fillId="0" borderId="0" xfId="0" applyNumberFormat="1" applyFont="1" applyAlignment="1"/>
    <xf numFmtId="3" fontId="112" fillId="0" borderId="0" xfId="0" applyNumberFormat="1" applyFont="1" applyFill="1" applyAlignment="1"/>
    <xf numFmtId="41" fontId="112" fillId="0" borderId="8" xfId="0" applyNumberFormat="1" applyFont="1" applyFill="1" applyBorder="1" applyAlignment="1"/>
    <xf numFmtId="41" fontId="112" fillId="0" borderId="0" xfId="0" applyNumberFormat="1" applyFont="1" applyAlignment="1"/>
    <xf numFmtId="41" fontId="112" fillId="0" borderId="1" xfId="0" applyNumberFormat="1" applyFont="1" applyFill="1" applyBorder="1" applyAlignment="1">
      <alignment horizontal="center"/>
    </xf>
    <xf numFmtId="41" fontId="112" fillId="0" borderId="0" xfId="0" quotePrefix="1" applyNumberFormat="1" applyFont="1" applyFill="1" applyBorder="1" applyAlignment="1">
      <alignment horizontal="right"/>
    </xf>
    <xf numFmtId="41" fontId="112" fillId="0" borderId="0" xfId="0" quotePrefix="1" applyNumberFormat="1" applyFont="1" applyFill="1" applyBorder="1" applyAlignment="1">
      <alignment horizontal="center"/>
    </xf>
    <xf numFmtId="41" fontId="112" fillId="0" borderId="8" xfId="0" applyNumberFormat="1" applyFont="1" applyBorder="1" applyAlignment="1">
      <alignment horizontal="center"/>
    </xf>
    <xf numFmtId="41" fontId="111" fillId="0" borderId="0" xfId="0" applyNumberFormat="1" applyFont="1" applyBorder="1" applyAlignment="1"/>
    <xf numFmtId="37" fontId="112" fillId="0" borderId="0" xfId="0" quotePrefix="1" applyNumberFormat="1" applyFont="1" applyFill="1" applyAlignment="1">
      <alignment horizontal="left"/>
    </xf>
    <xf numFmtId="37" fontId="111" fillId="0" borderId="1" xfId="0" applyNumberFormat="1" applyFont="1" applyFill="1" applyBorder="1" applyAlignment="1"/>
    <xf numFmtId="37" fontId="111" fillId="0" borderId="0" xfId="0" applyNumberFormat="1" applyFont="1" applyFill="1" applyAlignment="1">
      <alignment horizontal="right"/>
    </xf>
    <xf numFmtId="37" fontId="111" fillId="0" borderId="0" xfId="0" applyNumberFormat="1" applyFont="1" applyFill="1" applyBorder="1" applyAlignment="1">
      <alignment horizontal="right"/>
    </xf>
    <xf numFmtId="37" fontId="111" fillId="0" borderId="0" xfId="0" applyNumberFormat="1" applyFont="1" applyFill="1" applyBorder="1" applyAlignment="1"/>
    <xf numFmtId="37" fontId="111" fillId="0" borderId="0" xfId="0" applyNumberFormat="1" applyFont="1" applyAlignment="1">
      <alignment horizontal="right"/>
    </xf>
    <xf numFmtId="37" fontId="111" fillId="0" borderId="1" xfId="0" applyNumberFormat="1" applyFont="1" applyBorder="1" applyAlignment="1"/>
    <xf numFmtId="42" fontId="112" fillId="0" borderId="0" xfId="0" applyNumberFormat="1" applyFont="1" applyFill="1" applyAlignment="1"/>
    <xf numFmtId="37" fontId="112" fillId="0" borderId="0" xfId="0" applyNumberFormat="1" applyFont="1" applyFill="1" applyAlignment="1">
      <alignment horizontal="right"/>
    </xf>
    <xf numFmtId="37" fontId="112" fillId="0" borderId="0" xfId="0" applyNumberFormat="1" applyFont="1" applyFill="1" applyBorder="1" applyAlignment="1">
      <alignment horizontal="right"/>
    </xf>
    <xf numFmtId="37" fontId="112" fillId="0" borderId="0" xfId="0" applyNumberFormat="1" applyFont="1" applyFill="1" applyBorder="1" applyAlignment="1"/>
    <xf numFmtId="3" fontId="112" fillId="0" borderId="0" xfId="0" applyNumberFormat="1" applyFont="1" applyAlignment="1">
      <alignment horizontal="right"/>
    </xf>
    <xf numFmtId="42" fontId="112" fillId="0" borderId="0" xfId="0" applyNumberFormat="1" applyFont="1" applyAlignment="1"/>
    <xf numFmtId="37" fontId="111" fillId="0" borderId="2" xfId="0" applyNumberFormat="1" applyFont="1" applyFill="1" applyBorder="1" applyAlignment="1"/>
    <xf numFmtId="37" fontId="111" fillId="0" borderId="2" xfId="0" applyNumberFormat="1" applyFont="1" applyBorder="1" applyAlignment="1"/>
    <xf numFmtId="165" fontId="111" fillId="0" borderId="0" xfId="0" applyNumberFormat="1" applyFont="1" applyAlignment="1"/>
    <xf numFmtId="3" fontId="112" fillId="0" borderId="0" xfId="871" applyNumberFormat="1" applyFont="1" applyAlignment="1" applyProtection="1"/>
    <xf numFmtId="0" fontId="111" fillId="0" borderId="0" xfId="0" applyFont="1" applyAlignment="1">
      <alignment horizontal="left"/>
    </xf>
    <xf numFmtId="37" fontId="111" fillId="0" borderId="0" xfId="0" applyNumberFormat="1" applyFont="1" applyBorder="1" applyAlignment="1">
      <alignment horizontal="right"/>
    </xf>
    <xf numFmtId="37" fontId="111" fillId="0" borderId="0" xfId="0" applyNumberFormat="1" applyFont="1" applyBorder="1" applyAlignment="1"/>
    <xf numFmtId="37" fontId="110" fillId="0" borderId="0" xfId="0" applyNumberFormat="1" applyFont="1" applyFill="1" applyAlignment="1"/>
    <xf numFmtId="37" fontId="110" fillId="0" borderId="2" xfId="0" applyNumberFormat="1" applyFont="1" applyFill="1" applyBorder="1" applyAlignment="1"/>
    <xf numFmtId="37" fontId="110" fillId="0" borderId="0" xfId="0" applyNumberFormat="1" applyFont="1" applyFill="1" applyBorder="1" applyAlignment="1"/>
    <xf numFmtId="42" fontId="111" fillId="0" borderId="52" xfId="0" applyNumberFormat="1" applyFont="1" applyFill="1" applyBorder="1" applyAlignment="1"/>
    <xf numFmtId="41" fontId="111" fillId="0" borderId="52" xfId="0" applyNumberFormat="1" applyFont="1" applyFill="1" applyBorder="1" applyAlignment="1"/>
    <xf numFmtId="41" fontId="112" fillId="0" borderId="5" xfId="0" applyNumberFormat="1" applyFont="1" applyFill="1" applyBorder="1" applyAlignment="1"/>
    <xf numFmtId="41" fontId="112" fillId="0" borderId="0" xfId="0" quotePrefix="1" applyNumberFormat="1" applyFont="1" applyFill="1" applyAlignment="1">
      <alignment horizontal="center"/>
    </xf>
    <xf numFmtId="42" fontId="112" fillId="0" borderId="10" xfId="0" applyNumberFormat="1" applyFont="1" applyFill="1" applyBorder="1" applyAlignment="1"/>
    <xf numFmtId="42" fontId="111" fillId="0" borderId="0" xfId="0" applyNumberFormat="1" applyFont="1" applyAlignment="1"/>
    <xf numFmtId="41" fontId="111" fillId="0" borderId="0" xfId="0" quotePrefix="1" applyNumberFormat="1" applyFont="1" applyAlignment="1"/>
    <xf numFmtId="37" fontId="112" fillId="0" borderId="1" xfId="0" applyNumberFormat="1" applyFont="1" applyBorder="1" applyAlignment="1"/>
    <xf numFmtId="41" fontId="111" fillId="0" borderId="0" xfId="0" applyNumberFormat="1" applyFont="1" applyBorder="1" applyAlignment="1">
      <alignment horizontal="center"/>
    </xf>
    <xf numFmtId="41" fontId="112" fillId="0" borderId="8" xfId="0" applyNumberFormat="1" applyFont="1" applyBorder="1" applyAlignment="1"/>
    <xf numFmtId="42" fontId="112" fillId="0" borderId="3" xfId="0" applyNumberFormat="1" applyFont="1" applyBorder="1" applyAlignment="1"/>
    <xf numFmtId="37" fontId="112" fillId="0" borderId="0" xfId="0" applyNumberFormat="1" applyFont="1" applyAlignment="1">
      <alignment horizontal="right"/>
    </xf>
    <xf numFmtId="43" fontId="19" fillId="0" borderId="0" xfId="5" applyNumberFormat="1" applyFont="1" applyFill="1" applyAlignment="1"/>
    <xf numFmtId="0" fontId="96" fillId="0" borderId="0" xfId="5506" applyFont="1" applyFill="1" applyAlignment="1"/>
    <xf numFmtId="0" fontId="96" fillId="0" borderId="0" xfId="5506" applyFont="1" applyFill="1" applyAlignment="1">
      <alignment horizontal="center"/>
    </xf>
    <xf numFmtId="0" fontId="97" fillId="0" borderId="0" xfId="5506" applyFont="1" applyFill="1"/>
    <xf numFmtId="0" fontId="98" fillId="0" borderId="0" xfId="5506" applyFont="1" applyFill="1" applyAlignment="1">
      <alignment horizontal="center"/>
    </xf>
    <xf numFmtId="0" fontId="99" fillId="0" borderId="0" xfId="5506" applyFont="1" applyFill="1"/>
    <xf numFmtId="0" fontId="99" fillId="0" borderId="0" xfId="5506" applyFont="1" applyFill="1" applyBorder="1"/>
    <xf numFmtId="0" fontId="100" fillId="0" borderId="0" xfId="5506" applyFont="1" applyFill="1"/>
    <xf numFmtId="0" fontId="100" fillId="0" borderId="0" xfId="5506" applyFont="1" applyFill="1" applyAlignment="1"/>
    <xf numFmtId="174" fontId="99" fillId="0" borderId="0" xfId="5506" applyNumberFormat="1" applyFont="1" applyFill="1" applyBorder="1"/>
    <xf numFmtId="0" fontId="101" fillId="0" borderId="0" xfId="5506" applyFont="1" applyFill="1"/>
    <xf numFmtId="0" fontId="98" fillId="0" borderId="0" xfId="5506" applyFont="1" applyFill="1"/>
    <xf numFmtId="0" fontId="102" fillId="0" borderId="0" xfId="5506" applyFont="1" applyFill="1"/>
    <xf numFmtId="0" fontId="98" fillId="0" borderId="0" xfId="5506" applyFont="1" applyFill="1" applyAlignment="1"/>
    <xf numFmtId="168" fontId="99" fillId="0" borderId="0" xfId="5506" applyNumberFormat="1" applyFont="1" applyFill="1" applyBorder="1"/>
    <xf numFmtId="0" fontId="98" fillId="0" borderId="0" xfId="5506" applyFont="1" applyFill="1" applyBorder="1"/>
    <xf numFmtId="168" fontId="98" fillId="0" borderId="0" xfId="5506" applyNumberFormat="1" applyFont="1" applyFill="1" applyBorder="1"/>
    <xf numFmtId="174" fontId="98" fillId="0" borderId="0" xfId="5506" applyNumberFormat="1" applyFont="1" applyFill="1" applyBorder="1" applyAlignment="1">
      <alignment horizontal="center" vertical="center" wrapText="1"/>
    </xf>
    <xf numFmtId="10" fontId="99" fillId="0" borderId="0" xfId="5506" applyNumberFormat="1" applyFont="1" applyFill="1" applyBorder="1"/>
    <xf numFmtId="168" fontId="99" fillId="0" borderId="44" xfId="5506" applyNumberFormat="1" applyFont="1" applyFill="1" applyBorder="1"/>
    <xf numFmtId="0" fontId="98" fillId="0" borderId="0" xfId="5506" applyFont="1" applyFill="1" applyBorder="1" applyAlignment="1">
      <alignment horizontal="center" vertical="center"/>
    </xf>
    <xf numFmtId="174" fontId="99" fillId="0" borderId="44" xfId="5506" applyNumberFormat="1" applyFont="1" applyFill="1" applyBorder="1"/>
    <xf numFmtId="168" fontId="98" fillId="0" borderId="44" xfId="5506" applyNumberFormat="1" applyFont="1" applyFill="1" applyBorder="1"/>
    <xf numFmtId="164" fontId="99" fillId="0" borderId="0" xfId="5506" applyNumberFormat="1" applyFont="1" applyFill="1" applyBorder="1"/>
    <xf numFmtId="174" fontId="99" fillId="0" borderId="0" xfId="5506" applyNumberFormat="1" applyFont="1" applyFill="1"/>
    <xf numFmtId="170" fontId="99" fillId="0" borderId="0" xfId="5507" applyNumberFormat="1" applyFont="1" applyFill="1"/>
    <xf numFmtId="41" fontId="108" fillId="0" borderId="0" xfId="5507" applyNumberFormat="1" applyFont="1" applyFill="1"/>
    <xf numFmtId="43" fontId="99" fillId="0" borderId="0" xfId="5506" applyNumberFormat="1" applyFont="1" applyFill="1"/>
    <xf numFmtId="3" fontId="114" fillId="0" borderId="0" xfId="0" applyNumberFormat="1" applyFont="1" applyFill="1" applyAlignment="1"/>
    <xf numFmtId="3" fontId="114" fillId="0" borderId="0" xfId="0" applyNumberFormat="1" applyFont="1" applyFill="1" applyBorder="1" applyAlignment="1"/>
    <xf numFmtId="41" fontId="113" fillId="0" borderId="0" xfId="0" applyNumberFormat="1" applyFont="1" applyFill="1" applyAlignment="1"/>
    <xf numFmtId="41" fontId="113" fillId="0" borderId="2" xfId="0" applyNumberFormat="1" applyFont="1" applyFill="1" applyBorder="1" applyAlignment="1"/>
    <xf numFmtId="41" fontId="113" fillId="0" borderId="2" xfId="0" applyNumberFormat="1" applyFont="1" applyFill="1" applyBorder="1" applyAlignment="1">
      <alignment horizontal="center"/>
    </xf>
    <xf numFmtId="41" fontId="113" fillId="0" borderId="0" xfId="0" applyNumberFormat="1" applyFont="1" applyFill="1" applyAlignment="1">
      <alignment horizontal="center"/>
    </xf>
    <xf numFmtId="41" fontId="113" fillId="0" borderId="0" xfId="0" applyNumberFormat="1" applyFont="1" applyFill="1" applyBorder="1" applyAlignment="1">
      <alignment horizontal="center"/>
    </xf>
    <xf numFmtId="41" fontId="7" fillId="0" borderId="0" xfId="871" applyNumberFormat="1" applyFont="1" applyFill="1" applyAlignment="1" applyProtection="1"/>
    <xf numFmtId="41" fontId="113" fillId="0" borderId="0" xfId="0" applyNumberFormat="1" applyFont="1" applyFill="1" applyBorder="1" applyAlignment="1"/>
    <xf numFmtId="41" fontId="21" fillId="0" borderId="0" xfId="0" applyNumberFormat="1" applyFont="1" applyFill="1" applyBorder="1" applyAlignment="1"/>
    <xf numFmtId="41" fontId="21" fillId="0" borderId="0" xfId="0" applyNumberFormat="1" applyFont="1" applyFill="1" applyAlignment="1"/>
    <xf numFmtId="170" fontId="113" fillId="0" borderId="0" xfId="0" applyNumberFormat="1" applyFont="1" applyFill="1" applyBorder="1" applyAlignment="1"/>
    <xf numFmtId="170" fontId="113" fillId="0" borderId="0" xfId="0" applyNumberFormat="1" applyFont="1" applyFill="1" applyBorder="1" applyAlignment="1">
      <alignment vertical="center"/>
    </xf>
    <xf numFmtId="170" fontId="113" fillId="0" borderId="0" xfId="0" applyNumberFormat="1" applyFont="1" applyFill="1" applyBorder="1" applyAlignment="1">
      <alignment horizontal="center" vertical="center"/>
    </xf>
    <xf numFmtId="170" fontId="113" fillId="0" borderId="0" xfId="0" quotePrefix="1" applyNumberFormat="1" applyFont="1" applyFill="1" applyBorder="1" applyAlignment="1">
      <alignment horizontal="center" vertical="center"/>
    </xf>
    <xf numFmtId="170" fontId="113" fillId="0" borderId="0" xfId="0" applyNumberFormat="1" applyFont="1" applyFill="1" applyBorder="1" applyAlignment="1">
      <alignment horizontal="right"/>
    </xf>
    <xf numFmtId="42" fontId="7" fillId="0" borderId="12" xfId="6" applyNumberFormat="1" applyFont="1" applyFill="1" applyBorder="1" applyAlignment="1"/>
    <xf numFmtId="3" fontId="115" fillId="0" borderId="0" xfId="0" applyNumberFormat="1" applyFont="1" applyFill="1" applyBorder="1" applyAlignment="1"/>
    <xf numFmtId="170" fontId="113" fillId="0" borderId="0" xfId="0" applyNumberFormat="1" applyFont="1" applyFill="1" applyAlignment="1"/>
    <xf numFmtId="41" fontId="113" fillId="0" borderId="0" xfId="0" applyNumberFormat="1" applyFont="1" applyFill="1" applyBorder="1" applyAlignment="1">
      <alignment horizontal="right"/>
    </xf>
    <xf numFmtId="41" fontId="113" fillId="0" borderId="0" xfId="0" quotePrefix="1" applyNumberFormat="1" applyFont="1" applyFill="1" applyBorder="1" applyAlignment="1">
      <alignment horizontal="center"/>
    </xf>
    <xf numFmtId="3" fontId="113" fillId="0" borderId="0" xfId="0" applyNumberFormat="1" applyFont="1" applyFill="1" applyBorder="1" applyAlignment="1"/>
    <xf numFmtId="3" fontId="113" fillId="0" borderId="0" xfId="0" applyNumberFormat="1" applyFont="1" applyFill="1" applyBorder="1" applyAlignment="1">
      <alignment horizontal="center" vertical="center"/>
    </xf>
    <xf numFmtId="3" fontId="113" fillId="0" borderId="0" xfId="0" applyNumberFormat="1" applyFont="1" applyFill="1" applyBorder="1" applyAlignment="1">
      <alignment horizontal="center"/>
    </xf>
    <xf numFmtId="42" fontId="113" fillId="0" borderId="0" xfId="0" applyNumberFormat="1" applyFont="1" applyFill="1" applyBorder="1" applyAlignment="1">
      <alignment horizontal="right"/>
    </xf>
    <xf numFmtId="42" fontId="5" fillId="0" borderId="0" xfId="3" applyNumberFormat="1" applyFont="1" applyFill="1" applyAlignment="1"/>
    <xf numFmtId="41" fontId="7" fillId="0" borderId="0" xfId="6" quotePrefix="1" applyNumberFormat="1" applyFont="1" applyBorder="1" applyAlignment="1">
      <alignment horizontal="right"/>
    </xf>
    <xf numFmtId="41" fontId="7" fillId="0" borderId="1" xfId="6" quotePrefix="1" applyNumberFormat="1" applyFont="1" applyBorder="1" applyAlignment="1">
      <alignment horizontal="right"/>
    </xf>
    <xf numFmtId="0" fontId="2" fillId="0" borderId="0" xfId="5505" applyFill="1" applyBorder="1" applyAlignment="1">
      <alignment wrapText="1"/>
    </xf>
    <xf numFmtId="0" fontId="5" fillId="0" borderId="0" xfId="5" applyFill="1" applyBorder="1" applyAlignment="1">
      <alignment wrapText="1"/>
    </xf>
    <xf numFmtId="0" fontId="5" fillId="0" borderId="0" xfId="5" applyFill="1" applyAlignment="1">
      <alignment wrapText="1"/>
    </xf>
    <xf numFmtId="0" fontId="5" fillId="0" borderId="0" xfId="5" quotePrefix="1" applyNumberFormat="1" applyFont="1" applyFill="1" applyAlignment="1">
      <alignment wrapText="1"/>
    </xf>
    <xf numFmtId="41" fontId="5" fillId="0" borderId="5" xfId="6" applyNumberFormat="1" applyFont="1" applyBorder="1" applyAlignment="1"/>
    <xf numFmtId="178" fontId="9" fillId="0" borderId="0" xfId="0" applyNumberFormat="1" applyFont="1" applyFill="1" applyAlignment="1"/>
    <xf numFmtId="178" fontId="9" fillId="0" borderId="0" xfId="15" applyNumberFormat="1" applyFont="1" applyFill="1" applyAlignment="1"/>
    <xf numFmtId="178" fontId="9" fillId="0" borderId="0" xfId="0" applyNumberFormat="1" applyFont="1" applyFill="1" applyAlignment="1">
      <alignment horizontal="right"/>
    </xf>
    <xf numFmtId="178" fontId="9" fillId="0" borderId="0" xfId="0" applyNumberFormat="1" applyFont="1" applyFill="1" applyBorder="1" applyAlignment="1"/>
    <xf numFmtId="41" fontId="9" fillId="0" borderId="0" xfId="0" applyNumberFormat="1" applyFont="1" applyFill="1" applyAlignment="1">
      <alignment horizontal="left"/>
    </xf>
    <xf numFmtId="41" fontId="9" fillId="0" borderId="0" xfId="0" quotePrefix="1" applyNumberFormat="1" applyFont="1" applyFill="1" applyAlignment="1">
      <alignment horizontal="left"/>
    </xf>
    <xf numFmtId="43" fontId="9" fillId="0" borderId="0" xfId="15" applyNumberFormat="1" applyFont="1" applyFill="1" applyBorder="1" applyAlignment="1"/>
    <xf numFmtId="42" fontId="9" fillId="0" borderId="0" xfId="6" applyNumberFormat="1" applyFont="1" applyFill="1" applyAlignment="1"/>
    <xf numFmtId="42" fontId="9" fillId="0" borderId="0" xfId="6" applyNumberFormat="1" applyFont="1" applyFill="1" applyAlignment="1">
      <alignment horizontal="right"/>
    </xf>
    <xf numFmtId="42" fontId="9" fillId="0" borderId="0" xfId="15" applyNumberFormat="1" applyFont="1" applyFill="1" applyAlignment="1"/>
    <xf numFmtId="41" fontId="9" fillId="0" borderId="0" xfId="15" applyNumberFormat="1" applyFont="1" applyFill="1" applyAlignment="1" applyProtection="1"/>
    <xf numFmtId="41" fontId="5" fillId="0" borderId="0" xfId="15" applyNumberFormat="1" applyFont="1" applyFill="1" applyAlignment="1"/>
    <xf numFmtId="41" fontId="9" fillId="0" borderId="0" xfId="15" applyNumberFormat="1" applyFont="1" applyFill="1" applyBorder="1" applyAlignment="1"/>
    <xf numFmtId="41" fontId="10" fillId="0" borderId="0" xfId="15" applyNumberFormat="1" applyFont="1" applyFill="1" applyAlignment="1"/>
    <xf numFmtId="42" fontId="10" fillId="0" borderId="10" xfId="0" applyNumberFormat="1" applyFont="1" applyFill="1" applyBorder="1" applyAlignment="1"/>
    <xf numFmtId="3" fontId="7" fillId="0" borderId="0" xfId="0" quotePrefix="1" applyNumberFormat="1" applyFont="1" applyFill="1" applyAlignment="1">
      <alignment horizontal="center" vertical="center"/>
    </xf>
    <xf numFmtId="3" fontId="7" fillId="0" borderId="0" xfId="0" quotePrefix="1" applyNumberFormat="1" applyFont="1" applyFill="1" applyAlignment="1">
      <alignment horizontal="center"/>
    </xf>
    <xf numFmtId="0" fontId="7" fillId="0" borderId="0" xfId="6" quotePrefix="1" applyNumberFormat="1" applyFont="1" applyFill="1" applyAlignment="1">
      <alignment horizontal="left"/>
    </xf>
    <xf numFmtId="3" fontId="5" fillId="0" borderId="0" xfId="6" applyNumberFormat="1" applyFont="1" applyFill="1" applyAlignment="1"/>
    <xf numFmtId="41" fontId="7" fillId="0" borderId="0" xfId="6" applyNumberFormat="1" applyFont="1" applyFill="1" applyBorder="1"/>
    <xf numFmtId="41" fontId="7" fillId="0" borderId="52" xfId="0" applyNumberFormat="1" applyFont="1" applyFill="1" applyBorder="1" applyAlignment="1">
      <alignment horizontal="left"/>
    </xf>
    <xf numFmtId="41" fontId="7" fillId="0" borderId="0" xfId="0" applyNumberFormat="1" applyFont="1" applyFill="1" applyBorder="1"/>
    <xf numFmtId="0" fontId="5" fillId="0" borderId="0" xfId="6" applyFill="1"/>
    <xf numFmtId="41" fontId="5" fillId="0" borderId="0" xfId="6" applyNumberFormat="1" applyFill="1"/>
    <xf numFmtId="41" fontId="7" fillId="0" borderId="52" xfId="6" applyNumberFormat="1" applyFont="1" applyFill="1" applyBorder="1"/>
    <xf numFmtId="0" fontId="99" fillId="0" borderId="41" xfId="5506" applyFont="1" applyFill="1" applyBorder="1"/>
    <xf numFmtId="0" fontId="99" fillId="0" borderId="42" xfId="5506" applyFont="1" applyFill="1" applyBorder="1"/>
    <xf numFmtId="0" fontId="99" fillId="0" borderId="43" xfId="5506" applyFont="1" applyFill="1" applyBorder="1"/>
    <xf numFmtId="0" fontId="98" fillId="0" borderId="0" xfId="5506" applyFont="1" applyFill="1" applyBorder="1" applyAlignment="1">
      <alignment vertical="center"/>
    </xf>
    <xf numFmtId="0" fontId="99" fillId="0" borderId="41" xfId="5506" applyFont="1" applyFill="1" applyBorder="1"/>
    <xf numFmtId="0" fontId="99" fillId="0" borderId="42" xfId="5506" applyFont="1" applyFill="1" applyBorder="1"/>
    <xf numFmtId="0" fontId="99" fillId="0" borderId="43" xfId="5506" applyFont="1" applyFill="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174" fontId="99" fillId="0" borderId="41" xfId="5506" applyNumberFormat="1" applyFont="1" applyFill="1" applyBorder="1" applyAlignment="1">
      <alignment horizontal="center"/>
    </xf>
    <xf numFmtId="174" fontId="99" fillId="0" borderId="42" xfId="5506" applyNumberFormat="1" applyFont="1" applyFill="1" applyBorder="1" applyAlignment="1">
      <alignment horizontal="center"/>
    </xf>
    <xf numFmtId="174" fontId="99" fillId="0" borderId="43" xfId="5506" applyNumberFormat="1" applyFont="1" applyFill="1" applyBorder="1" applyAlignment="1">
      <alignment horizontal="center"/>
    </xf>
    <xf numFmtId="174" fontId="99" fillId="0" borderId="0" xfId="5506" applyNumberFormat="1" applyFont="1" applyFill="1" applyBorder="1" applyAlignment="1">
      <alignment horizontal="center"/>
    </xf>
    <xf numFmtId="177" fontId="99" fillId="0" borderId="0" xfId="5506" applyNumberFormat="1" applyFont="1" applyFill="1" applyBorder="1"/>
    <xf numFmtId="10" fontId="98" fillId="0" borderId="0" xfId="5506" applyNumberFormat="1" applyFont="1" applyFill="1" applyBorder="1"/>
    <xf numFmtId="0" fontId="95" fillId="0" borderId="41" xfId="0" applyFont="1" applyBorder="1"/>
    <xf numFmtId="41" fontId="117" fillId="0" borderId="0" xfId="14" applyNumberFormat="1" applyFont="1" applyFill="1"/>
    <xf numFmtId="41" fontId="43" fillId="0" borderId="0" xfId="0" applyNumberFormat="1" applyFont="1" applyFill="1" applyAlignment="1"/>
    <xf numFmtId="3" fontId="118" fillId="0" borderId="0" xfId="0" applyNumberFormat="1" applyFont="1" applyFill="1" applyAlignment="1"/>
    <xf numFmtId="170" fontId="119" fillId="0" borderId="0" xfId="0" applyNumberFormat="1" applyFont="1" applyFill="1" applyAlignment="1"/>
    <xf numFmtId="170" fontId="120" fillId="0" borderId="0" xfId="0" applyNumberFormat="1" applyFont="1" applyFill="1" applyBorder="1" applyAlignment="1"/>
    <xf numFmtId="170" fontId="120" fillId="0" borderId="0" xfId="0" applyNumberFormat="1" applyFont="1" applyFill="1" applyAlignment="1"/>
    <xf numFmtId="170" fontId="118" fillId="0" borderId="0" xfId="0" applyNumberFormat="1" applyFont="1" applyFill="1" applyBorder="1" applyAlignment="1"/>
    <xf numFmtId="170" fontId="118" fillId="0" borderId="0" xfId="0" applyNumberFormat="1" applyFont="1" applyFill="1" applyBorder="1" applyAlignment="1">
      <alignment horizontal="center"/>
    </xf>
    <xf numFmtId="170" fontId="118" fillId="0" borderId="0" xfId="0" applyNumberFormat="1" applyFont="1" applyFill="1" applyBorder="1" applyAlignment="1">
      <alignment horizontal="center" vertical="center"/>
    </xf>
    <xf numFmtId="170" fontId="118" fillId="0" borderId="0" xfId="0" applyNumberFormat="1" applyFont="1" applyFill="1" applyBorder="1" applyAlignment="1">
      <alignment horizontal="right"/>
    </xf>
    <xf numFmtId="170" fontId="113" fillId="0" borderId="0" xfId="0" applyNumberFormat="1" applyFont="1" applyFill="1" applyBorder="1" applyAlignment="1">
      <alignment horizontal="center"/>
    </xf>
    <xf numFmtId="170" fontId="119" fillId="0" borderId="0" xfId="0" applyNumberFormat="1" applyFont="1" applyFill="1" applyAlignment="1">
      <alignment horizontal="center" vertical="center"/>
    </xf>
    <xf numFmtId="43" fontId="5" fillId="0" borderId="0" xfId="6" applyNumberFormat="1" applyFont="1" applyBorder="1" applyAlignment="1"/>
    <xf numFmtId="4" fontId="9" fillId="0" borderId="0" xfId="0" quotePrefix="1" applyNumberFormat="1" applyFont="1" applyFill="1" applyAlignment="1"/>
    <xf numFmtId="41" fontId="121" fillId="0" borderId="0" xfId="3" applyNumberFormat="1" applyFont="1" applyFill="1"/>
    <xf numFmtId="41" fontId="111" fillId="0" borderId="0" xfId="3" applyNumberFormat="1" applyFont="1" applyFill="1" applyAlignment="1"/>
    <xf numFmtId="41" fontId="97" fillId="0" borderId="0" xfId="3" applyNumberFormat="1" applyFont="1" applyFill="1" applyAlignment="1"/>
    <xf numFmtId="41" fontId="112" fillId="0" borderId="0" xfId="3" applyNumberFormat="1" applyFont="1" applyFill="1" applyAlignment="1"/>
    <xf numFmtId="41" fontId="112" fillId="0" borderId="0" xfId="3" applyNumberFormat="1" applyFont="1" applyFill="1" applyAlignment="1">
      <alignment horizontal="center"/>
    </xf>
    <xf numFmtId="41" fontId="112" fillId="0" borderId="5" xfId="3" applyNumberFormat="1" applyFont="1" applyFill="1" applyBorder="1" applyAlignment="1">
      <alignment horizontal="center"/>
    </xf>
    <xf numFmtId="41" fontId="112" fillId="0" borderId="9" xfId="3" applyNumberFormat="1" applyFont="1" applyFill="1" applyBorder="1" applyAlignment="1"/>
    <xf numFmtId="41" fontId="111" fillId="0" borderId="0" xfId="3" applyNumberFormat="1" applyFont="1" applyFill="1" applyAlignment="1">
      <alignment horizontal="center"/>
    </xf>
    <xf numFmtId="41" fontId="112" fillId="0" borderId="4" xfId="3" applyNumberFormat="1" applyFont="1" applyFill="1" applyBorder="1" applyAlignment="1"/>
    <xf numFmtId="41" fontId="112" fillId="0" borderId="0" xfId="3" applyNumberFormat="1" applyFont="1" applyFill="1" applyBorder="1" applyAlignment="1"/>
    <xf numFmtId="41" fontId="112" fillId="0" borderId="5" xfId="3" applyNumberFormat="1" applyFont="1" applyFill="1" applyBorder="1" applyAlignment="1"/>
    <xf numFmtId="41" fontId="112" fillId="0" borderId="0" xfId="3" applyNumberFormat="1" applyFont="1" applyFill="1" applyAlignment="1">
      <alignment horizontal="right"/>
    </xf>
    <xf numFmtId="42" fontId="112" fillId="0" borderId="12" xfId="3" applyNumberFormat="1" applyFont="1" applyFill="1" applyBorder="1" applyAlignment="1"/>
    <xf numFmtId="41" fontId="112" fillId="0" borderId="0" xfId="3" quotePrefix="1" applyNumberFormat="1" applyFont="1" applyFill="1" applyBorder="1" applyAlignment="1">
      <alignment horizontal="center"/>
    </xf>
    <xf numFmtId="41" fontId="111" fillId="0" borderId="0" xfId="3" applyNumberFormat="1" applyFont="1" applyFill="1" applyBorder="1" applyAlignment="1"/>
    <xf numFmtId="0" fontId="99" fillId="0" borderId="41" xfId="5506" applyFont="1" applyFill="1" applyBorder="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174" fontId="99" fillId="0" borderId="41" xfId="0" applyNumberFormat="1" applyFont="1" applyBorder="1"/>
    <xf numFmtId="174" fontId="99" fillId="0" borderId="42" xfId="0" applyNumberFormat="1" applyFont="1" applyBorder="1"/>
    <xf numFmtId="174" fontId="99" fillId="0" borderId="43" xfId="0" applyNumberFormat="1" applyFont="1" applyBorder="1"/>
    <xf numFmtId="174" fontId="99" fillId="0" borderId="0" xfId="5506" applyNumberFormat="1" applyFont="1" applyFill="1" applyBorder="1"/>
    <xf numFmtId="0" fontId="99" fillId="0" borderId="41" xfId="5506" applyFont="1" applyFill="1" applyBorder="1"/>
    <xf numFmtId="0" fontId="99" fillId="0" borderId="42" xfId="5506" applyFont="1" applyFill="1" applyBorder="1"/>
    <xf numFmtId="0" fontId="99" fillId="0" borderId="43" xfId="5506" applyFont="1" applyFill="1" applyBorder="1"/>
    <xf numFmtId="168" fontId="99" fillId="0" borderId="41" xfId="5506" applyNumberFormat="1" applyFont="1" applyFill="1" applyBorder="1"/>
    <xf numFmtId="168" fontId="99" fillId="0" borderId="42" xfId="5506" applyNumberFormat="1" applyFont="1" applyFill="1" applyBorder="1"/>
    <xf numFmtId="168" fontId="99" fillId="0" borderId="43" xfId="5506" applyNumberFormat="1" applyFont="1" applyFill="1" applyBorder="1"/>
    <xf numFmtId="174" fontId="99" fillId="0" borderId="0" xfId="5506" applyNumberFormat="1" applyFont="1" applyFill="1" applyBorder="1" applyAlignment="1"/>
    <xf numFmtId="0" fontId="99" fillId="0" borderId="41" xfId="0" applyFont="1" applyBorder="1"/>
    <xf numFmtId="0" fontId="99" fillId="0" borderId="42" xfId="0" applyFont="1" applyBorder="1"/>
    <xf numFmtId="0" fontId="99" fillId="0" borderId="43" xfId="0" applyFont="1" applyBorder="1"/>
    <xf numFmtId="0" fontId="98" fillId="0" borderId="41" xfId="5506" applyFont="1" applyFill="1" applyBorder="1"/>
    <xf numFmtId="0" fontId="98" fillId="0" borderId="42" xfId="5506" applyFont="1" applyFill="1" applyBorder="1"/>
    <xf numFmtId="0" fontId="98" fillId="0" borderId="43" xfId="5506" applyFont="1" applyFill="1" applyBorder="1"/>
    <xf numFmtId="168" fontId="98" fillId="0" borderId="41" xfId="5506" applyNumberFormat="1" applyFont="1" applyFill="1" applyBorder="1"/>
    <xf numFmtId="168" fontId="98" fillId="0" borderId="42" xfId="5506" applyNumberFormat="1" applyFont="1" applyFill="1" applyBorder="1"/>
    <xf numFmtId="168" fontId="98" fillId="0" borderId="43" xfId="5506" applyNumberFormat="1" applyFont="1" applyFill="1" applyBorder="1"/>
    <xf numFmtId="168" fontId="99" fillId="0" borderId="0" xfId="5506" applyNumberFormat="1" applyFont="1" applyFill="1" applyBorder="1"/>
    <xf numFmtId="174" fontId="99" fillId="0" borderId="41" xfId="5506" applyNumberFormat="1" applyFont="1" applyFill="1" applyBorder="1"/>
    <xf numFmtId="174" fontId="99" fillId="0" borderId="42" xfId="5506" applyNumberFormat="1" applyFont="1" applyFill="1" applyBorder="1"/>
    <xf numFmtId="174" fontId="99" fillId="0" borderId="43" xfId="5506" applyNumberFormat="1" applyFont="1" applyFill="1" applyBorder="1"/>
    <xf numFmtId="174" fontId="98" fillId="0" borderId="45" xfId="5506" applyNumberFormat="1" applyFont="1" applyFill="1" applyBorder="1" applyAlignment="1">
      <alignment horizontal="center" vertical="center" wrapText="1"/>
    </xf>
    <xf numFmtId="174" fontId="98" fillId="0" borderId="47" xfId="5506" applyNumberFormat="1" applyFont="1" applyFill="1" applyBorder="1" applyAlignment="1">
      <alignment horizontal="center" vertical="center" wrapText="1"/>
    </xf>
    <xf numFmtId="174" fontId="98" fillId="0" borderId="48" xfId="5506" applyNumberFormat="1" applyFont="1" applyFill="1" applyBorder="1" applyAlignment="1">
      <alignment horizontal="center" vertical="center" wrapText="1"/>
    </xf>
    <xf numFmtId="174" fontId="98" fillId="0" borderId="34" xfId="5506" applyNumberFormat="1" applyFont="1" applyFill="1" applyBorder="1" applyAlignment="1">
      <alignment horizontal="center" vertical="center" wrapText="1"/>
    </xf>
    <xf numFmtId="174" fontId="98" fillId="0" borderId="49" xfId="5506" applyNumberFormat="1" applyFont="1" applyFill="1" applyBorder="1" applyAlignment="1">
      <alignment horizontal="center" vertical="center" wrapText="1"/>
    </xf>
    <xf numFmtId="174" fontId="98" fillId="0" borderId="50" xfId="5506" applyNumberFormat="1" applyFont="1" applyFill="1" applyBorder="1" applyAlignment="1">
      <alignment horizontal="center" vertical="center" wrapText="1"/>
    </xf>
    <xf numFmtId="10" fontId="98" fillId="0" borderId="41" xfId="5506" applyNumberFormat="1" applyFont="1" applyFill="1" applyBorder="1"/>
    <xf numFmtId="10" fontId="98" fillId="0" borderId="43" xfId="5506" applyNumberFormat="1" applyFont="1" applyFill="1" applyBorder="1"/>
    <xf numFmtId="0" fontId="95" fillId="0" borderId="41" xfId="5506" applyFont="1" applyFill="1" applyBorder="1"/>
    <xf numFmtId="0" fontId="95" fillId="0" borderId="42" xfId="5506" applyFont="1" applyFill="1" applyBorder="1"/>
    <xf numFmtId="0" fontId="95" fillId="0" borderId="43" xfId="5506" applyFont="1" applyFill="1" applyBorder="1"/>
    <xf numFmtId="168" fontId="95" fillId="0" borderId="41" xfId="5506" applyNumberFormat="1" applyFont="1" applyFill="1" applyBorder="1"/>
    <xf numFmtId="168" fontId="95" fillId="0" borderId="42" xfId="5506" applyNumberFormat="1" applyFont="1" applyFill="1" applyBorder="1"/>
    <xf numFmtId="168" fontId="95" fillId="0" borderId="43" xfId="5506" applyNumberFormat="1" applyFont="1" applyFill="1" applyBorder="1"/>
    <xf numFmtId="10" fontId="99" fillId="0" borderId="41" xfId="5506" applyNumberFormat="1" applyFont="1" applyFill="1" applyBorder="1"/>
    <xf numFmtId="10" fontId="99" fillId="0" borderId="43" xfId="5506" applyNumberFormat="1" applyFont="1" applyFill="1" applyBorder="1"/>
    <xf numFmtId="177" fontId="99" fillId="0" borderId="41" xfId="5506" applyNumberFormat="1" applyFont="1" applyFill="1" applyBorder="1"/>
    <xf numFmtId="177" fontId="99" fillId="0" borderId="43" xfId="5506" applyNumberFormat="1" applyFont="1" applyFill="1" applyBorder="1"/>
    <xf numFmtId="0" fontId="99" fillId="0" borderId="41" xfId="5506" applyFont="1" applyFill="1" applyBorder="1" applyAlignment="1"/>
    <xf numFmtId="0" fontId="99" fillId="0" borderId="42" xfId="5506" applyFont="1" applyFill="1" applyBorder="1" applyAlignment="1"/>
    <xf numFmtId="0" fontId="99" fillId="0" borderId="43" xfId="5506" applyFont="1" applyFill="1" applyBorder="1" applyAlignment="1"/>
    <xf numFmtId="174" fontId="99" fillId="0" borderId="41" xfId="5506" applyNumberFormat="1" applyFont="1" applyFill="1" applyBorder="1" applyAlignment="1"/>
    <xf numFmtId="174" fontId="99" fillId="0" borderId="42" xfId="5506" applyNumberFormat="1" applyFont="1" applyFill="1" applyBorder="1" applyAlignment="1"/>
    <xf numFmtId="174" fontId="99" fillId="0" borderId="43" xfId="5506" applyNumberFormat="1" applyFont="1" applyFill="1" applyBorder="1" applyAlignment="1"/>
    <xf numFmtId="174" fontId="99" fillId="0" borderId="41" xfId="5506" applyNumberFormat="1" applyFont="1" applyFill="1" applyBorder="1" applyAlignment="1">
      <alignment horizontal="center"/>
    </xf>
    <xf numFmtId="174" fontId="99" fillId="0" borderId="42" xfId="5506" applyNumberFormat="1" applyFont="1" applyFill="1" applyBorder="1" applyAlignment="1">
      <alignment horizontal="center"/>
    </xf>
    <xf numFmtId="174" fontId="99" fillId="0" borderId="43" xfId="5506" applyNumberFormat="1" applyFont="1" applyFill="1" applyBorder="1" applyAlignment="1">
      <alignment horizontal="center"/>
    </xf>
    <xf numFmtId="0" fontId="99" fillId="0" borderId="0" xfId="5506" applyFont="1" applyFill="1" applyBorder="1"/>
    <xf numFmtId="0" fontId="99" fillId="0" borderId="0" xfId="5506" applyFont="1" applyFill="1" applyBorder="1" applyAlignment="1">
      <alignment horizontal="left"/>
    </xf>
    <xf numFmtId="0" fontId="99" fillId="0" borderId="0" xfId="5506" applyFont="1" applyFill="1" applyBorder="1" applyAlignment="1"/>
    <xf numFmtId="0" fontId="98" fillId="0" borderId="53" xfId="5506" applyFont="1" applyFill="1" applyBorder="1" applyAlignment="1">
      <alignment vertical="center"/>
    </xf>
    <xf numFmtId="0" fontId="98" fillId="0" borderId="54" xfId="5506" applyFont="1" applyFill="1" applyBorder="1" applyAlignment="1">
      <alignment vertical="center"/>
    </xf>
    <xf numFmtId="174" fontId="98" fillId="0" borderId="53" xfId="5506" applyNumberFormat="1" applyFont="1" applyFill="1" applyBorder="1" applyAlignment="1">
      <alignment horizontal="center" vertical="center"/>
    </xf>
    <xf numFmtId="174" fontId="98" fillId="0" borderId="54" xfId="5506" applyNumberFormat="1" applyFont="1" applyFill="1" applyBorder="1" applyAlignment="1">
      <alignment horizontal="center" vertical="center"/>
    </xf>
    <xf numFmtId="0" fontId="98" fillId="0" borderId="45" xfId="5506" applyFont="1" applyFill="1" applyBorder="1" applyAlignment="1">
      <alignment vertical="center"/>
    </xf>
    <xf numFmtId="0" fontId="98" fillId="0" borderId="46" xfId="5506" applyFont="1" applyFill="1" applyBorder="1" applyAlignment="1">
      <alignment vertical="center"/>
    </xf>
    <xf numFmtId="0" fontId="98" fillId="0" borderId="47" xfId="5506" applyFont="1" applyFill="1" applyBorder="1" applyAlignment="1">
      <alignment vertical="center"/>
    </xf>
    <xf numFmtId="0" fontId="98" fillId="0" borderId="48" xfId="5506" applyFont="1" applyFill="1" applyBorder="1" applyAlignment="1">
      <alignment vertical="center"/>
    </xf>
    <xf numFmtId="0" fontId="98" fillId="0" borderId="0" xfId="5506" applyFont="1" applyFill="1" applyBorder="1" applyAlignment="1">
      <alignment vertical="center"/>
    </xf>
    <xf numFmtId="0" fontId="98" fillId="0" borderId="34" xfId="5506" applyFont="1" applyFill="1" applyBorder="1" applyAlignment="1">
      <alignment vertical="center"/>
    </xf>
    <xf numFmtId="0" fontId="98" fillId="0" borderId="49" xfId="5506" applyFont="1" applyFill="1" applyBorder="1" applyAlignment="1">
      <alignment vertical="center"/>
    </xf>
    <xf numFmtId="0" fontId="98" fillId="0" borderId="5" xfId="5506" applyFont="1" applyFill="1" applyBorder="1" applyAlignment="1">
      <alignment vertical="center"/>
    </xf>
    <xf numFmtId="0" fontId="98" fillId="0" borderId="50" xfId="5506" applyFont="1" applyFill="1" applyBorder="1" applyAlignment="1">
      <alignment vertical="center"/>
    </xf>
    <xf numFmtId="0" fontId="98" fillId="0" borderId="45" xfId="5506" applyFont="1" applyFill="1" applyBorder="1" applyAlignment="1">
      <alignment horizontal="center" vertical="center"/>
    </xf>
    <xf numFmtId="0" fontId="98" fillId="0" borderId="47" xfId="5506" applyFont="1" applyFill="1" applyBorder="1" applyAlignment="1">
      <alignment horizontal="center" vertical="center"/>
    </xf>
    <xf numFmtId="0" fontId="98" fillId="0" borderId="48" xfId="5506" applyFont="1" applyFill="1" applyBorder="1" applyAlignment="1">
      <alignment horizontal="center" vertical="center"/>
    </xf>
    <xf numFmtId="0" fontId="98" fillId="0" borderId="34" xfId="5506" applyFont="1" applyFill="1" applyBorder="1" applyAlignment="1">
      <alignment horizontal="center" vertical="center"/>
    </xf>
    <xf numFmtId="0" fontId="98" fillId="0" borderId="49" xfId="5506" applyFont="1" applyFill="1" applyBorder="1" applyAlignment="1">
      <alignment horizontal="center" vertical="center"/>
    </xf>
    <xf numFmtId="0" fontId="98" fillId="0" borderId="50" xfId="5506" applyFont="1" applyFill="1" applyBorder="1" applyAlignment="1">
      <alignment horizontal="center" vertical="center"/>
    </xf>
    <xf numFmtId="0" fontId="99" fillId="0" borderId="49" xfId="5506" applyFont="1" applyFill="1" applyBorder="1"/>
    <xf numFmtId="0" fontId="99" fillId="0" borderId="5" xfId="5506" applyFont="1" applyFill="1" applyBorder="1"/>
    <xf numFmtId="0" fontId="99" fillId="0" borderId="50" xfId="5506" applyFont="1" applyFill="1" applyBorder="1"/>
    <xf numFmtId="168" fontId="99" fillId="0" borderId="41" xfId="0" applyNumberFormat="1" applyFont="1" applyBorder="1"/>
    <xf numFmtId="168" fontId="99" fillId="0" borderId="42" xfId="0" applyNumberFormat="1" applyFont="1" applyBorder="1"/>
    <xf numFmtId="168" fontId="99" fillId="0" borderId="43" xfId="0" applyNumberFormat="1" applyFont="1" applyBorder="1"/>
    <xf numFmtId="0" fontId="99" fillId="0" borderId="44" xfId="0" applyFont="1" applyBorder="1"/>
    <xf numFmtId="0" fontId="95" fillId="0" borderId="41" xfId="0" applyFont="1" applyBorder="1"/>
    <xf numFmtId="0" fontId="95" fillId="0" borderId="42" xfId="0" applyFont="1" applyBorder="1"/>
    <xf numFmtId="0" fontId="95" fillId="0" borderId="43" xfId="0" applyFont="1" applyBorder="1"/>
    <xf numFmtId="0" fontId="101" fillId="0" borderId="0" xfId="5506" applyFont="1" applyFill="1" applyAlignment="1">
      <alignment horizontal="right"/>
    </xf>
    <xf numFmtId="0" fontId="98" fillId="0" borderId="41" xfId="5506" applyFont="1" applyFill="1" applyBorder="1" applyAlignment="1"/>
    <xf numFmtId="0" fontId="98" fillId="0" borderId="42" xfId="5506" applyFont="1" applyFill="1" applyBorder="1" applyAlignment="1"/>
    <xf numFmtId="0" fontId="98" fillId="0" borderId="43" xfId="5506" applyFont="1" applyFill="1" applyBorder="1" applyAlignment="1"/>
    <xf numFmtId="174" fontId="95" fillId="0" borderId="41" xfId="0" applyNumberFormat="1" applyFont="1" applyBorder="1"/>
    <xf numFmtId="174" fontId="95" fillId="0" borderId="42" xfId="0" applyNumberFormat="1" applyFont="1" applyBorder="1"/>
    <xf numFmtId="174" fontId="95" fillId="0" borderId="43" xfId="0" applyNumberFormat="1" applyFont="1" applyBorder="1"/>
    <xf numFmtId="174" fontId="95" fillId="0" borderId="41" xfId="5506" applyNumberFormat="1" applyFont="1" applyFill="1" applyBorder="1"/>
    <xf numFmtId="174" fontId="95" fillId="0" borderId="42" xfId="5506" applyNumberFormat="1" applyFont="1" applyFill="1" applyBorder="1"/>
    <xf numFmtId="174" fontId="95" fillId="0" borderId="43" xfId="5506" applyNumberFormat="1" applyFont="1" applyFill="1" applyBorder="1"/>
    <xf numFmtId="0" fontId="116" fillId="0" borderId="41" xfId="5506" applyFont="1" applyFill="1" applyBorder="1"/>
    <xf numFmtId="0" fontId="116" fillId="0" borderId="42" xfId="5506" applyFont="1" applyFill="1" applyBorder="1"/>
    <xf numFmtId="0" fontId="116" fillId="0" borderId="43" xfId="5506" applyFont="1" applyFill="1" applyBorder="1"/>
    <xf numFmtId="168" fontId="116" fillId="0" borderId="41" xfId="5506" applyNumberFormat="1" applyFont="1" applyFill="1" applyBorder="1"/>
    <xf numFmtId="168" fontId="116" fillId="0" borderId="42" xfId="5506" applyNumberFormat="1" applyFont="1" applyFill="1" applyBorder="1"/>
    <xf numFmtId="168" fontId="116" fillId="0" borderId="43" xfId="5506" applyNumberFormat="1" applyFont="1" applyFill="1" applyBorder="1"/>
    <xf numFmtId="0" fontId="5" fillId="0" borderId="0" xfId="5505" quotePrefix="1" applyNumberFormat="1" applyFont="1" applyFill="1" applyAlignment="1">
      <alignment horizontal="left" wrapText="1"/>
    </xf>
    <xf numFmtId="0" fontId="5" fillId="0" borderId="0" xfId="5" quotePrefix="1" applyNumberFormat="1" applyFont="1" applyFill="1" applyAlignment="1">
      <alignment horizontal="lef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vertical="center"/>
    </xf>
    <xf numFmtId="0" fontId="5" fillId="0" borderId="0" xfId="0" applyFont="1" applyFill="1" applyAlignment="1">
      <alignment horizontal="center" vertical="center"/>
    </xf>
    <xf numFmtId="3" fontId="7" fillId="0" borderId="5" xfId="0" quotePrefix="1" applyNumberFormat="1" applyFont="1" applyFill="1" applyBorder="1" applyAlignment="1">
      <alignment horizontal="center" vertical="center"/>
    </xf>
    <xf numFmtId="0" fontId="5" fillId="0" borderId="5" xfId="0" applyFont="1" applyFill="1" applyBorder="1" applyAlignment="1">
      <alignment horizontal="center" vertic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41" fontId="7" fillId="0" borderId="13" xfId="3" applyNumberFormat="1" applyFont="1" applyFill="1" applyBorder="1" applyAlignment="1">
      <alignment horizontal="center"/>
    </xf>
    <xf numFmtId="41" fontId="24" fillId="0" borderId="13" xfId="3" applyNumberFormat="1" applyFont="1" applyFill="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8">
    <cellStyle name="20% - Accent1 10" xfId="35" xr:uid="{00000000-0005-0000-0000-000000000000}"/>
    <cellStyle name="20% - Accent1 10 2" xfId="36" xr:uid="{00000000-0005-0000-0000-000001000000}"/>
    <cellStyle name="20% - Accent1 10 2 2" xfId="37" xr:uid="{00000000-0005-0000-0000-000002000000}"/>
    <cellStyle name="20% - Accent1 10 2 2 2" xfId="1064" xr:uid="{00000000-0005-0000-0000-000003000000}"/>
    <cellStyle name="20% - Accent1 10 2 2 2 2" xfId="4593" xr:uid="{00000000-0005-0000-0000-000004000000}"/>
    <cellStyle name="20% - Accent1 10 2 2 2_Exh G" xfId="1952" xr:uid="{00000000-0005-0000-0000-000005000000}"/>
    <cellStyle name="20% - Accent1 10 2 2 3" xfId="3714" xr:uid="{00000000-0005-0000-0000-000006000000}"/>
    <cellStyle name="20% - Accent1 10 2 2_Exh G" xfId="1951" xr:uid="{00000000-0005-0000-0000-000007000000}"/>
    <cellStyle name="20% - Accent1 10 2 3" xfId="1063" xr:uid="{00000000-0005-0000-0000-000008000000}"/>
    <cellStyle name="20% - Accent1 10 2 3 2" xfId="4592" xr:uid="{00000000-0005-0000-0000-000009000000}"/>
    <cellStyle name="20% - Accent1 10 2 3_Exh G" xfId="1953" xr:uid="{00000000-0005-0000-0000-00000A000000}"/>
    <cellStyle name="20% - Accent1 10 2 4" xfId="3713" xr:uid="{00000000-0005-0000-0000-00000B000000}"/>
    <cellStyle name="20% - Accent1 10 2_Exh G" xfId="1950" xr:uid="{00000000-0005-0000-0000-00000C000000}"/>
    <cellStyle name="20% - Accent1 10 3" xfId="38" xr:uid="{00000000-0005-0000-0000-00000D000000}"/>
    <cellStyle name="20% - Accent1 10 3 2" xfId="1065" xr:uid="{00000000-0005-0000-0000-00000E000000}"/>
    <cellStyle name="20% - Accent1 10 3 2 2" xfId="4594" xr:uid="{00000000-0005-0000-0000-00000F000000}"/>
    <cellStyle name="20% - Accent1 10 3 2_Exh G" xfId="1955" xr:uid="{00000000-0005-0000-0000-000010000000}"/>
    <cellStyle name="20% - Accent1 10 3 3" xfId="3715" xr:uid="{00000000-0005-0000-0000-000011000000}"/>
    <cellStyle name="20% - Accent1 10 3_Exh G" xfId="1954" xr:uid="{00000000-0005-0000-0000-000012000000}"/>
    <cellStyle name="20% - Accent1 10 4" xfId="872" xr:uid="{00000000-0005-0000-0000-000013000000}"/>
    <cellStyle name="20% - Accent1 10 5" xfId="1062" xr:uid="{00000000-0005-0000-0000-000014000000}"/>
    <cellStyle name="20% - Accent1 10 5 2" xfId="4591" xr:uid="{00000000-0005-0000-0000-000015000000}"/>
    <cellStyle name="20% - Accent1 10 5_Exh G" xfId="1956" xr:uid="{00000000-0005-0000-0000-000016000000}"/>
    <cellStyle name="20% - Accent1 10 6" xfId="3712" xr:uid="{00000000-0005-0000-0000-000017000000}"/>
    <cellStyle name="20% - Accent1 10_Exh G" xfId="1949" xr:uid="{00000000-0005-0000-0000-000018000000}"/>
    <cellStyle name="20% - Accent1 11" xfId="39" xr:uid="{00000000-0005-0000-0000-000019000000}"/>
    <cellStyle name="20% - Accent1 11 2" xfId="40" xr:uid="{00000000-0005-0000-0000-00001A000000}"/>
    <cellStyle name="20% - Accent1 11 2 2" xfId="41" xr:uid="{00000000-0005-0000-0000-00001B000000}"/>
    <cellStyle name="20% - Accent1 11 2 2 2" xfId="1068" xr:uid="{00000000-0005-0000-0000-00001C000000}"/>
    <cellStyle name="20% - Accent1 11 2 2 2 2" xfId="4597" xr:uid="{00000000-0005-0000-0000-00001D000000}"/>
    <cellStyle name="20% - Accent1 11 2 2 2_Exh G" xfId="1960" xr:uid="{00000000-0005-0000-0000-00001E000000}"/>
    <cellStyle name="20% - Accent1 11 2 2 3" xfId="3718" xr:uid="{00000000-0005-0000-0000-00001F000000}"/>
    <cellStyle name="20% - Accent1 11 2 2_Exh G" xfId="1959" xr:uid="{00000000-0005-0000-0000-000020000000}"/>
    <cellStyle name="20% - Accent1 11 2 3" xfId="1067" xr:uid="{00000000-0005-0000-0000-000021000000}"/>
    <cellStyle name="20% - Accent1 11 2 3 2" xfId="4596" xr:uid="{00000000-0005-0000-0000-000022000000}"/>
    <cellStyle name="20% - Accent1 11 2 3_Exh G" xfId="1961" xr:uid="{00000000-0005-0000-0000-000023000000}"/>
    <cellStyle name="20% - Accent1 11 2 4" xfId="3717" xr:uid="{00000000-0005-0000-0000-000024000000}"/>
    <cellStyle name="20% - Accent1 11 2_Exh G" xfId="1958" xr:uid="{00000000-0005-0000-0000-000025000000}"/>
    <cellStyle name="20% - Accent1 11 3" xfId="42" xr:uid="{00000000-0005-0000-0000-000026000000}"/>
    <cellStyle name="20% - Accent1 11 3 2" xfId="1069" xr:uid="{00000000-0005-0000-0000-000027000000}"/>
    <cellStyle name="20% - Accent1 11 3 2 2" xfId="4598" xr:uid="{00000000-0005-0000-0000-000028000000}"/>
    <cellStyle name="20% - Accent1 11 3 2_Exh G" xfId="1963" xr:uid="{00000000-0005-0000-0000-000029000000}"/>
    <cellStyle name="20% - Accent1 11 3 3" xfId="3719" xr:uid="{00000000-0005-0000-0000-00002A000000}"/>
    <cellStyle name="20% - Accent1 11 3_Exh G" xfId="1962" xr:uid="{00000000-0005-0000-0000-00002B000000}"/>
    <cellStyle name="20% - Accent1 11 4" xfId="1066" xr:uid="{00000000-0005-0000-0000-00002C000000}"/>
    <cellStyle name="20% - Accent1 11 4 2" xfId="4595" xr:uid="{00000000-0005-0000-0000-00002D000000}"/>
    <cellStyle name="20% - Accent1 11 4_Exh G" xfId="1964" xr:uid="{00000000-0005-0000-0000-00002E000000}"/>
    <cellStyle name="20% - Accent1 11 5" xfId="3716" xr:uid="{00000000-0005-0000-0000-00002F000000}"/>
    <cellStyle name="20% - Accent1 11_Exh G" xfId="1957" xr:uid="{00000000-0005-0000-0000-000030000000}"/>
    <cellStyle name="20% - Accent1 12" xfId="43" xr:uid="{00000000-0005-0000-0000-000031000000}"/>
    <cellStyle name="20% - Accent1 12 2" xfId="44" xr:uid="{00000000-0005-0000-0000-000032000000}"/>
    <cellStyle name="20% - Accent1 12 2 2" xfId="45" xr:uid="{00000000-0005-0000-0000-000033000000}"/>
    <cellStyle name="20% - Accent1 12 2 2 2" xfId="1072" xr:uid="{00000000-0005-0000-0000-000034000000}"/>
    <cellStyle name="20% - Accent1 12 2 2 2 2" xfId="4601" xr:uid="{00000000-0005-0000-0000-000035000000}"/>
    <cellStyle name="20% - Accent1 12 2 2 2_Exh G" xfId="1968" xr:uid="{00000000-0005-0000-0000-000036000000}"/>
    <cellStyle name="20% - Accent1 12 2 2 3" xfId="3722" xr:uid="{00000000-0005-0000-0000-000037000000}"/>
    <cellStyle name="20% - Accent1 12 2 2_Exh G" xfId="1967" xr:uid="{00000000-0005-0000-0000-000038000000}"/>
    <cellStyle name="20% - Accent1 12 2 3" xfId="1071" xr:uid="{00000000-0005-0000-0000-000039000000}"/>
    <cellStyle name="20% - Accent1 12 2 3 2" xfId="4600" xr:uid="{00000000-0005-0000-0000-00003A000000}"/>
    <cellStyle name="20% - Accent1 12 2 3_Exh G" xfId="1969" xr:uid="{00000000-0005-0000-0000-00003B000000}"/>
    <cellStyle name="20% - Accent1 12 2 4" xfId="3721" xr:uid="{00000000-0005-0000-0000-00003C000000}"/>
    <cellStyle name="20% - Accent1 12 2_Exh G" xfId="1966" xr:uid="{00000000-0005-0000-0000-00003D000000}"/>
    <cellStyle name="20% - Accent1 12 3" xfId="46" xr:uid="{00000000-0005-0000-0000-00003E000000}"/>
    <cellStyle name="20% - Accent1 12 3 2" xfId="1073" xr:uid="{00000000-0005-0000-0000-00003F000000}"/>
    <cellStyle name="20% - Accent1 12 3 2 2" xfId="4602" xr:uid="{00000000-0005-0000-0000-000040000000}"/>
    <cellStyle name="20% - Accent1 12 3 2_Exh G" xfId="1971" xr:uid="{00000000-0005-0000-0000-000041000000}"/>
    <cellStyle name="20% - Accent1 12 3 3" xfId="3723" xr:uid="{00000000-0005-0000-0000-000042000000}"/>
    <cellStyle name="20% - Accent1 12 3_Exh G" xfId="1970" xr:uid="{00000000-0005-0000-0000-000043000000}"/>
    <cellStyle name="20% - Accent1 12 4" xfId="1070" xr:uid="{00000000-0005-0000-0000-000044000000}"/>
    <cellStyle name="20% - Accent1 12 4 2" xfId="4599" xr:uid="{00000000-0005-0000-0000-000045000000}"/>
    <cellStyle name="20% - Accent1 12 4_Exh G" xfId="1972" xr:uid="{00000000-0005-0000-0000-000046000000}"/>
    <cellStyle name="20% - Accent1 12 5" xfId="3720" xr:uid="{00000000-0005-0000-0000-000047000000}"/>
    <cellStyle name="20% - Accent1 12_Exh G" xfId="1965" xr:uid="{00000000-0005-0000-0000-000048000000}"/>
    <cellStyle name="20% - Accent1 13" xfId="47" xr:uid="{00000000-0005-0000-0000-000049000000}"/>
    <cellStyle name="20% - Accent1 13 2" xfId="48" xr:uid="{00000000-0005-0000-0000-00004A000000}"/>
    <cellStyle name="20% - Accent1 13 2 2" xfId="49" xr:uid="{00000000-0005-0000-0000-00004B000000}"/>
    <cellStyle name="20% - Accent1 13 2 2 2" xfId="1076" xr:uid="{00000000-0005-0000-0000-00004C000000}"/>
    <cellStyle name="20% - Accent1 13 2 2 2 2" xfId="4605" xr:uid="{00000000-0005-0000-0000-00004D000000}"/>
    <cellStyle name="20% - Accent1 13 2 2 2_Exh G" xfId="1976" xr:uid="{00000000-0005-0000-0000-00004E000000}"/>
    <cellStyle name="20% - Accent1 13 2 2 3" xfId="3726" xr:uid="{00000000-0005-0000-0000-00004F000000}"/>
    <cellStyle name="20% - Accent1 13 2 2_Exh G" xfId="1975" xr:uid="{00000000-0005-0000-0000-000050000000}"/>
    <cellStyle name="20% - Accent1 13 2 3" xfId="1075" xr:uid="{00000000-0005-0000-0000-000051000000}"/>
    <cellStyle name="20% - Accent1 13 2 3 2" xfId="4604" xr:uid="{00000000-0005-0000-0000-000052000000}"/>
    <cellStyle name="20% - Accent1 13 2 3_Exh G" xfId="1977" xr:uid="{00000000-0005-0000-0000-000053000000}"/>
    <cellStyle name="20% - Accent1 13 2 4" xfId="3725" xr:uid="{00000000-0005-0000-0000-000054000000}"/>
    <cellStyle name="20% - Accent1 13 2_Exh G" xfId="1974" xr:uid="{00000000-0005-0000-0000-000055000000}"/>
    <cellStyle name="20% - Accent1 13 3" xfId="50" xr:uid="{00000000-0005-0000-0000-000056000000}"/>
    <cellStyle name="20% - Accent1 13 3 2" xfId="1077" xr:uid="{00000000-0005-0000-0000-000057000000}"/>
    <cellStyle name="20% - Accent1 13 3 2 2" xfId="4606" xr:uid="{00000000-0005-0000-0000-000058000000}"/>
    <cellStyle name="20% - Accent1 13 3 2_Exh G" xfId="1979" xr:uid="{00000000-0005-0000-0000-000059000000}"/>
    <cellStyle name="20% - Accent1 13 3 3" xfId="3727" xr:uid="{00000000-0005-0000-0000-00005A000000}"/>
    <cellStyle name="20% - Accent1 13 3_Exh G" xfId="1978" xr:uid="{00000000-0005-0000-0000-00005B000000}"/>
    <cellStyle name="20% - Accent1 13 4" xfId="1074" xr:uid="{00000000-0005-0000-0000-00005C000000}"/>
    <cellStyle name="20% - Accent1 13 4 2" xfId="4603" xr:uid="{00000000-0005-0000-0000-00005D000000}"/>
    <cellStyle name="20% - Accent1 13 4_Exh G" xfId="1980" xr:uid="{00000000-0005-0000-0000-00005E000000}"/>
    <cellStyle name="20% - Accent1 13 5" xfId="3724" xr:uid="{00000000-0005-0000-0000-00005F000000}"/>
    <cellStyle name="20% - Accent1 13_Exh G" xfId="1973" xr:uid="{00000000-0005-0000-0000-000060000000}"/>
    <cellStyle name="20% - Accent1 14" xfId="51" xr:uid="{00000000-0005-0000-0000-000061000000}"/>
    <cellStyle name="20% - Accent1 14 2" xfId="52" xr:uid="{00000000-0005-0000-0000-000062000000}"/>
    <cellStyle name="20% - Accent1 14 2 2" xfId="1079" xr:uid="{00000000-0005-0000-0000-000063000000}"/>
    <cellStyle name="20% - Accent1 14 2 2 2" xfId="4608" xr:uid="{00000000-0005-0000-0000-000064000000}"/>
    <cellStyle name="20% - Accent1 14 2 2_Exh G" xfId="1983" xr:uid="{00000000-0005-0000-0000-000065000000}"/>
    <cellStyle name="20% - Accent1 14 2 3" xfId="3729" xr:uid="{00000000-0005-0000-0000-000066000000}"/>
    <cellStyle name="20% - Accent1 14 2_Exh G" xfId="1982" xr:uid="{00000000-0005-0000-0000-000067000000}"/>
    <cellStyle name="20% - Accent1 14 3" xfId="1078" xr:uid="{00000000-0005-0000-0000-000068000000}"/>
    <cellStyle name="20% - Accent1 14 3 2" xfId="4607" xr:uid="{00000000-0005-0000-0000-000069000000}"/>
    <cellStyle name="20% - Accent1 14 3_Exh G" xfId="1984" xr:uid="{00000000-0005-0000-0000-00006A000000}"/>
    <cellStyle name="20% - Accent1 14 4" xfId="3728" xr:uid="{00000000-0005-0000-0000-00006B000000}"/>
    <cellStyle name="20% - Accent1 14_Exh G" xfId="1981" xr:uid="{00000000-0005-0000-0000-00006C000000}"/>
    <cellStyle name="20% - Accent1 15" xfId="53" xr:uid="{00000000-0005-0000-0000-00006D000000}"/>
    <cellStyle name="20% - Accent1 15 2" xfId="1080" xr:uid="{00000000-0005-0000-0000-00006E000000}"/>
    <cellStyle name="20% - Accent1 15 2 2" xfId="4609" xr:uid="{00000000-0005-0000-0000-00006F000000}"/>
    <cellStyle name="20% - Accent1 15 2_Exh G" xfId="1986" xr:uid="{00000000-0005-0000-0000-000070000000}"/>
    <cellStyle name="20% - Accent1 15 3" xfId="3730" xr:uid="{00000000-0005-0000-0000-000071000000}"/>
    <cellStyle name="20% - Accent1 15_Exh G" xfId="1985" xr:uid="{00000000-0005-0000-0000-000072000000}"/>
    <cellStyle name="20% - Accent1 16" xfId="853" xr:uid="{00000000-0005-0000-0000-000073000000}"/>
    <cellStyle name="20% - Accent1 16 2" xfId="1791" xr:uid="{00000000-0005-0000-0000-000074000000}"/>
    <cellStyle name="20% - Accent1 16 2 2" xfId="5311" xr:uid="{00000000-0005-0000-0000-000075000000}"/>
    <cellStyle name="20% - Accent1 16 2_Exh G" xfId="1988" xr:uid="{00000000-0005-0000-0000-000076000000}"/>
    <cellStyle name="20% - Accent1 16 3" xfId="4432" xr:uid="{00000000-0005-0000-0000-000077000000}"/>
    <cellStyle name="20% - Accent1 16_Exh G" xfId="1987" xr:uid="{00000000-0005-0000-0000-000078000000}"/>
    <cellStyle name="20% - Accent1 2" xfId="54" xr:uid="{00000000-0005-0000-0000-000079000000}"/>
    <cellStyle name="20% - Accent1 2 2" xfId="55" xr:uid="{00000000-0005-0000-0000-00007A000000}"/>
    <cellStyle name="20% - Accent1 2 2 2" xfId="56" xr:uid="{00000000-0005-0000-0000-00007B000000}"/>
    <cellStyle name="20% - Accent1 2 2 2 2" xfId="1083" xr:uid="{00000000-0005-0000-0000-00007C000000}"/>
    <cellStyle name="20% - Accent1 2 2 2 2 2" xfId="4612" xr:uid="{00000000-0005-0000-0000-00007D000000}"/>
    <cellStyle name="20% - Accent1 2 2 2 2_Exh G" xfId="1992" xr:uid="{00000000-0005-0000-0000-00007E000000}"/>
    <cellStyle name="20% - Accent1 2 2 2 3" xfId="3733" xr:uid="{00000000-0005-0000-0000-00007F000000}"/>
    <cellStyle name="20% - Accent1 2 2 2_Exh G" xfId="1991" xr:uid="{00000000-0005-0000-0000-000080000000}"/>
    <cellStyle name="20% - Accent1 2 2 3" xfId="874" xr:uid="{00000000-0005-0000-0000-000081000000}"/>
    <cellStyle name="20% - Accent1 2 2 3 2" xfId="1809" xr:uid="{00000000-0005-0000-0000-000082000000}"/>
    <cellStyle name="20% - Accent1 2 2 3 2 2" xfId="5326" xr:uid="{00000000-0005-0000-0000-000083000000}"/>
    <cellStyle name="20% - Accent1 2 2 3 2_Exh G" xfId="1994" xr:uid="{00000000-0005-0000-0000-000084000000}"/>
    <cellStyle name="20% - Accent1 2 2 3 3" xfId="4447" xr:uid="{00000000-0005-0000-0000-000085000000}"/>
    <cellStyle name="20% - Accent1 2 2 3_Exh G" xfId="1993" xr:uid="{00000000-0005-0000-0000-000086000000}"/>
    <cellStyle name="20% - Accent1 2 2 4" xfId="1082" xr:uid="{00000000-0005-0000-0000-000087000000}"/>
    <cellStyle name="20% - Accent1 2 2 4 2" xfId="4611" xr:uid="{00000000-0005-0000-0000-000088000000}"/>
    <cellStyle name="20% - Accent1 2 2 4_Exh G" xfId="1995" xr:uid="{00000000-0005-0000-0000-000089000000}"/>
    <cellStyle name="20% - Accent1 2 2 5" xfId="3732" xr:uid="{00000000-0005-0000-0000-00008A000000}"/>
    <cellStyle name="20% - Accent1 2 2_Exh G" xfId="1990" xr:uid="{00000000-0005-0000-0000-00008B000000}"/>
    <cellStyle name="20% - Accent1 2 3" xfId="57" xr:uid="{00000000-0005-0000-0000-00008C000000}"/>
    <cellStyle name="20% - Accent1 2 3 2" xfId="1084" xr:uid="{00000000-0005-0000-0000-00008D000000}"/>
    <cellStyle name="20% - Accent1 2 3 2 2" xfId="4613" xr:uid="{00000000-0005-0000-0000-00008E000000}"/>
    <cellStyle name="20% - Accent1 2 3 2_Exh G" xfId="1997" xr:uid="{00000000-0005-0000-0000-00008F000000}"/>
    <cellStyle name="20% - Accent1 2 3 3" xfId="3734" xr:uid="{00000000-0005-0000-0000-000090000000}"/>
    <cellStyle name="20% - Accent1 2 3_Exh G" xfId="1996" xr:uid="{00000000-0005-0000-0000-000091000000}"/>
    <cellStyle name="20% - Accent1 2 4" xfId="873" xr:uid="{00000000-0005-0000-0000-000092000000}"/>
    <cellStyle name="20% - Accent1 2 4 2" xfId="1808" xr:uid="{00000000-0005-0000-0000-000093000000}"/>
    <cellStyle name="20% - Accent1 2 4 2 2" xfId="5325" xr:uid="{00000000-0005-0000-0000-000094000000}"/>
    <cellStyle name="20% - Accent1 2 4 2_Exh G" xfId="1999" xr:uid="{00000000-0005-0000-0000-000095000000}"/>
    <cellStyle name="20% - Accent1 2 4 3" xfId="4446" xr:uid="{00000000-0005-0000-0000-000096000000}"/>
    <cellStyle name="20% - Accent1 2 4_Exh G" xfId="1998" xr:uid="{00000000-0005-0000-0000-000097000000}"/>
    <cellStyle name="20% - Accent1 2 5" xfId="1081" xr:uid="{00000000-0005-0000-0000-000098000000}"/>
    <cellStyle name="20% - Accent1 2 5 2" xfId="4610" xr:uid="{00000000-0005-0000-0000-000099000000}"/>
    <cellStyle name="20% - Accent1 2 5_Exh G" xfId="2000" xr:uid="{00000000-0005-0000-0000-00009A000000}"/>
    <cellStyle name="20% - Accent1 2 6" xfId="3731" xr:uid="{00000000-0005-0000-0000-00009B000000}"/>
    <cellStyle name="20% - Accent1 2_Exh G" xfId="1989" xr:uid="{00000000-0005-0000-0000-00009C000000}"/>
    <cellStyle name="20% - Accent1 3" xfId="58" xr:uid="{00000000-0005-0000-0000-00009D000000}"/>
    <cellStyle name="20% - Accent1 3 2" xfId="59" xr:uid="{00000000-0005-0000-0000-00009E000000}"/>
    <cellStyle name="20% - Accent1 3 2 2" xfId="60" xr:uid="{00000000-0005-0000-0000-00009F000000}"/>
    <cellStyle name="20% - Accent1 3 2 2 2" xfId="1087" xr:uid="{00000000-0005-0000-0000-0000A0000000}"/>
    <cellStyle name="20% - Accent1 3 2 2 2 2" xfId="4616" xr:uid="{00000000-0005-0000-0000-0000A1000000}"/>
    <cellStyle name="20% - Accent1 3 2 2 2_Exh G" xfId="2004" xr:uid="{00000000-0005-0000-0000-0000A2000000}"/>
    <cellStyle name="20% - Accent1 3 2 2 3" xfId="3737" xr:uid="{00000000-0005-0000-0000-0000A3000000}"/>
    <cellStyle name="20% - Accent1 3 2 2_Exh G" xfId="2003" xr:uid="{00000000-0005-0000-0000-0000A4000000}"/>
    <cellStyle name="20% - Accent1 3 2 3" xfId="876" xr:uid="{00000000-0005-0000-0000-0000A5000000}"/>
    <cellStyle name="20% - Accent1 3 2 3 2" xfId="1811" xr:uid="{00000000-0005-0000-0000-0000A6000000}"/>
    <cellStyle name="20% - Accent1 3 2 3 2 2" xfId="5328" xr:uid="{00000000-0005-0000-0000-0000A7000000}"/>
    <cellStyle name="20% - Accent1 3 2 3 2_Exh G" xfId="2006" xr:uid="{00000000-0005-0000-0000-0000A8000000}"/>
    <cellStyle name="20% - Accent1 3 2 3 3" xfId="4449" xr:uid="{00000000-0005-0000-0000-0000A9000000}"/>
    <cellStyle name="20% - Accent1 3 2 3_Exh G" xfId="2005" xr:uid="{00000000-0005-0000-0000-0000AA000000}"/>
    <cellStyle name="20% - Accent1 3 2 4" xfId="1086" xr:uid="{00000000-0005-0000-0000-0000AB000000}"/>
    <cellStyle name="20% - Accent1 3 2 4 2" xfId="4615" xr:uid="{00000000-0005-0000-0000-0000AC000000}"/>
    <cellStyle name="20% - Accent1 3 2 4_Exh G" xfId="2007" xr:uid="{00000000-0005-0000-0000-0000AD000000}"/>
    <cellStyle name="20% - Accent1 3 2 5" xfId="3736" xr:uid="{00000000-0005-0000-0000-0000AE000000}"/>
    <cellStyle name="20% - Accent1 3 2_Exh G" xfId="2002" xr:uid="{00000000-0005-0000-0000-0000AF000000}"/>
    <cellStyle name="20% - Accent1 3 3" xfId="61" xr:uid="{00000000-0005-0000-0000-0000B0000000}"/>
    <cellStyle name="20% - Accent1 3 3 2" xfId="1088" xr:uid="{00000000-0005-0000-0000-0000B1000000}"/>
    <cellStyle name="20% - Accent1 3 3 2 2" xfId="4617" xr:uid="{00000000-0005-0000-0000-0000B2000000}"/>
    <cellStyle name="20% - Accent1 3 3 2_Exh G" xfId="2009" xr:uid="{00000000-0005-0000-0000-0000B3000000}"/>
    <cellStyle name="20% - Accent1 3 3 3" xfId="3738" xr:uid="{00000000-0005-0000-0000-0000B4000000}"/>
    <cellStyle name="20% - Accent1 3 3_Exh G" xfId="2008" xr:uid="{00000000-0005-0000-0000-0000B5000000}"/>
    <cellStyle name="20% - Accent1 3 4" xfId="875" xr:uid="{00000000-0005-0000-0000-0000B6000000}"/>
    <cellStyle name="20% - Accent1 3 4 2" xfId="1810" xr:uid="{00000000-0005-0000-0000-0000B7000000}"/>
    <cellStyle name="20% - Accent1 3 4 2 2" xfId="5327" xr:uid="{00000000-0005-0000-0000-0000B8000000}"/>
    <cellStyle name="20% - Accent1 3 4 2_Exh G" xfId="2011" xr:uid="{00000000-0005-0000-0000-0000B9000000}"/>
    <cellStyle name="20% - Accent1 3 4 3" xfId="4448" xr:uid="{00000000-0005-0000-0000-0000BA000000}"/>
    <cellStyle name="20% - Accent1 3 4_Exh G" xfId="2010" xr:uid="{00000000-0005-0000-0000-0000BB000000}"/>
    <cellStyle name="20% - Accent1 3 5" xfId="1085" xr:uid="{00000000-0005-0000-0000-0000BC000000}"/>
    <cellStyle name="20% - Accent1 3 5 2" xfId="4614" xr:uid="{00000000-0005-0000-0000-0000BD000000}"/>
    <cellStyle name="20% - Accent1 3 5_Exh G" xfId="2012" xr:uid="{00000000-0005-0000-0000-0000BE000000}"/>
    <cellStyle name="20% - Accent1 3 6" xfId="3735" xr:uid="{00000000-0005-0000-0000-0000BF000000}"/>
    <cellStyle name="20% - Accent1 3_Exh G" xfId="2001" xr:uid="{00000000-0005-0000-0000-0000C0000000}"/>
    <cellStyle name="20% - Accent1 4" xfId="62" xr:uid="{00000000-0005-0000-0000-0000C1000000}"/>
    <cellStyle name="20% - Accent1 4 2" xfId="63" xr:uid="{00000000-0005-0000-0000-0000C2000000}"/>
    <cellStyle name="20% - Accent1 4 2 2" xfId="64" xr:uid="{00000000-0005-0000-0000-0000C3000000}"/>
    <cellStyle name="20% - Accent1 4 2 2 2" xfId="1091" xr:uid="{00000000-0005-0000-0000-0000C4000000}"/>
    <cellStyle name="20% - Accent1 4 2 2 2 2" xfId="4620" xr:uid="{00000000-0005-0000-0000-0000C5000000}"/>
    <cellStyle name="20% - Accent1 4 2 2 2_Exh G" xfId="2016" xr:uid="{00000000-0005-0000-0000-0000C6000000}"/>
    <cellStyle name="20% - Accent1 4 2 2 3" xfId="3741" xr:uid="{00000000-0005-0000-0000-0000C7000000}"/>
    <cellStyle name="20% - Accent1 4 2 2_Exh G" xfId="2015" xr:uid="{00000000-0005-0000-0000-0000C8000000}"/>
    <cellStyle name="20% - Accent1 4 2 3" xfId="878" xr:uid="{00000000-0005-0000-0000-0000C9000000}"/>
    <cellStyle name="20% - Accent1 4 2 3 2" xfId="1813" xr:uid="{00000000-0005-0000-0000-0000CA000000}"/>
    <cellStyle name="20% - Accent1 4 2 3 2 2" xfId="5330" xr:uid="{00000000-0005-0000-0000-0000CB000000}"/>
    <cellStyle name="20% - Accent1 4 2 3 2_Exh G" xfId="2018" xr:uid="{00000000-0005-0000-0000-0000CC000000}"/>
    <cellStyle name="20% - Accent1 4 2 3 3" xfId="4451" xr:uid="{00000000-0005-0000-0000-0000CD000000}"/>
    <cellStyle name="20% - Accent1 4 2 3_Exh G" xfId="2017" xr:uid="{00000000-0005-0000-0000-0000CE000000}"/>
    <cellStyle name="20% - Accent1 4 2 4" xfId="1090" xr:uid="{00000000-0005-0000-0000-0000CF000000}"/>
    <cellStyle name="20% - Accent1 4 2 4 2" xfId="4619" xr:uid="{00000000-0005-0000-0000-0000D0000000}"/>
    <cellStyle name="20% - Accent1 4 2 4_Exh G" xfId="2019" xr:uid="{00000000-0005-0000-0000-0000D1000000}"/>
    <cellStyle name="20% - Accent1 4 2 5" xfId="3740" xr:uid="{00000000-0005-0000-0000-0000D2000000}"/>
    <cellStyle name="20% - Accent1 4 2_Exh G" xfId="2014" xr:uid="{00000000-0005-0000-0000-0000D3000000}"/>
    <cellStyle name="20% - Accent1 4 3" xfId="65" xr:uid="{00000000-0005-0000-0000-0000D4000000}"/>
    <cellStyle name="20% - Accent1 4 3 2" xfId="1092" xr:uid="{00000000-0005-0000-0000-0000D5000000}"/>
    <cellStyle name="20% - Accent1 4 3 2 2" xfId="4621" xr:uid="{00000000-0005-0000-0000-0000D6000000}"/>
    <cellStyle name="20% - Accent1 4 3 2_Exh G" xfId="2021" xr:uid="{00000000-0005-0000-0000-0000D7000000}"/>
    <cellStyle name="20% - Accent1 4 3 3" xfId="3742" xr:uid="{00000000-0005-0000-0000-0000D8000000}"/>
    <cellStyle name="20% - Accent1 4 3_Exh G" xfId="2020" xr:uid="{00000000-0005-0000-0000-0000D9000000}"/>
    <cellStyle name="20% - Accent1 4 4" xfId="877" xr:uid="{00000000-0005-0000-0000-0000DA000000}"/>
    <cellStyle name="20% - Accent1 4 4 2" xfId="1812" xr:uid="{00000000-0005-0000-0000-0000DB000000}"/>
    <cellStyle name="20% - Accent1 4 4 2 2" xfId="5329" xr:uid="{00000000-0005-0000-0000-0000DC000000}"/>
    <cellStyle name="20% - Accent1 4 4 2_Exh G" xfId="2023" xr:uid="{00000000-0005-0000-0000-0000DD000000}"/>
    <cellStyle name="20% - Accent1 4 4 3" xfId="4450" xr:uid="{00000000-0005-0000-0000-0000DE000000}"/>
    <cellStyle name="20% - Accent1 4 4_Exh G" xfId="2022" xr:uid="{00000000-0005-0000-0000-0000DF000000}"/>
    <cellStyle name="20% - Accent1 4 5" xfId="1089" xr:uid="{00000000-0005-0000-0000-0000E0000000}"/>
    <cellStyle name="20% - Accent1 4 5 2" xfId="4618" xr:uid="{00000000-0005-0000-0000-0000E1000000}"/>
    <cellStyle name="20% - Accent1 4 5_Exh G" xfId="2024" xr:uid="{00000000-0005-0000-0000-0000E2000000}"/>
    <cellStyle name="20% - Accent1 4 6" xfId="3739" xr:uid="{00000000-0005-0000-0000-0000E3000000}"/>
    <cellStyle name="20% - Accent1 4_Exh G" xfId="2013" xr:uid="{00000000-0005-0000-0000-0000E4000000}"/>
    <cellStyle name="20% - Accent1 5" xfId="66" xr:uid="{00000000-0005-0000-0000-0000E5000000}"/>
    <cellStyle name="20% - Accent1 5 2" xfId="67" xr:uid="{00000000-0005-0000-0000-0000E6000000}"/>
    <cellStyle name="20% - Accent1 5 2 2" xfId="68" xr:uid="{00000000-0005-0000-0000-0000E7000000}"/>
    <cellStyle name="20% - Accent1 5 2 2 2" xfId="1095" xr:uid="{00000000-0005-0000-0000-0000E8000000}"/>
    <cellStyle name="20% - Accent1 5 2 2 2 2" xfId="4624" xr:uid="{00000000-0005-0000-0000-0000E9000000}"/>
    <cellStyle name="20% - Accent1 5 2 2 2_Exh G" xfId="2028" xr:uid="{00000000-0005-0000-0000-0000EA000000}"/>
    <cellStyle name="20% - Accent1 5 2 2 3" xfId="3745" xr:uid="{00000000-0005-0000-0000-0000EB000000}"/>
    <cellStyle name="20% - Accent1 5 2 2_Exh G" xfId="2027" xr:uid="{00000000-0005-0000-0000-0000EC000000}"/>
    <cellStyle name="20% - Accent1 5 2 3" xfId="1094" xr:uid="{00000000-0005-0000-0000-0000ED000000}"/>
    <cellStyle name="20% - Accent1 5 2 3 2" xfId="4623" xr:uid="{00000000-0005-0000-0000-0000EE000000}"/>
    <cellStyle name="20% - Accent1 5 2 3_Exh G" xfId="2029" xr:uid="{00000000-0005-0000-0000-0000EF000000}"/>
    <cellStyle name="20% - Accent1 5 2 4" xfId="3744" xr:uid="{00000000-0005-0000-0000-0000F0000000}"/>
    <cellStyle name="20% - Accent1 5 2_Exh G" xfId="2026" xr:uid="{00000000-0005-0000-0000-0000F1000000}"/>
    <cellStyle name="20% - Accent1 5 3" xfId="69" xr:uid="{00000000-0005-0000-0000-0000F2000000}"/>
    <cellStyle name="20% - Accent1 5 3 2" xfId="1096" xr:uid="{00000000-0005-0000-0000-0000F3000000}"/>
    <cellStyle name="20% - Accent1 5 3 2 2" xfId="4625" xr:uid="{00000000-0005-0000-0000-0000F4000000}"/>
    <cellStyle name="20% - Accent1 5 3 2_Exh G" xfId="2031" xr:uid="{00000000-0005-0000-0000-0000F5000000}"/>
    <cellStyle name="20% - Accent1 5 3 3" xfId="3746" xr:uid="{00000000-0005-0000-0000-0000F6000000}"/>
    <cellStyle name="20% - Accent1 5 3_Exh G" xfId="2030" xr:uid="{00000000-0005-0000-0000-0000F7000000}"/>
    <cellStyle name="20% - Accent1 5 4" xfId="879" xr:uid="{00000000-0005-0000-0000-0000F8000000}"/>
    <cellStyle name="20% - Accent1 5 5" xfId="1093" xr:uid="{00000000-0005-0000-0000-0000F9000000}"/>
    <cellStyle name="20% - Accent1 5 5 2" xfId="4622" xr:uid="{00000000-0005-0000-0000-0000FA000000}"/>
    <cellStyle name="20% - Accent1 5 5_Exh G" xfId="2032" xr:uid="{00000000-0005-0000-0000-0000FB000000}"/>
    <cellStyle name="20% - Accent1 5 6" xfId="3743" xr:uid="{00000000-0005-0000-0000-0000FC000000}"/>
    <cellStyle name="20% - Accent1 5_Exh G" xfId="2025" xr:uid="{00000000-0005-0000-0000-0000FD000000}"/>
    <cellStyle name="20% - Accent1 6" xfId="70" xr:uid="{00000000-0005-0000-0000-0000FE000000}"/>
    <cellStyle name="20% - Accent1 6 2" xfId="71" xr:uid="{00000000-0005-0000-0000-0000FF000000}"/>
    <cellStyle name="20% - Accent1 6 2 2" xfId="72" xr:uid="{00000000-0005-0000-0000-000000010000}"/>
    <cellStyle name="20% - Accent1 6 2 2 2" xfId="1099" xr:uid="{00000000-0005-0000-0000-000001010000}"/>
    <cellStyle name="20% - Accent1 6 2 2 2 2" xfId="4628" xr:uid="{00000000-0005-0000-0000-000002010000}"/>
    <cellStyle name="20% - Accent1 6 2 2 2_Exh G" xfId="2036" xr:uid="{00000000-0005-0000-0000-000003010000}"/>
    <cellStyle name="20% - Accent1 6 2 2 3" xfId="3749" xr:uid="{00000000-0005-0000-0000-000004010000}"/>
    <cellStyle name="20% - Accent1 6 2 2_Exh G" xfId="2035" xr:uid="{00000000-0005-0000-0000-000005010000}"/>
    <cellStyle name="20% - Accent1 6 2 3" xfId="1098" xr:uid="{00000000-0005-0000-0000-000006010000}"/>
    <cellStyle name="20% - Accent1 6 2 3 2" xfId="4627" xr:uid="{00000000-0005-0000-0000-000007010000}"/>
    <cellStyle name="20% - Accent1 6 2 3_Exh G" xfId="2037" xr:uid="{00000000-0005-0000-0000-000008010000}"/>
    <cellStyle name="20% - Accent1 6 2 4" xfId="3748" xr:uid="{00000000-0005-0000-0000-000009010000}"/>
    <cellStyle name="20% - Accent1 6 2_Exh G" xfId="2034" xr:uid="{00000000-0005-0000-0000-00000A010000}"/>
    <cellStyle name="20% - Accent1 6 3" xfId="73" xr:uid="{00000000-0005-0000-0000-00000B010000}"/>
    <cellStyle name="20% - Accent1 6 3 2" xfId="1100" xr:uid="{00000000-0005-0000-0000-00000C010000}"/>
    <cellStyle name="20% - Accent1 6 3 2 2" xfId="4629" xr:uid="{00000000-0005-0000-0000-00000D010000}"/>
    <cellStyle name="20% - Accent1 6 3 2_Exh G" xfId="2039" xr:uid="{00000000-0005-0000-0000-00000E010000}"/>
    <cellStyle name="20% - Accent1 6 3 3" xfId="3750" xr:uid="{00000000-0005-0000-0000-00000F010000}"/>
    <cellStyle name="20% - Accent1 6 3_Exh G" xfId="2038" xr:uid="{00000000-0005-0000-0000-000010010000}"/>
    <cellStyle name="20% - Accent1 6 4" xfId="880" xr:uid="{00000000-0005-0000-0000-000011010000}"/>
    <cellStyle name="20% - Accent1 6 4 2" xfId="1814" xr:uid="{00000000-0005-0000-0000-000012010000}"/>
    <cellStyle name="20% - Accent1 6 4 2 2" xfId="5331" xr:uid="{00000000-0005-0000-0000-000013010000}"/>
    <cellStyle name="20% - Accent1 6 4 2_Exh G" xfId="2041" xr:uid="{00000000-0005-0000-0000-000014010000}"/>
    <cellStyle name="20% - Accent1 6 4 3" xfId="4452" xr:uid="{00000000-0005-0000-0000-000015010000}"/>
    <cellStyle name="20% - Accent1 6 4_Exh G" xfId="2040" xr:uid="{00000000-0005-0000-0000-000016010000}"/>
    <cellStyle name="20% - Accent1 6 5" xfId="1097" xr:uid="{00000000-0005-0000-0000-000017010000}"/>
    <cellStyle name="20% - Accent1 6 5 2" xfId="4626" xr:uid="{00000000-0005-0000-0000-000018010000}"/>
    <cellStyle name="20% - Accent1 6 5_Exh G" xfId="2042" xr:uid="{00000000-0005-0000-0000-000019010000}"/>
    <cellStyle name="20% - Accent1 6 6" xfId="3747" xr:uid="{00000000-0005-0000-0000-00001A010000}"/>
    <cellStyle name="20% - Accent1 6_Exh G" xfId="2033" xr:uid="{00000000-0005-0000-0000-00001B010000}"/>
    <cellStyle name="20% - Accent1 7" xfId="74" xr:uid="{00000000-0005-0000-0000-00001C010000}"/>
    <cellStyle name="20% - Accent1 7 2" xfId="75" xr:uid="{00000000-0005-0000-0000-00001D010000}"/>
    <cellStyle name="20% - Accent1 7 2 2" xfId="76" xr:uid="{00000000-0005-0000-0000-00001E010000}"/>
    <cellStyle name="20% - Accent1 7 2 2 2" xfId="1103" xr:uid="{00000000-0005-0000-0000-00001F010000}"/>
    <cellStyle name="20% - Accent1 7 2 2 2 2" xfId="4632" xr:uid="{00000000-0005-0000-0000-000020010000}"/>
    <cellStyle name="20% - Accent1 7 2 2 2_Exh G" xfId="2046" xr:uid="{00000000-0005-0000-0000-000021010000}"/>
    <cellStyle name="20% - Accent1 7 2 2 3" xfId="3753" xr:uid="{00000000-0005-0000-0000-000022010000}"/>
    <cellStyle name="20% - Accent1 7 2 2_Exh G" xfId="2045" xr:uid="{00000000-0005-0000-0000-000023010000}"/>
    <cellStyle name="20% - Accent1 7 2 3" xfId="1102" xr:uid="{00000000-0005-0000-0000-000024010000}"/>
    <cellStyle name="20% - Accent1 7 2 3 2" xfId="4631" xr:uid="{00000000-0005-0000-0000-000025010000}"/>
    <cellStyle name="20% - Accent1 7 2 3_Exh G" xfId="2047" xr:uid="{00000000-0005-0000-0000-000026010000}"/>
    <cellStyle name="20% - Accent1 7 2 4" xfId="3752" xr:uid="{00000000-0005-0000-0000-000027010000}"/>
    <cellStyle name="20% - Accent1 7 2_Exh G" xfId="2044" xr:uid="{00000000-0005-0000-0000-000028010000}"/>
    <cellStyle name="20% - Accent1 7 3" xfId="77" xr:uid="{00000000-0005-0000-0000-000029010000}"/>
    <cellStyle name="20% - Accent1 7 3 2" xfId="1104" xr:uid="{00000000-0005-0000-0000-00002A010000}"/>
    <cellStyle name="20% - Accent1 7 3 2 2" xfId="4633" xr:uid="{00000000-0005-0000-0000-00002B010000}"/>
    <cellStyle name="20% - Accent1 7 3 2_Exh G" xfId="2049" xr:uid="{00000000-0005-0000-0000-00002C010000}"/>
    <cellStyle name="20% - Accent1 7 3 3" xfId="3754" xr:uid="{00000000-0005-0000-0000-00002D010000}"/>
    <cellStyle name="20% - Accent1 7 3_Exh G" xfId="2048" xr:uid="{00000000-0005-0000-0000-00002E010000}"/>
    <cellStyle name="20% - Accent1 7 4" xfId="881" xr:uid="{00000000-0005-0000-0000-00002F010000}"/>
    <cellStyle name="20% - Accent1 7 4 2" xfId="1815" xr:uid="{00000000-0005-0000-0000-000030010000}"/>
    <cellStyle name="20% - Accent1 7 4 2 2" xfId="5332" xr:uid="{00000000-0005-0000-0000-000031010000}"/>
    <cellStyle name="20% - Accent1 7 4 2_Exh G" xfId="2051" xr:uid="{00000000-0005-0000-0000-000032010000}"/>
    <cellStyle name="20% - Accent1 7 4 3" xfId="4453" xr:uid="{00000000-0005-0000-0000-000033010000}"/>
    <cellStyle name="20% - Accent1 7 4_Exh G" xfId="2050" xr:uid="{00000000-0005-0000-0000-000034010000}"/>
    <cellStyle name="20% - Accent1 7 5" xfId="1101" xr:uid="{00000000-0005-0000-0000-000035010000}"/>
    <cellStyle name="20% - Accent1 7 5 2" xfId="4630" xr:uid="{00000000-0005-0000-0000-000036010000}"/>
    <cellStyle name="20% - Accent1 7 5_Exh G" xfId="2052" xr:uid="{00000000-0005-0000-0000-000037010000}"/>
    <cellStyle name="20% - Accent1 7 6" xfId="3751" xr:uid="{00000000-0005-0000-0000-000038010000}"/>
    <cellStyle name="20% - Accent1 7_Exh G" xfId="2043" xr:uid="{00000000-0005-0000-0000-000039010000}"/>
    <cellStyle name="20% - Accent1 8" xfId="78" xr:uid="{00000000-0005-0000-0000-00003A010000}"/>
    <cellStyle name="20% - Accent1 8 2" xfId="79" xr:uid="{00000000-0005-0000-0000-00003B010000}"/>
    <cellStyle name="20% - Accent1 8 2 2" xfId="80" xr:uid="{00000000-0005-0000-0000-00003C010000}"/>
    <cellStyle name="20% - Accent1 8 2 2 2" xfId="1107" xr:uid="{00000000-0005-0000-0000-00003D010000}"/>
    <cellStyle name="20% - Accent1 8 2 2 2 2" xfId="4636" xr:uid="{00000000-0005-0000-0000-00003E010000}"/>
    <cellStyle name="20% - Accent1 8 2 2 2_Exh G" xfId="2056" xr:uid="{00000000-0005-0000-0000-00003F010000}"/>
    <cellStyle name="20% - Accent1 8 2 2 3" xfId="3757" xr:uid="{00000000-0005-0000-0000-000040010000}"/>
    <cellStyle name="20% - Accent1 8 2 2_Exh G" xfId="2055" xr:uid="{00000000-0005-0000-0000-000041010000}"/>
    <cellStyle name="20% - Accent1 8 2 3" xfId="1106" xr:uid="{00000000-0005-0000-0000-000042010000}"/>
    <cellStyle name="20% - Accent1 8 2 3 2" xfId="4635" xr:uid="{00000000-0005-0000-0000-000043010000}"/>
    <cellStyle name="20% - Accent1 8 2 3_Exh G" xfId="2057" xr:uid="{00000000-0005-0000-0000-000044010000}"/>
    <cellStyle name="20% - Accent1 8 2 4" xfId="3756" xr:uid="{00000000-0005-0000-0000-000045010000}"/>
    <cellStyle name="20% - Accent1 8 2_Exh G" xfId="2054" xr:uid="{00000000-0005-0000-0000-000046010000}"/>
    <cellStyle name="20% - Accent1 8 3" xfId="81" xr:uid="{00000000-0005-0000-0000-000047010000}"/>
    <cellStyle name="20% - Accent1 8 3 2" xfId="1108" xr:uid="{00000000-0005-0000-0000-000048010000}"/>
    <cellStyle name="20% - Accent1 8 3 2 2" xfId="4637" xr:uid="{00000000-0005-0000-0000-000049010000}"/>
    <cellStyle name="20% - Accent1 8 3 2_Exh G" xfId="2059" xr:uid="{00000000-0005-0000-0000-00004A010000}"/>
    <cellStyle name="20% - Accent1 8 3 3" xfId="3758" xr:uid="{00000000-0005-0000-0000-00004B010000}"/>
    <cellStyle name="20% - Accent1 8 3_Exh G" xfId="2058" xr:uid="{00000000-0005-0000-0000-00004C010000}"/>
    <cellStyle name="20% - Accent1 8 4" xfId="882" xr:uid="{00000000-0005-0000-0000-00004D010000}"/>
    <cellStyle name="20% - Accent1 8 4 2" xfId="1816" xr:uid="{00000000-0005-0000-0000-00004E010000}"/>
    <cellStyle name="20% - Accent1 8 4 2 2" xfId="5333" xr:uid="{00000000-0005-0000-0000-00004F010000}"/>
    <cellStyle name="20% - Accent1 8 4 2_Exh G" xfId="2061" xr:uid="{00000000-0005-0000-0000-000050010000}"/>
    <cellStyle name="20% - Accent1 8 4 3" xfId="4454" xr:uid="{00000000-0005-0000-0000-000051010000}"/>
    <cellStyle name="20% - Accent1 8 4_Exh G" xfId="2060" xr:uid="{00000000-0005-0000-0000-000052010000}"/>
    <cellStyle name="20% - Accent1 8 5" xfId="1105" xr:uid="{00000000-0005-0000-0000-000053010000}"/>
    <cellStyle name="20% - Accent1 8 5 2" xfId="4634" xr:uid="{00000000-0005-0000-0000-000054010000}"/>
    <cellStyle name="20% - Accent1 8 5_Exh G" xfId="2062" xr:uid="{00000000-0005-0000-0000-000055010000}"/>
    <cellStyle name="20% - Accent1 8 6" xfId="3755" xr:uid="{00000000-0005-0000-0000-000056010000}"/>
    <cellStyle name="20% - Accent1 8_Exh G" xfId="2053" xr:uid="{00000000-0005-0000-0000-000057010000}"/>
    <cellStyle name="20% - Accent1 9" xfId="82" xr:uid="{00000000-0005-0000-0000-000058010000}"/>
    <cellStyle name="20% - Accent1 9 2" xfId="83" xr:uid="{00000000-0005-0000-0000-000059010000}"/>
    <cellStyle name="20% - Accent1 9 2 2" xfId="84" xr:uid="{00000000-0005-0000-0000-00005A010000}"/>
    <cellStyle name="20% - Accent1 9 2 2 2" xfId="1111" xr:uid="{00000000-0005-0000-0000-00005B010000}"/>
    <cellStyle name="20% - Accent1 9 2 2 2 2" xfId="4640" xr:uid="{00000000-0005-0000-0000-00005C010000}"/>
    <cellStyle name="20% - Accent1 9 2 2 2_Exh G" xfId="2066" xr:uid="{00000000-0005-0000-0000-00005D010000}"/>
    <cellStyle name="20% - Accent1 9 2 2 3" xfId="3761" xr:uid="{00000000-0005-0000-0000-00005E010000}"/>
    <cellStyle name="20% - Accent1 9 2 2_Exh G" xfId="2065" xr:uid="{00000000-0005-0000-0000-00005F010000}"/>
    <cellStyle name="20% - Accent1 9 2 3" xfId="1110" xr:uid="{00000000-0005-0000-0000-000060010000}"/>
    <cellStyle name="20% - Accent1 9 2 3 2" xfId="4639" xr:uid="{00000000-0005-0000-0000-000061010000}"/>
    <cellStyle name="20% - Accent1 9 2 3_Exh G" xfId="2067" xr:uid="{00000000-0005-0000-0000-000062010000}"/>
    <cellStyle name="20% - Accent1 9 2 4" xfId="3760" xr:uid="{00000000-0005-0000-0000-000063010000}"/>
    <cellStyle name="20% - Accent1 9 2_Exh G" xfId="2064" xr:uid="{00000000-0005-0000-0000-000064010000}"/>
    <cellStyle name="20% - Accent1 9 3" xfId="85" xr:uid="{00000000-0005-0000-0000-000065010000}"/>
    <cellStyle name="20% - Accent1 9 3 2" xfId="1112" xr:uid="{00000000-0005-0000-0000-000066010000}"/>
    <cellStyle name="20% - Accent1 9 3 2 2" xfId="4641" xr:uid="{00000000-0005-0000-0000-000067010000}"/>
    <cellStyle name="20% - Accent1 9 3 2_Exh G" xfId="2069" xr:uid="{00000000-0005-0000-0000-000068010000}"/>
    <cellStyle name="20% - Accent1 9 3 3" xfId="3762" xr:uid="{00000000-0005-0000-0000-000069010000}"/>
    <cellStyle name="20% - Accent1 9 3_Exh G" xfId="2068" xr:uid="{00000000-0005-0000-0000-00006A010000}"/>
    <cellStyle name="20% - Accent1 9 4" xfId="883" xr:uid="{00000000-0005-0000-0000-00006B010000}"/>
    <cellStyle name="20% - Accent1 9 4 2" xfId="1817" xr:uid="{00000000-0005-0000-0000-00006C010000}"/>
    <cellStyle name="20% - Accent1 9 4 2 2" xfId="5334" xr:uid="{00000000-0005-0000-0000-00006D010000}"/>
    <cellStyle name="20% - Accent1 9 4 2_Exh G" xfId="2071" xr:uid="{00000000-0005-0000-0000-00006E010000}"/>
    <cellStyle name="20% - Accent1 9 4 3" xfId="4455" xr:uid="{00000000-0005-0000-0000-00006F010000}"/>
    <cellStyle name="20% - Accent1 9 4_Exh G" xfId="2070" xr:uid="{00000000-0005-0000-0000-000070010000}"/>
    <cellStyle name="20% - Accent1 9 5" xfId="1109" xr:uid="{00000000-0005-0000-0000-000071010000}"/>
    <cellStyle name="20% - Accent1 9 5 2" xfId="4638" xr:uid="{00000000-0005-0000-0000-000072010000}"/>
    <cellStyle name="20% - Accent1 9 5_Exh G" xfId="2072" xr:uid="{00000000-0005-0000-0000-000073010000}"/>
    <cellStyle name="20% - Accent1 9 6" xfId="3759" xr:uid="{00000000-0005-0000-0000-000074010000}"/>
    <cellStyle name="20% - Accent1 9_Exh G" xfId="2063" xr:uid="{00000000-0005-0000-0000-000075010000}"/>
    <cellStyle name="20% - Accent2 10" xfId="86" xr:uid="{00000000-0005-0000-0000-000076010000}"/>
    <cellStyle name="20% - Accent2 10 2" xfId="87" xr:uid="{00000000-0005-0000-0000-000077010000}"/>
    <cellStyle name="20% - Accent2 10 2 2" xfId="88" xr:uid="{00000000-0005-0000-0000-000078010000}"/>
    <cellStyle name="20% - Accent2 10 2 2 2" xfId="1115" xr:uid="{00000000-0005-0000-0000-000079010000}"/>
    <cellStyle name="20% - Accent2 10 2 2 2 2" xfId="4644" xr:uid="{00000000-0005-0000-0000-00007A010000}"/>
    <cellStyle name="20% - Accent2 10 2 2 2_Exh G" xfId="2076" xr:uid="{00000000-0005-0000-0000-00007B010000}"/>
    <cellStyle name="20% - Accent2 10 2 2 3" xfId="3765" xr:uid="{00000000-0005-0000-0000-00007C010000}"/>
    <cellStyle name="20% - Accent2 10 2 2_Exh G" xfId="2075" xr:uid="{00000000-0005-0000-0000-00007D010000}"/>
    <cellStyle name="20% - Accent2 10 2 3" xfId="1114" xr:uid="{00000000-0005-0000-0000-00007E010000}"/>
    <cellStyle name="20% - Accent2 10 2 3 2" xfId="4643" xr:uid="{00000000-0005-0000-0000-00007F010000}"/>
    <cellStyle name="20% - Accent2 10 2 3_Exh G" xfId="2077" xr:uid="{00000000-0005-0000-0000-000080010000}"/>
    <cellStyle name="20% - Accent2 10 2 4" xfId="3764" xr:uid="{00000000-0005-0000-0000-000081010000}"/>
    <cellStyle name="20% - Accent2 10 2_Exh G" xfId="2074" xr:uid="{00000000-0005-0000-0000-000082010000}"/>
    <cellStyle name="20% - Accent2 10 3" xfId="89" xr:uid="{00000000-0005-0000-0000-000083010000}"/>
    <cellStyle name="20% - Accent2 10 3 2" xfId="1116" xr:uid="{00000000-0005-0000-0000-000084010000}"/>
    <cellStyle name="20% - Accent2 10 3 2 2" xfId="4645" xr:uid="{00000000-0005-0000-0000-000085010000}"/>
    <cellStyle name="20% - Accent2 10 3 2_Exh G" xfId="2079" xr:uid="{00000000-0005-0000-0000-000086010000}"/>
    <cellStyle name="20% - Accent2 10 3 3" xfId="3766" xr:uid="{00000000-0005-0000-0000-000087010000}"/>
    <cellStyle name="20% - Accent2 10 3_Exh G" xfId="2078" xr:uid="{00000000-0005-0000-0000-000088010000}"/>
    <cellStyle name="20% - Accent2 10 4" xfId="884" xr:uid="{00000000-0005-0000-0000-000089010000}"/>
    <cellStyle name="20% - Accent2 10 5" xfId="1113" xr:uid="{00000000-0005-0000-0000-00008A010000}"/>
    <cellStyle name="20% - Accent2 10 5 2" xfId="4642" xr:uid="{00000000-0005-0000-0000-00008B010000}"/>
    <cellStyle name="20% - Accent2 10 5_Exh G" xfId="2080" xr:uid="{00000000-0005-0000-0000-00008C010000}"/>
    <cellStyle name="20% - Accent2 10 6" xfId="3763" xr:uid="{00000000-0005-0000-0000-00008D010000}"/>
    <cellStyle name="20% - Accent2 10_Exh G" xfId="2073" xr:uid="{00000000-0005-0000-0000-00008E010000}"/>
    <cellStyle name="20% - Accent2 11" xfId="90" xr:uid="{00000000-0005-0000-0000-00008F010000}"/>
    <cellStyle name="20% - Accent2 11 2" xfId="91" xr:uid="{00000000-0005-0000-0000-000090010000}"/>
    <cellStyle name="20% - Accent2 11 2 2" xfId="92" xr:uid="{00000000-0005-0000-0000-000091010000}"/>
    <cellStyle name="20% - Accent2 11 2 2 2" xfId="1119" xr:uid="{00000000-0005-0000-0000-000092010000}"/>
    <cellStyle name="20% - Accent2 11 2 2 2 2" xfId="4648" xr:uid="{00000000-0005-0000-0000-000093010000}"/>
    <cellStyle name="20% - Accent2 11 2 2 2_Exh G" xfId="2084" xr:uid="{00000000-0005-0000-0000-000094010000}"/>
    <cellStyle name="20% - Accent2 11 2 2 3" xfId="3769" xr:uid="{00000000-0005-0000-0000-000095010000}"/>
    <cellStyle name="20% - Accent2 11 2 2_Exh G" xfId="2083" xr:uid="{00000000-0005-0000-0000-000096010000}"/>
    <cellStyle name="20% - Accent2 11 2 3" xfId="1118" xr:uid="{00000000-0005-0000-0000-000097010000}"/>
    <cellStyle name="20% - Accent2 11 2 3 2" xfId="4647" xr:uid="{00000000-0005-0000-0000-000098010000}"/>
    <cellStyle name="20% - Accent2 11 2 3_Exh G" xfId="2085" xr:uid="{00000000-0005-0000-0000-000099010000}"/>
    <cellStyle name="20% - Accent2 11 2 4" xfId="3768" xr:uid="{00000000-0005-0000-0000-00009A010000}"/>
    <cellStyle name="20% - Accent2 11 2_Exh G" xfId="2082" xr:uid="{00000000-0005-0000-0000-00009B010000}"/>
    <cellStyle name="20% - Accent2 11 3" xfId="93" xr:uid="{00000000-0005-0000-0000-00009C010000}"/>
    <cellStyle name="20% - Accent2 11 3 2" xfId="1120" xr:uid="{00000000-0005-0000-0000-00009D010000}"/>
    <cellStyle name="20% - Accent2 11 3 2 2" xfId="4649" xr:uid="{00000000-0005-0000-0000-00009E010000}"/>
    <cellStyle name="20% - Accent2 11 3 2_Exh G" xfId="2087" xr:uid="{00000000-0005-0000-0000-00009F010000}"/>
    <cellStyle name="20% - Accent2 11 3 3" xfId="3770" xr:uid="{00000000-0005-0000-0000-0000A0010000}"/>
    <cellStyle name="20% - Accent2 11 3_Exh G" xfId="2086" xr:uid="{00000000-0005-0000-0000-0000A1010000}"/>
    <cellStyle name="20% - Accent2 11 4" xfId="1117" xr:uid="{00000000-0005-0000-0000-0000A2010000}"/>
    <cellStyle name="20% - Accent2 11 4 2" xfId="4646" xr:uid="{00000000-0005-0000-0000-0000A3010000}"/>
    <cellStyle name="20% - Accent2 11 4_Exh G" xfId="2088" xr:uid="{00000000-0005-0000-0000-0000A4010000}"/>
    <cellStyle name="20% - Accent2 11 5" xfId="3767" xr:uid="{00000000-0005-0000-0000-0000A5010000}"/>
    <cellStyle name="20% - Accent2 11_Exh G" xfId="2081" xr:uid="{00000000-0005-0000-0000-0000A6010000}"/>
    <cellStyle name="20% - Accent2 12" xfId="94" xr:uid="{00000000-0005-0000-0000-0000A7010000}"/>
    <cellStyle name="20% - Accent2 12 2" xfId="95" xr:uid="{00000000-0005-0000-0000-0000A8010000}"/>
    <cellStyle name="20% - Accent2 12 2 2" xfId="96" xr:uid="{00000000-0005-0000-0000-0000A9010000}"/>
    <cellStyle name="20% - Accent2 12 2 2 2" xfId="1123" xr:uid="{00000000-0005-0000-0000-0000AA010000}"/>
    <cellStyle name="20% - Accent2 12 2 2 2 2" xfId="4652" xr:uid="{00000000-0005-0000-0000-0000AB010000}"/>
    <cellStyle name="20% - Accent2 12 2 2 2_Exh G" xfId="2092" xr:uid="{00000000-0005-0000-0000-0000AC010000}"/>
    <cellStyle name="20% - Accent2 12 2 2 3" xfId="3773" xr:uid="{00000000-0005-0000-0000-0000AD010000}"/>
    <cellStyle name="20% - Accent2 12 2 2_Exh G" xfId="2091" xr:uid="{00000000-0005-0000-0000-0000AE010000}"/>
    <cellStyle name="20% - Accent2 12 2 3" xfId="1122" xr:uid="{00000000-0005-0000-0000-0000AF010000}"/>
    <cellStyle name="20% - Accent2 12 2 3 2" xfId="4651" xr:uid="{00000000-0005-0000-0000-0000B0010000}"/>
    <cellStyle name="20% - Accent2 12 2 3_Exh G" xfId="2093" xr:uid="{00000000-0005-0000-0000-0000B1010000}"/>
    <cellStyle name="20% - Accent2 12 2 4" xfId="3772" xr:uid="{00000000-0005-0000-0000-0000B2010000}"/>
    <cellStyle name="20% - Accent2 12 2_Exh G" xfId="2090" xr:uid="{00000000-0005-0000-0000-0000B3010000}"/>
    <cellStyle name="20% - Accent2 12 3" xfId="97" xr:uid="{00000000-0005-0000-0000-0000B4010000}"/>
    <cellStyle name="20% - Accent2 12 3 2" xfId="1124" xr:uid="{00000000-0005-0000-0000-0000B5010000}"/>
    <cellStyle name="20% - Accent2 12 3 2 2" xfId="4653" xr:uid="{00000000-0005-0000-0000-0000B6010000}"/>
    <cellStyle name="20% - Accent2 12 3 2_Exh G" xfId="2095" xr:uid="{00000000-0005-0000-0000-0000B7010000}"/>
    <cellStyle name="20% - Accent2 12 3 3" xfId="3774" xr:uid="{00000000-0005-0000-0000-0000B8010000}"/>
    <cellStyle name="20% - Accent2 12 3_Exh G" xfId="2094" xr:uid="{00000000-0005-0000-0000-0000B9010000}"/>
    <cellStyle name="20% - Accent2 12 4" xfId="1121" xr:uid="{00000000-0005-0000-0000-0000BA010000}"/>
    <cellStyle name="20% - Accent2 12 4 2" xfId="4650" xr:uid="{00000000-0005-0000-0000-0000BB010000}"/>
    <cellStyle name="20% - Accent2 12 4_Exh G" xfId="2096" xr:uid="{00000000-0005-0000-0000-0000BC010000}"/>
    <cellStyle name="20% - Accent2 12 5" xfId="3771" xr:uid="{00000000-0005-0000-0000-0000BD010000}"/>
    <cellStyle name="20% - Accent2 12_Exh G" xfId="2089" xr:uid="{00000000-0005-0000-0000-0000BE010000}"/>
    <cellStyle name="20% - Accent2 13" xfId="98" xr:uid="{00000000-0005-0000-0000-0000BF010000}"/>
    <cellStyle name="20% - Accent2 13 2" xfId="99" xr:uid="{00000000-0005-0000-0000-0000C0010000}"/>
    <cellStyle name="20% - Accent2 13 2 2" xfId="100" xr:uid="{00000000-0005-0000-0000-0000C1010000}"/>
    <cellStyle name="20% - Accent2 13 2 2 2" xfId="1127" xr:uid="{00000000-0005-0000-0000-0000C2010000}"/>
    <cellStyle name="20% - Accent2 13 2 2 2 2" xfId="4656" xr:uid="{00000000-0005-0000-0000-0000C3010000}"/>
    <cellStyle name="20% - Accent2 13 2 2 2_Exh G" xfId="2100" xr:uid="{00000000-0005-0000-0000-0000C4010000}"/>
    <cellStyle name="20% - Accent2 13 2 2 3" xfId="3777" xr:uid="{00000000-0005-0000-0000-0000C5010000}"/>
    <cellStyle name="20% - Accent2 13 2 2_Exh G" xfId="2099" xr:uid="{00000000-0005-0000-0000-0000C6010000}"/>
    <cellStyle name="20% - Accent2 13 2 3" xfId="1126" xr:uid="{00000000-0005-0000-0000-0000C7010000}"/>
    <cellStyle name="20% - Accent2 13 2 3 2" xfId="4655" xr:uid="{00000000-0005-0000-0000-0000C8010000}"/>
    <cellStyle name="20% - Accent2 13 2 3_Exh G" xfId="2101" xr:uid="{00000000-0005-0000-0000-0000C9010000}"/>
    <cellStyle name="20% - Accent2 13 2 4" xfId="3776" xr:uid="{00000000-0005-0000-0000-0000CA010000}"/>
    <cellStyle name="20% - Accent2 13 2_Exh G" xfId="2098" xr:uid="{00000000-0005-0000-0000-0000CB010000}"/>
    <cellStyle name="20% - Accent2 13 3" xfId="101" xr:uid="{00000000-0005-0000-0000-0000CC010000}"/>
    <cellStyle name="20% - Accent2 13 3 2" xfId="1128" xr:uid="{00000000-0005-0000-0000-0000CD010000}"/>
    <cellStyle name="20% - Accent2 13 3 2 2" xfId="4657" xr:uid="{00000000-0005-0000-0000-0000CE010000}"/>
    <cellStyle name="20% - Accent2 13 3 2_Exh G" xfId="2103" xr:uid="{00000000-0005-0000-0000-0000CF010000}"/>
    <cellStyle name="20% - Accent2 13 3 3" xfId="3778" xr:uid="{00000000-0005-0000-0000-0000D0010000}"/>
    <cellStyle name="20% - Accent2 13 3_Exh G" xfId="2102" xr:uid="{00000000-0005-0000-0000-0000D1010000}"/>
    <cellStyle name="20% - Accent2 13 4" xfId="1125" xr:uid="{00000000-0005-0000-0000-0000D2010000}"/>
    <cellStyle name="20% - Accent2 13 4 2" xfId="4654" xr:uid="{00000000-0005-0000-0000-0000D3010000}"/>
    <cellStyle name="20% - Accent2 13 4_Exh G" xfId="2104" xr:uid="{00000000-0005-0000-0000-0000D4010000}"/>
    <cellStyle name="20% - Accent2 13 5" xfId="3775" xr:uid="{00000000-0005-0000-0000-0000D5010000}"/>
    <cellStyle name="20% - Accent2 13_Exh G" xfId="2097" xr:uid="{00000000-0005-0000-0000-0000D6010000}"/>
    <cellStyle name="20% - Accent2 14" xfId="102" xr:uid="{00000000-0005-0000-0000-0000D7010000}"/>
    <cellStyle name="20% - Accent2 14 2" xfId="103" xr:uid="{00000000-0005-0000-0000-0000D8010000}"/>
    <cellStyle name="20% - Accent2 14 2 2" xfId="1130" xr:uid="{00000000-0005-0000-0000-0000D9010000}"/>
    <cellStyle name="20% - Accent2 14 2 2 2" xfId="4659" xr:uid="{00000000-0005-0000-0000-0000DA010000}"/>
    <cellStyle name="20% - Accent2 14 2 2_Exh G" xfId="2107" xr:uid="{00000000-0005-0000-0000-0000DB010000}"/>
    <cellStyle name="20% - Accent2 14 2 3" xfId="3780" xr:uid="{00000000-0005-0000-0000-0000DC010000}"/>
    <cellStyle name="20% - Accent2 14 2_Exh G" xfId="2106" xr:uid="{00000000-0005-0000-0000-0000DD010000}"/>
    <cellStyle name="20% - Accent2 14 3" xfId="1129" xr:uid="{00000000-0005-0000-0000-0000DE010000}"/>
    <cellStyle name="20% - Accent2 14 3 2" xfId="4658" xr:uid="{00000000-0005-0000-0000-0000DF010000}"/>
    <cellStyle name="20% - Accent2 14 3_Exh G" xfId="2108" xr:uid="{00000000-0005-0000-0000-0000E0010000}"/>
    <cellStyle name="20% - Accent2 14 4" xfId="3779" xr:uid="{00000000-0005-0000-0000-0000E1010000}"/>
    <cellStyle name="20% - Accent2 14_Exh G" xfId="2105" xr:uid="{00000000-0005-0000-0000-0000E2010000}"/>
    <cellStyle name="20% - Accent2 15" xfId="104" xr:uid="{00000000-0005-0000-0000-0000E3010000}"/>
    <cellStyle name="20% - Accent2 15 2" xfId="1131" xr:uid="{00000000-0005-0000-0000-0000E4010000}"/>
    <cellStyle name="20% - Accent2 15 2 2" xfId="4660" xr:uid="{00000000-0005-0000-0000-0000E5010000}"/>
    <cellStyle name="20% - Accent2 15 2_Exh G" xfId="2110" xr:uid="{00000000-0005-0000-0000-0000E6010000}"/>
    <cellStyle name="20% - Accent2 15 3" xfId="3781" xr:uid="{00000000-0005-0000-0000-0000E7010000}"/>
    <cellStyle name="20% - Accent2 15_Exh G" xfId="2109" xr:uid="{00000000-0005-0000-0000-0000E8010000}"/>
    <cellStyle name="20% - Accent2 16" xfId="854" xr:uid="{00000000-0005-0000-0000-0000E9010000}"/>
    <cellStyle name="20% - Accent2 16 2" xfId="1792" xr:uid="{00000000-0005-0000-0000-0000EA010000}"/>
    <cellStyle name="20% - Accent2 16 2 2" xfId="5312" xr:uid="{00000000-0005-0000-0000-0000EB010000}"/>
    <cellStyle name="20% - Accent2 16 2_Exh G" xfId="2112" xr:uid="{00000000-0005-0000-0000-0000EC010000}"/>
    <cellStyle name="20% - Accent2 16 3" xfId="4433" xr:uid="{00000000-0005-0000-0000-0000ED010000}"/>
    <cellStyle name="20% - Accent2 16_Exh G" xfId="2111" xr:uid="{00000000-0005-0000-0000-0000EE010000}"/>
    <cellStyle name="20% - Accent2 2" xfId="105" xr:uid="{00000000-0005-0000-0000-0000EF010000}"/>
    <cellStyle name="20% - Accent2 2 2" xfId="106" xr:uid="{00000000-0005-0000-0000-0000F0010000}"/>
    <cellStyle name="20% - Accent2 2 2 2" xfId="107" xr:uid="{00000000-0005-0000-0000-0000F1010000}"/>
    <cellStyle name="20% - Accent2 2 2 2 2" xfId="1134" xr:uid="{00000000-0005-0000-0000-0000F2010000}"/>
    <cellStyle name="20% - Accent2 2 2 2 2 2" xfId="4663" xr:uid="{00000000-0005-0000-0000-0000F3010000}"/>
    <cellStyle name="20% - Accent2 2 2 2 2_Exh G" xfId="2116" xr:uid="{00000000-0005-0000-0000-0000F4010000}"/>
    <cellStyle name="20% - Accent2 2 2 2 3" xfId="3784" xr:uid="{00000000-0005-0000-0000-0000F5010000}"/>
    <cellStyle name="20% - Accent2 2 2 2_Exh G" xfId="2115" xr:uid="{00000000-0005-0000-0000-0000F6010000}"/>
    <cellStyle name="20% - Accent2 2 2 3" xfId="886" xr:uid="{00000000-0005-0000-0000-0000F7010000}"/>
    <cellStyle name="20% - Accent2 2 2 3 2" xfId="1819" xr:uid="{00000000-0005-0000-0000-0000F8010000}"/>
    <cellStyle name="20% - Accent2 2 2 3 2 2" xfId="5336" xr:uid="{00000000-0005-0000-0000-0000F9010000}"/>
    <cellStyle name="20% - Accent2 2 2 3 2_Exh G" xfId="2118" xr:uid="{00000000-0005-0000-0000-0000FA010000}"/>
    <cellStyle name="20% - Accent2 2 2 3 3" xfId="4457" xr:uid="{00000000-0005-0000-0000-0000FB010000}"/>
    <cellStyle name="20% - Accent2 2 2 3_Exh G" xfId="2117" xr:uid="{00000000-0005-0000-0000-0000FC010000}"/>
    <cellStyle name="20% - Accent2 2 2 4" xfId="1133" xr:uid="{00000000-0005-0000-0000-0000FD010000}"/>
    <cellStyle name="20% - Accent2 2 2 4 2" xfId="4662" xr:uid="{00000000-0005-0000-0000-0000FE010000}"/>
    <cellStyle name="20% - Accent2 2 2 4_Exh G" xfId="2119" xr:uid="{00000000-0005-0000-0000-0000FF010000}"/>
    <cellStyle name="20% - Accent2 2 2 5" xfId="3783" xr:uid="{00000000-0005-0000-0000-000000020000}"/>
    <cellStyle name="20% - Accent2 2 2_Exh G" xfId="2114" xr:uid="{00000000-0005-0000-0000-000001020000}"/>
    <cellStyle name="20% - Accent2 2 3" xfId="108" xr:uid="{00000000-0005-0000-0000-000002020000}"/>
    <cellStyle name="20% - Accent2 2 3 2" xfId="1135" xr:uid="{00000000-0005-0000-0000-000003020000}"/>
    <cellStyle name="20% - Accent2 2 3 2 2" xfId="4664" xr:uid="{00000000-0005-0000-0000-000004020000}"/>
    <cellStyle name="20% - Accent2 2 3 2_Exh G" xfId="2121" xr:uid="{00000000-0005-0000-0000-000005020000}"/>
    <cellStyle name="20% - Accent2 2 3 3" xfId="3785" xr:uid="{00000000-0005-0000-0000-000006020000}"/>
    <cellStyle name="20% - Accent2 2 3_Exh G" xfId="2120" xr:uid="{00000000-0005-0000-0000-000007020000}"/>
    <cellStyle name="20% - Accent2 2 4" xfId="885" xr:uid="{00000000-0005-0000-0000-000008020000}"/>
    <cellStyle name="20% - Accent2 2 4 2" xfId="1818" xr:uid="{00000000-0005-0000-0000-000009020000}"/>
    <cellStyle name="20% - Accent2 2 4 2 2" xfId="5335" xr:uid="{00000000-0005-0000-0000-00000A020000}"/>
    <cellStyle name="20% - Accent2 2 4 2_Exh G" xfId="2123" xr:uid="{00000000-0005-0000-0000-00000B020000}"/>
    <cellStyle name="20% - Accent2 2 4 3" xfId="4456" xr:uid="{00000000-0005-0000-0000-00000C020000}"/>
    <cellStyle name="20% - Accent2 2 4_Exh G" xfId="2122" xr:uid="{00000000-0005-0000-0000-00000D020000}"/>
    <cellStyle name="20% - Accent2 2 5" xfId="1132" xr:uid="{00000000-0005-0000-0000-00000E020000}"/>
    <cellStyle name="20% - Accent2 2 5 2" xfId="4661" xr:uid="{00000000-0005-0000-0000-00000F020000}"/>
    <cellStyle name="20% - Accent2 2 5_Exh G" xfId="2124" xr:uid="{00000000-0005-0000-0000-000010020000}"/>
    <cellStyle name="20% - Accent2 2 6" xfId="3782" xr:uid="{00000000-0005-0000-0000-000011020000}"/>
    <cellStyle name="20% - Accent2 2_Exh G" xfId="2113" xr:uid="{00000000-0005-0000-0000-000012020000}"/>
    <cellStyle name="20% - Accent2 3" xfId="109" xr:uid="{00000000-0005-0000-0000-000013020000}"/>
    <cellStyle name="20% - Accent2 3 2" xfId="110" xr:uid="{00000000-0005-0000-0000-000014020000}"/>
    <cellStyle name="20% - Accent2 3 2 2" xfId="111" xr:uid="{00000000-0005-0000-0000-000015020000}"/>
    <cellStyle name="20% - Accent2 3 2 2 2" xfId="1138" xr:uid="{00000000-0005-0000-0000-000016020000}"/>
    <cellStyle name="20% - Accent2 3 2 2 2 2" xfId="4667" xr:uid="{00000000-0005-0000-0000-000017020000}"/>
    <cellStyle name="20% - Accent2 3 2 2 2_Exh G" xfId="2128" xr:uid="{00000000-0005-0000-0000-000018020000}"/>
    <cellStyle name="20% - Accent2 3 2 2 3" xfId="3788" xr:uid="{00000000-0005-0000-0000-000019020000}"/>
    <cellStyle name="20% - Accent2 3 2 2_Exh G" xfId="2127" xr:uid="{00000000-0005-0000-0000-00001A020000}"/>
    <cellStyle name="20% - Accent2 3 2 3" xfId="888" xr:uid="{00000000-0005-0000-0000-00001B020000}"/>
    <cellStyle name="20% - Accent2 3 2 3 2" xfId="1821" xr:uid="{00000000-0005-0000-0000-00001C020000}"/>
    <cellStyle name="20% - Accent2 3 2 3 2 2" xfId="5338" xr:uid="{00000000-0005-0000-0000-00001D020000}"/>
    <cellStyle name="20% - Accent2 3 2 3 2_Exh G" xfId="2130" xr:uid="{00000000-0005-0000-0000-00001E020000}"/>
    <cellStyle name="20% - Accent2 3 2 3 3" xfId="4459" xr:uid="{00000000-0005-0000-0000-00001F020000}"/>
    <cellStyle name="20% - Accent2 3 2 3_Exh G" xfId="2129" xr:uid="{00000000-0005-0000-0000-000020020000}"/>
    <cellStyle name="20% - Accent2 3 2 4" xfId="1137" xr:uid="{00000000-0005-0000-0000-000021020000}"/>
    <cellStyle name="20% - Accent2 3 2 4 2" xfId="4666" xr:uid="{00000000-0005-0000-0000-000022020000}"/>
    <cellStyle name="20% - Accent2 3 2 4_Exh G" xfId="2131" xr:uid="{00000000-0005-0000-0000-000023020000}"/>
    <cellStyle name="20% - Accent2 3 2 5" xfId="3787" xr:uid="{00000000-0005-0000-0000-000024020000}"/>
    <cellStyle name="20% - Accent2 3 2_Exh G" xfId="2126" xr:uid="{00000000-0005-0000-0000-000025020000}"/>
    <cellStyle name="20% - Accent2 3 3" xfId="112" xr:uid="{00000000-0005-0000-0000-000026020000}"/>
    <cellStyle name="20% - Accent2 3 3 2" xfId="1139" xr:uid="{00000000-0005-0000-0000-000027020000}"/>
    <cellStyle name="20% - Accent2 3 3 2 2" xfId="4668" xr:uid="{00000000-0005-0000-0000-000028020000}"/>
    <cellStyle name="20% - Accent2 3 3 2_Exh G" xfId="2133" xr:uid="{00000000-0005-0000-0000-000029020000}"/>
    <cellStyle name="20% - Accent2 3 3 3" xfId="3789" xr:uid="{00000000-0005-0000-0000-00002A020000}"/>
    <cellStyle name="20% - Accent2 3 3_Exh G" xfId="2132" xr:uid="{00000000-0005-0000-0000-00002B020000}"/>
    <cellStyle name="20% - Accent2 3 4" xfId="887" xr:uid="{00000000-0005-0000-0000-00002C020000}"/>
    <cellStyle name="20% - Accent2 3 4 2" xfId="1820" xr:uid="{00000000-0005-0000-0000-00002D020000}"/>
    <cellStyle name="20% - Accent2 3 4 2 2" xfId="5337" xr:uid="{00000000-0005-0000-0000-00002E020000}"/>
    <cellStyle name="20% - Accent2 3 4 2_Exh G" xfId="2135" xr:uid="{00000000-0005-0000-0000-00002F020000}"/>
    <cellStyle name="20% - Accent2 3 4 3" xfId="4458" xr:uid="{00000000-0005-0000-0000-000030020000}"/>
    <cellStyle name="20% - Accent2 3 4_Exh G" xfId="2134" xr:uid="{00000000-0005-0000-0000-000031020000}"/>
    <cellStyle name="20% - Accent2 3 5" xfId="1136" xr:uid="{00000000-0005-0000-0000-000032020000}"/>
    <cellStyle name="20% - Accent2 3 5 2" xfId="4665" xr:uid="{00000000-0005-0000-0000-000033020000}"/>
    <cellStyle name="20% - Accent2 3 5_Exh G" xfId="2136" xr:uid="{00000000-0005-0000-0000-000034020000}"/>
    <cellStyle name="20% - Accent2 3 6" xfId="3786" xr:uid="{00000000-0005-0000-0000-000035020000}"/>
    <cellStyle name="20% - Accent2 3_Exh G" xfId="2125" xr:uid="{00000000-0005-0000-0000-000036020000}"/>
    <cellStyle name="20% - Accent2 4" xfId="113" xr:uid="{00000000-0005-0000-0000-000037020000}"/>
    <cellStyle name="20% - Accent2 4 2" xfId="114" xr:uid="{00000000-0005-0000-0000-000038020000}"/>
    <cellStyle name="20% - Accent2 4 2 2" xfId="115" xr:uid="{00000000-0005-0000-0000-000039020000}"/>
    <cellStyle name="20% - Accent2 4 2 2 2" xfId="1142" xr:uid="{00000000-0005-0000-0000-00003A020000}"/>
    <cellStyle name="20% - Accent2 4 2 2 2 2" xfId="4671" xr:uid="{00000000-0005-0000-0000-00003B020000}"/>
    <cellStyle name="20% - Accent2 4 2 2 2_Exh G" xfId="2140" xr:uid="{00000000-0005-0000-0000-00003C020000}"/>
    <cellStyle name="20% - Accent2 4 2 2 3" xfId="3792" xr:uid="{00000000-0005-0000-0000-00003D020000}"/>
    <cellStyle name="20% - Accent2 4 2 2_Exh G" xfId="2139" xr:uid="{00000000-0005-0000-0000-00003E020000}"/>
    <cellStyle name="20% - Accent2 4 2 3" xfId="890" xr:uid="{00000000-0005-0000-0000-00003F020000}"/>
    <cellStyle name="20% - Accent2 4 2 3 2" xfId="1823" xr:uid="{00000000-0005-0000-0000-000040020000}"/>
    <cellStyle name="20% - Accent2 4 2 3 2 2" xfId="5340" xr:uid="{00000000-0005-0000-0000-000041020000}"/>
    <cellStyle name="20% - Accent2 4 2 3 2_Exh G" xfId="2142" xr:uid="{00000000-0005-0000-0000-000042020000}"/>
    <cellStyle name="20% - Accent2 4 2 3 3" xfId="4461" xr:uid="{00000000-0005-0000-0000-000043020000}"/>
    <cellStyle name="20% - Accent2 4 2 3_Exh G" xfId="2141" xr:uid="{00000000-0005-0000-0000-000044020000}"/>
    <cellStyle name="20% - Accent2 4 2 4" xfId="1141" xr:uid="{00000000-0005-0000-0000-000045020000}"/>
    <cellStyle name="20% - Accent2 4 2 4 2" xfId="4670" xr:uid="{00000000-0005-0000-0000-000046020000}"/>
    <cellStyle name="20% - Accent2 4 2 4_Exh G" xfId="2143" xr:uid="{00000000-0005-0000-0000-000047020000}"/>
    <cellStyle name="20% - Accent2 4 2 5" xfId="3791" xr:uid="{00000000-0005-0000-0000-000048020000}"/>
    <cellStyle name="20% - Accent2 4 2_Exh G" xfId="2138" xr:uid="{00000000-0005-0000-0000-000049020000}"/>
    <cellStyle name="20% - Accent2 4 3" xfId="116" xr:uid="{00000000-0005-0000-0000-00004A020000}"/>
    <cellStyle name="20% - Accent2 4 3 2" xfId="1143" xr:uid="{00000000-0005-0000-0000-00004B020000}"/>
    <cellStyle name="20% - Accent2 4 3 2 2" xfId="4672" xr:uid="{00000000-0005-0000-0000-00004C020000}"/>
    <cellStyle name="20% - Accent2 4 3 2_Exh G" xfId="2145" xr:uid="{00000000-0005-0000-0000-00004D020000}"/>
    <cellStyle name="20% - Accent2 4 3 3" xfId="3793" xr:uid="{00000000-0005-0000-0000-00004E020000}"/>
    <cellStyle name="20% - Accent2 4 3_Exh G" xfId="2144" xr:uid="{00000000-0005-0000-0000-00004F020000}"/>
    <cellStyle name="20% - Accent2 4 4" xfId="889" xr:uid="{00000000-0005-0000-0000-000050020000}"/>
    <cellStyle name="20% - Accent2 4 4 2" xfId="1822" xr:uid="{00000000-0005-0000-0000-000051020000}"/>
    <cellStyle name="20% - Accent2 4 4 2 2" xfId="5339" xr:uid="{00000000-0005-0000-0000-000052020000}"/>
    <cellStyle name="20% - Accent2 4 4 2_Exh G" xfId="2147" xr:uid="{00000000-0005-0000-0000-000053020000}"/>
    <cellStyle name="20% - Accent2 4 4 3" xfId="4460" xr:uid="{00000000-0005-0000-0000-000054020000}"/>
    <cellStyle name="20% - Accent2 4 4_Exh G" xfId="2146" xr:uid="{00000000-0005-0000-0000-000055020000}"/>
    <cellStyle name="20% - Accent2 4 5" xfId="1140" xr:uid="{00000000-0005-0000-0000-000056020000}"/>
    <cellStyle name="20% - Accent2 4 5 2" xfId="4669" xr:uid="{00000000-0005-0000-0000-000057020000}"/>
    <cellStyle name="20% - Accent2 4 5_Exh G" xfId="2148" xr:uid="{00000000-0005-0000-0000-000058020000}"/>
    <cellStyle name="20% - Accent2 4 6" xfId="3790" xr:uid="{00000000-0005-0000-0000-000059020000}"/>
    <cellStyle name="20% - Accent2 4_Exh G" xfId="2137" xr:uid="{00000000-0005-0000-0000-00005A020000}"/>
    <cellStyle name="20% - Accent2 5" xfId="117" xr:uid="{00000000-0005-0000-0000-00005B020000}"/>
    <cellStyle name="20% - Accent2 5 2" xfId="118" xr:uid="{00000000-0005-0000-0000-00005C020000}"/>
    <cellStyle name="20% - Accent2 5 2 2" xfId="119" xr:uid="{00000000-0005-0000-0000-00005D020000}"/>
    <cellStyle name="20% - Accent2 5 2 2 2" xfId="1146" xr:uid="{00000000-0005-0000-0000-00005E020000}"/>
    <cellStyle name="20% - Accent2 5 2 2 2 2" xfId="4675" xr:uid="{00000000-0005-0000-0000-00005F020000}"/>
    <cellStyle name="20% - Accent2 5 2 2 2_Exh G" xfId="2152" xr:uid="{00000000-0005-0000-0000-000060020000}"/>
    <cellStyle name="20% - Accent2 5 2 2 3" xfId="3796" xr:uid="{00000000-0005-0000-0000-000061020000}"/>
    <cellStyle name="20% - Accent2 5 2 2_Exh G" xfId="2151" xr:uid="{00000000-0005-0000-0000-000062020000}"/>
    <cellStyle name="20% - Accent2 5 2 3" xfId="1145" xr:uid="{00000000-0005-0000-0000-000063020000}"/>
    <cellStyle name="20% - Accent2 5 2 3 2" xfId="4674" xr:uid="{00000000-0005-0000-0000-000064020000}"/>
    <cellStyle name="20% - Accent2 5 2 3_Exh G" xfId="2153" xr:uid="{00000000-0005-0000-0000-000065020000}"/>
    <cellStyle name="20% - Accent2 5 2 4" xfId="3795" xr:uid="{00000000-0005-0000-0000-000066020000}"/>
    <cellStyle name="20% - Accent2 5 2_Exh G" xfId="2150" xr:uid="{00000000-0005-0000-0000-000067020000}"/>
    <cellStyle name="20% - Accent2 5 3" xfId="120" xr:uid="{00000000-0005-0000-0000-000068020000}"/>
    <cellStyle name="20% - Accent2 5 3 2" xfId="1147" xr:uid="{00000000-0005-0000-0000-000069020000}"/>
    <cellStyle name="20% - Accent2 5 3 2 2" xfId="4676" xr:uid="{00000000-0005-0000-0000-00006A020000}"/>
    <cellStyle name="20% - Accent2 5 3 2_Exh G" xfId="2155" xr:uid="{00000000-0005-0000-0000-00006B020000}"/>
    <cellStyle name="20% - Accent2 5 3 3" xfId="3797" xr:uid="{00000000-0005-0000-0000-00006C020000}"/>
    <cellStyle name="20% - Accent2 5 3_Exh G" xfId="2154" xr:uid="{00000000-0005-0000-0000-00006D020000}"/>
    <cellStyle name="20% - Accent2 5 4" xfId="891" xr:uid="{00000000-0005-0000-0000-00006E020000}"/>
    <cellStyle name="20% - Accent2 5 5" xfId="1144" xr:uid="{00000000-0005-0000-0000-00006F020000}"/>
    <cellStyle name="20% - Accent2 5 5 2" xfId="4673" xr:uid="{00000000-0005-0000-0000-000070020000}"/>
    <cellStyle name="20% - Accent2 5 5_Exh G" xfId="2156" xr:uid="{00000000-0005-0000-0000-000071020000}"/>
    <cellStyle name="20% - Accent2 5 6" xfId="3794" xr:uid="{00000000-0005-0000-0000-000072020000}"/>
    <cellStyle name="20% - Accent2 5_Exh G" xfId="2149" xr:uid="{00000000-0005-0000-0000-000073020000}"/>
    <cellStyle name="20% - Accent2 6" xfId="121" xr:uid="{00000000-0005-0000-0000-000074020000}"/>
    <cellStyle name="20% - Accent2 6 2" xfId="122" xr:uid="{00000000-0005-0000-0000-000075020000}"/>
    <cellStyle name="20% - Accent2 6 2 2" xfId="123" xr:uid="{00000000-0005-0000-0000-000076020000}"/>
    <cellStyle name="20% - Accent2 6 2 2 2" xfId="1150" xr:uid="{00000000-0005-0000-0000-000077020000}"/>
    <cellStyle name="20% - Accent2 6 2 2 2 2" xfId="4679" xr:uid="{00000000-0005-0000-0000-000078020000}"/>
    <cellStyle name="20% - Accent2 6 2 2 2_Exh G" xfId="2160" xr:uid="{00000000-0005-0000-0000-000079020000}"/>
    <cellStyle name="20% - Accent2 6 2 2 3" xfId="3800" xr:uid="{00000000-0005-0000-0000-00007A020000}"/>
    <cellStyle name="20% - Accent2 6 2 2_Exh G" xfId="2159" xr:uid="{00000000-0005-0000-0000-00007B020000}"/>
    <cellStyle name="20% - Accent2 6 2 3" xfId="1149" xr:uid="{00000000-0005-0000-0000-00007C020000}"/>
    <cellStyle name="20% - Accent2 6 2 3 2" xfId="4678" xr:uid="{00000000-0005-0000-0000-00007D020000}"/>
    <cellStyle name="20% - Accent2 6 2 3_Exh G" xfId="2161" xr:uid="{00000000-0005-0000-0000-00007E020000}"/>
    <cellStyle name="20% - Accent2 6 2 4" xfId="3799" xr:uid="{00000000-0005-0000-0000-00007F020000}"/>
    <cellStyle name="20% - Accent2 6 2_Exh G" xfId="2158" xr:uid="{00000000-0005-0000-0000-000080020000}"/>
    <cellStyle name="20% - Accent2 6 3" xfId="124" xr:uid="{00000000-0005-0000-0000-000081020000}"/>
    <cellStyle name="20% - Accent2 6 3 2" xfId="1151" xr:uid="{00000000-0005-0000-0000-000082020000}"/>
    <cellStyle name="20% - Accent2 6 3 2 2" xfId="4680" xr:uid="{00000000-0005-0000-0000-000083020000}"/>
    <cellStyle name="20% - Accent2 6 3 2_Exh G" xfId="2163" xr:uid="{00000000-0005-0000-0000-000084020000}"/>
    <cellStyle name="20% - Accent2 6 3 3" xfId="3801" xr:uid="{00000000-0005-0000-0000-000085020000}"/>
    <cellStyle name="20% - Accent2 6 3_Exh G" xfId="2162" xr:uid="{00000000-0005-0000-0000-000086020000}"/>
    <cellStyle name="20% - Accent2 6 4" xfId="892" xr:uid="{00000000-0005-0000-0000-000087020000}"/>
    <cellStyle name="20% - Accent2 6 4 2" xfId="1824" xr:uid="{00000000-0005-0000-0000-000088020000}"/>
    <cellStyle name="20% - Accent2 6 4 2 2" xfId="5341" xr:uid="{00000000-0005-0000-0000-000089020000}"/>
    <cellStyle name="20% - Accent2 6 4 2_Exh G" xfId="2165" xr:uid="{00000000-0005-0000-0000-00008A020000}"/>
    <cellStyle name="20% - Accent2 6 4 3" xfId="4462" xr:uid="{00000000-0005-0000-0000-00008B020000}"/>
    <cellStyle name="20% - Accent2 6 4_Exh G" xfId="2164" xr:uid="{00000000-0005-0000-0000-00008C020000}"/>
    <cellStyle name="20% - Accent2 6 5" xfId="1148" xr:uid="{00000000-0005-0000-0000-00008D020000}"/>
    <cellStyle name="20% - Accent2 6 5 2" xfId="4677" xr:uid="{00000000-0005-0000-0000-00008E020000}"/>
    <cellStyle name="20% - Accent2 6 5_Exh G" xfId="2166" xr:uid="{00000000-0005-0000-0000-00008F020000}"/>
    <cellStyle name="20% - Accent2 6 6" xfId="3798" xr:uid="{00000000-0005-0000-0000-000090020000}"/>
    <cellStyle name="20% - Accent2 6_Exh G" xfId="2157" xr:uid="{00000000-0005-0000-0000-000091020000}"/>
    <cellStyle name="20% - Accent2 7" xfId="125" xr:uid="{00000000-0005-0000-0000-000092020000}"/>
    <cellStyle name="20% - Accent2 7 2" xfId="126" xr:uid="{00000000-0005-0000-0000-000093020000}"/>
    <cellStyle name="20% - Accent2 7 2 2" xfId="127" xr:uid="{00000000-0005-0000-0000-000094020000}"/>
    <cellStyle name="20% - Accent2 7 2 2 2" xfId="1154" xr:uid="{00000000-0005-0000-0000-000095020000}"/>
    <cellStyle name="20% - Accent2 7 2 2 2 2" xfId="4683" xr:uid="{00000000-0005-0000-0000-000096020000}"/>
    <cellStyle name="20% - Accent2 7 2 2 2_Exh G" xfId="2170" xr:uid="{00000000-0005-0000-0000-000097020000}"/>
    <cellStyle name="20% - Accent2 7 2 2 3" xfId="3804" xr:uid="{00000000-0005-0000-0000-000098020000}"/>
    <cellStyle name="20% - Accent2 7 2 2_Exh G" xfId="2169" xr:uid="{00000000-0005-0000-0000-000099020000}"/>
    <cellStyle name="20% - Accent2 7 2 3" xfId="1153" xr:uid="{00000000-0005-0000-0000-00009A020000}"/>
    <cellStyle name="20% - Accent2 7 2 3 2" xfId="4682" xr:uid="{00000000-0005-0000-0000-00009B020000}"/>
    <cellStyle name="20% - Accent2 7 2 3_Exh G" xfId="2171" xr:uid="{00000000-0005-0000-0000-00009C020000}"/>
    <cellStyle name="20% - Accent2 7 2 4" xfId="3803" xr:uid="{00000000-0005-0000-0000-00009D020000}"/>
    <cellStyle name="20% - Accent2 7 2_Exh G" xfId="2168" xr:uid="{00000000-0005-0000-0000-00009E020000}"/>
    <cellStyle name="20% - Accent2 7 3" xfId="128" xr:uid="{00000000-0005-0000-0000-00009F020000}"/>
    <cellStyle name="20% - Accent2 7 3 2" xfId="1155" xr:uid="{00000000-0005-0000-0000-0000A0020000}"/>
    <cellStyle name="20% - Accent2 7 3 2 2" xfId="4684" xr:uid="{00000000-0005-0000-0000-0000A1020000}"/>
    <cellStyle name="20% - Accent2 7 3 2_Exh G" xfId="2173" xr:uid="{00000000-0005-0000-0000-0000A2020000}"/>
    <cellStyle name="20% - Accent2 7 3 3" xfId="3805" xr:uid="{00000000-0005-0000-0000-0000A3020000}"/>
    <cellStyle name="20% - Accent2 7 3_Exh G" xfId="2172" xr:uid="{00000000-0005-0000-0000-0000A4020000}"/>
    <cellStyle name="20% - Accent2 7 4" xfId="893" xr:uid="{00000000-0005-0000-0000-0000A5020000}"/>
    <cellStyle name="20% - Accent2 7 4 2" xfId="1825" xr:uid="{00000000-0005-0000-0000-0000A6020000}"/>
    <cellStyle name="20% - Accent2 7 4 2 2" xfId="5342" xr:uid="{00000000-0005-0000-0000-0000A7020000}"/>
    <cellStyle name="20% - Accent2 7 4 2_Exh G" xfId="2175" xr:uid="{00000000-0005-0000-0000-0000A8020000}"/>
    <cellStyle name="20% - Accent2 7 4 3" xfId="4463" xr:uid="{00000000-0005-0000-0000-0000A9020000}"/>
    <cellStyle name="20% - Accent2 7 4_Exh G" xfId="2174" xr:uid="{00000000-0005-0000-0000-0000AA020000}"/>
    <cellStyle name="20% - Accent2 7 5" xfId="1152" xr:uid="{00000000-0005-0000-0000-0000AB020000}"/>
    <cellStyle name="20% - Accent2 7 5 2" xfId="4681" xr:uid="{00000000-0005-0000-0000-0000AC020000}"/>
    <cellStyle name="20% - Accent2 7 5_Exh G" xfId="2176" xr:uid="{00000000-0005-0000-0000-0000AD020000}"/>
    <cellStyle name="20% - Accent2 7 6" xfId="3802" xr:uid="{00000000-0005-0000-0000-0000AE020000}"/>
    <cellStyle name="20% - Accent2 7_Exh G" xfId="2167" xr:uid="{00000000-0005-0000-0000-0000AF020000}"/>
    <cellStyle name="20% - Accent2 8" xfId="129" xr:uid="{00000000-0005-0000-0000-0000B0020000}"/>
    <cellStyle name="20% - Accent2 8 2" xfId="130" xr:uid="{00000000-0005-0000-0000-0000B1020000}"/>
    <cellStyle name="20% - Accent2 8 2 2" xfId="131" xr:uid="{00000000-0005-0000-0000-0000B2020000}"/>
    <cellStyle name="20% - Accent2 8 2 2 2" xfId="1158" xr:uid="{00000000-0005-0000-0000-0000B3020000}"/>
    <cellStyle name="20% - Accent2 8 2 2 2 2" xfId="4687" xr:uid="{00000000-0005-0000-0000-0000B4020000}"/>
    <cellStyle name="20% - Accent2 8 2 2 2_Exh G" xfId="2180" xr:uid="{00000000-0005-0000-0000-0000B5020000}"/>
    <cellStyle name="20% - Accent2 8 2 2 3" xfId="3808" xr:uid="{00000000-0005-0000-0000-0000B6020000}"/>
    <cellStyle name="20% - Accent2 8 2 2_Exh G" xfId="2179" xr:uid="{00000000-0005-0000-0000-0000B7020000}"/>
    <cellStyle name="20% - Accent2 8 2 3" xfId="1157" xr:uid="{00000000-0005-0000-0000-0000B8020000}"/>
    <cellStyle name="20% - Accent2 8 2 3 2" xfId="4686" xr:uid="{00000000-0005-0000-0000-0000B9020000}"/>
    <cellStyle name="20% - Accent2 8 2 3_Exh G" xfId="2181" xr:uid="{00000000-0005-0000-0000-0000BA020000}"/>
    <cellStyle name="20% - Accent2 8 2 4" xfId="3807" xr:uid="{00000000-0005-0000-0000-0000BB020000}"/>
    <cellStyle name="20% - Accent2 8 2_Exh G" xfId="2178" xr:uid="{00000000-0005-0000-0000-0000BC020000}"/>
    <cellStyle name="20% - Accent2 8 3" xfId="132" xr:uid="{00000000-0005-0000-0000-0000BD020000}"/>
    <cellStyle name="20% - Accent2 8 3 2" xfId="1159" xr:uid="{00000000-0005-0000-0000-0000BE020000}"/>
    <cellStyle name="20% - Accent2 8 3 2 2" xfId="4688" xr:uid="{00000000-0005-0000-0000-0000BF020000}"/>
    <cellStyle name="20% - Accent2 8 3 2_Exh G" xfId="2183" xr:uid="{00000000-0005-0000-0000-0000C0020000}"/>
    <cellStyle name="20% - Accent2 8 3 3" xfId="3809" xr:uid="{00000000-0005-0000-0000-0000C1020000}"/>
    <cellStyle name="20% - Accent2 8 3_Exh G" xfId="2182" xr:uid="{00000000-0005-0000-0000-0000C2020000}"/>
    <cellStyle name="20% - Accent2 8 4" xfId="894" xr:uid="{00000000-0005-0000-0000-0000C3020000}"/>
    <cellStyle name="20% - Accent2 8 4 2" xfId="1826" xr:uid="{00000000-0005-0000-0000-0000C4020000}"/>
    <cellStyle name="20% - Accent2 8 4 2 2" xfId="5343" xr:uid="{00000000-0005-0000-0000-0000C5020000}"/>
    <cellStyle name="20% - Accent2 8 4 2_Exh G" xfId="2185" xr:uid="{00000000-0005-0000-0000-0000C6020000}"/>
    <cellStyle name="20% - Accent2 8 4 3" xfId="4464" xr:uid="{00000000-0005-0000-0000-0000C7020000}"/>
    <cellStyle name="20% - Accent2 8 4_Exh G" xfId="2184" xr:uid="{00000000-0005-0000-0000-0000C8020000}"/>
    <cellStyle name="20% - Accent2 8 5" xfId="1156" xr:uid="{00000000-0005-0000-0000-0000C9020000}"/>
    <cellStyle name="20% - Accent2 8 5 2" xfId="4685" xr:uid="{00000000-0005-0000-0000-0000CA020000}"/>
    <cellStyle name="20% - Accent2 8 5_Exh G" xfId="2186" xr:uid="{00000000-0005-0000-0000-0000CB020000}"/>
    <cellStyle name="20% - Accent2 8 6" xfId="3806" xr:uid="{00000000-0005-0000-0000-0000CC020000}"/>
    <cellStyle name="20% - Accent2 8_Exh G" xfId="2177" xr:uid="{00000000-0005-0000-0000-0000CD020000}"/>
    <cellStyle name="20% - Accent2 9" xfId="133" xr:uid="{00000000-0005-0000-0000-0000CE020000}"/>
    <cellStyle name="20% - Accent2 9 2" xfId="134" xr:uid="{00000000-0005-0000-0000-0000CF020000}"/>
    <cellStyle name="20% - Accent2 9 2 2" xfId="135" xr:uid="{00000000-0005-0000-0000-0000D0020000}"/>
    <cellStyle name="20% - Accent2 9 2 2 2" xfId="1162" xr:uid="{00000000-0005-0000-0000-0000D1020000}"/>
    <cellStyle name="20% - Accent2 9 2 2 2 2" xfId="4691" xr:uid="{00000000-0005-0000-0000-0000D2020000}"/>
    <cellStyle name="20% - Accent2 9 2 2 2_Exh G" xfId="2190" xr:uid="{00000000-0005-0000-0000-0000D3020000}"/>
    <cellStyle name="20% - Accent2 9 2 2 3" xfId="3812" xr:uid="{00000000-0005-0000-0000-0000D4020000}"/>
    <cellStyle name="20% - Accent2 9 2 2_Exh G" xfId="2189" xr:uid="{00000000-0005-0000-0000-0000D5020000}"/>
    <cellStyle name="20% - Accent2 9 2 3" xfId="1161" xr:uid="{00000000-0005-0000-0000-0000D6020000}"/>
    <cellStyle name="20% - Accent2 9 2 3 2" xfId="4690" xr:uid="{00000000-0005-0000-0000-0000D7020000}"/>
    <cellStyle name="20% - Accent2 9 2 3_Exh G" xfId="2191" xr:uid="{00000000-0005-0000-0000-0000D8020000}"/>
    <cellStyle name="20% - Accent2 9 2 4" xfId="3811" xr:uid="{00000000-0005-0000-0000-0000D9020000}"/>
    <cellStyle name="20% - Accent2 9 2_Exh G" xfId="2188" xr:uid="{00000000-0005-0000-0000-0000DA020000}"/>
    <cellStyle name="20% - Accent2 9 3" xfId="136" xr:uid="{00000000-0005-0000-0000-0000DB020000}"/>
    <cellStyle name="20% - Accent2 9 3 2" xfId="1163" xr:uid="{00000000-0005-0000-0000-0000DC020000}"/>
    <cellStyle name="20% - Accent2 9 3 2 2" xfId="4692" xr:uid="{00000000-0005-0000-0000-0000DD020000}"/>
    <cellStyle name="20% - Accent2 9 3 2_Exh G" xfId="2193" xr:uid="{00000000-0005-0000-0000-0000DE020000}"/>
    <cellStyle name="20% - Accent2 9 3 3" xfId="3813" xr:uid="{00000000-0005-0000-0000-0000DF020000}"/>
    <cellStyle name="20% - Accent2 9 3_Exh G" xfId="2192" xr:uid="{00000000-0005-0000-0000-0000E0020000}"/>
    <cellStyle name="20% - Accent2 9 4" xfId="895" xr:uid="{00000000-0005-0000-0000-0000E1020000}"/>
    <cellStyle name="20% - Accent2 9 4 2" xfId="1827" xr:uid="{00000000-0005-0000-0000-0000E2020000}"/>
    <cellStyle name="20% - Accent2 9 4 2 2" xfId="5344" xr:uid="{00000000-0005-0000-0000-0000E3020000}"/>
    <cellStyle name="20% - Accent2 9 4 2_Exh G" xfId="2195" xr:uid="{00000000-0005-0000-0000-0000E4020000}"/>
    <cellStyle name="20% - Accent2 9 4 3" xfId="4465" xr:uid="{00000000-0005-0000-0000-0000E5020000}"/>
    <cellStyle name="20% - Accent2 9 4_Exh G" xfId="2194" xr:uid="{00000000-0005-0000-0000-0000E6020000}"/>
    <cellStyle name="20% - Accent2 9 5" xfId="1160" xr:uid="{00000000-0005-0000-0000-0000E7020000}"/>
    <cellStyle name="20% - Accent2 9 5 2" xfId="4689" xr:uid="{00000000-0005-0000-0000-0000E8020000}"/>
    <cellStyle name="20% - Accent2 9 5_Exh G" xfId="2196" xr:uid="{00000000-0005-0000-0000-0000E9020000}"/>
    <cellStyle name="20% - Accent2 9 6" xfId="3810" xr:uid="{00000000-0005-0000-0000-0000EA020000}"/>
    <cellStyle name="20% - Accent2 9_Exh G" xfId="2187" xr:uid="{00000000-0005-0000-0000-0000EB020000}"/>
    <cellStyle name="20% - Accent3 10" xfId="137" xr:uid="{00000000-0005-0000-0000-0000EC020000}"/>
    <cellStyle name="20% - Accent3 10 2" xfId="138" xr:uid="{00000000-0005-0000-0000-0000ED020000}"/>
    <cellStyle name="20% - Accent3 10 2 2" xfId="139" xr:uid="{00000000-0005-0000-0000-0000EE020000}"/>
    <cellStyle name="20% - Accent3 10 2 2 2" xfId="1166" xr:uid="{00000000-0005-0000-0000-0000EF020000}"/>
    <cellStyle name="20% - Accent3 10 2 2 2 2" xfId="4695" xr:uid="{00000000-0005-0000-0000-0000F0020000}"/>
    <cellStyle name="20% - Accent3 10 2 2 2_Exh G" xfId="2200" xr:uid="{00000000-0005-0000-0000-0000F1020000}"/>
    <cellStyle name="20% - Accent3 10 2 2 3" xfId="3816" xr:uid="{00000000-0005-0000-0000-0000F2020000}"/>
    <cellStyle name="20% - Accent3 10 2 2_Exh G" xfId="2199" xr:uid="{00000000-0005-0000-0000-0000F3020000}"/>
    <cellStyle name="20% - Accent3 10 2 3" xfId="1165" xr:uid="{00000000-0005-0000-0000-0000F4020000}"/>
    <cellStyle name="20% - Accent3 10 2 3 2" xfId="4694" xr:uid="{00000000-0005-0000-0000-0000F5020000}"/>
    <cellStyle name="20% - Accent3 10 2 3_Exh G" xfId="2201" xr:uid="{00000000-0005-0000-0000-0000F6020000}"/>
    <cellStyle name="20% - Accent3 10 2 4" xfId="3815" xr:uid="{00000000-0005-0000-0000-0000F7020000}"/>
    <cellStyle name="20% - Accent3 10 2_Exh G" xfId="2198" xr:uid="{00000000-0005-0000-0000-0000F8020000}"/>
    <cellStyle name="20% - Accent3 10 3" xfId="140" xr:uid="{00000000-0005-0000-0000-0000F9020000}"/>
    <cellStyle name="20% - Accent3 10 3 2" xfId="1167" xr:uid="{00000000-0005-0000-0000-0000FA020000}"/>
    <cellStyle name="20% - Accent3 10 3 2 2" xfId="4696" xr:uid="{00000000-0005-0000-0000-0000FB020000}"/>
    <cellStyle name="20% - Accent3 10 3 2_Exh G" xfId="2203" xr:uid="{00000000-0005-0000-0000-0000FC020000}"/>
    <cellStyle name="20% - Accent3 10 3 3" xfId="3817" xr:uid="{00000000-0005-0000-0000-0000FD020000}"/>
    <cellStyle name="20% - Accent3 10 3_Exh G" xfId="2202" xr:uid="{00000000-0005-0000-0000-0000FE020000}"/>
    <cellStyle name="20% - Accent3 10 4" xfId="896" xr:uid="{00000000-0005-0000-0000-0000FF020000}"/>
    <cellStyle name="20% - Accent3 10 5" xfId="1164" xr:uid="{00000000-0005-0000-0000-000000030000}"/>
    <cellStyle name="20% - Accent3 10 5 2" xfId="4693" xr:uid="{00000000-0005-0000-0000-000001030000}"/>
    <cellStyle name="20% - Accent3 10 5_Exh G" xfId="2204" xr:uid="{00000000-0005-0000-0000-000002030000}"/>
    <cellStyle name="20% - Accent3 10 6" xfId="3814" xr:uid="{00000000-0005-0000-0000-000003030000}"/>
    <cellStyle name="20% - Accent3 10_Exh G" xfId="2197" xr:uid="{00000000-0005-0000-0000-000004030000}"/>
    <cellStyle name="20% - Accent3 11" xfId="141" xr:uid="{00000000-0005-0000-0000-000005030000}"/>
    <cellStyle name="20% - Accent3 11 2" xfId="142" xr:uid="{00000000-0005-0000-0000-000006030000}"/>
    <cellStyle name="20% - Accent3 11 2 2" xfId="143" xr:uid="{00000000-0005-0000-0000-000007030000}"/>
    <cellStyle name="20% - Accent3 11 2 2 2" xfId="1170" xr:uid="{00000000-0005-0000-0000-000008030000}"/>
    <cellStyle name="20% - Accent3 11 2 2 2 2" xfId="4699" xr:uid="{00000000-0005-0000-0000-000009030000}"/>
    <cellStyle name="20% - Accent3 11 2 2 2_Exh G" xfId="2208" xr:uid="{00000000-0005-0000-0000-00000A030000}"/>
    <cellStyle name="20% - Accent3 11 2 2 3" xfId="3820" xr:uid="{00000000-0005-0000-0000-00000B030000}"/>
    <cellStyle name="20% - Accent3 11 2 2_Exh G" xfId="2207" xr:uid="{00000000-0005-0000-0000-00000C030000}"/>
    <cellStyle name="20% - Accent3 11 2 3" xfId="1169" xr:uid="{00000000-0005-0000-0000-00000D030000}"/>
    <cellStyle name="20% - Accent3 11 2 3 2" xfId="4698" xr:uid="{00000000-0005-0000-0000-00000E030000}"/>
    <cellStyle name="20% - Accent3 11 2 3_Exh G" xfId="2209" xr:uid="{00000000-0005-0000-0000-00000F030000}"/>
    <cellStyle name="20% - Accent3 11 2 4" xfId="3819" xr:uid="{00000000-0005-0000-0000-000010030000}"/>
    <cellStyle name="20% - Accent3 11 2_Exh G" xfId="2206" xr:uid="{00000000-0005-0000-0000-000011030000}"/>
    <cellStyle name="20% - Accent3 11 3" xfId="144" xr:uid="{00000000-0005-0000-0000-000012030000}"/>
    <cellStyle name="20% - Accent3 11 3 2" xfId="1171" xr:uid="{00000000-0005-0000-0000-000013030000}"/>
    <cellStyle name="20% - Accent3 11 3 2 2" xfId="4700" xr:uid="{00000000-0005-0000-0000-000014030000}"/>
    <cellStyle name="20% - Accent3 11 3 2_Exh G" xfId="2211" xr:uid="{00000000-0005-0000-0000-000015030000}"/>
    <cellStyle name="20% - Accent3 11 3 3" xfId="3821" xr:uid="{00000000-0005-0000-0000-000016030000}"/>
    <cellStyle name="20% - Accent3 11 3_Exh G" xfId="2210" xr:uid="{00000000-0005-0000-0000-000017030000}"/>
    <cellStyle name="20% - Accent3 11 4" xfId="1168" xr:uid="{00000000-0005-0000-0000-000018030000}"/>
    <cellStyle name="20% - Accent3 11 4 2" xfId="4697" xr:uid="{00000000-0005-0000-0000-000019030000}"/>
    <cellStyle name="20% - Accent3 11 4_Exh G" xfId="2212" xr:uid="{00000000-0005-0000-0000-00001A030000}"/>
    <cellStyle name="20% - Accent3 11 5" xfId="3818" xr:uid="{00000000-0005-0000-0000-00001B030000}"/>
    <cellStyle name="20% - Accent3 11_Exh G" xfId="2205" xr:uid="{00000000-0005-0000-0000-00001C030000}"/>
    <cellStyle name="20% - Accent3 12" xfId="145" xr:uid="{00000000-0005-0000-0000-00001D030000}"/>
    <cellStyle name="20% - Accent3 12 2" xfId="146" xr:uid="{00000000-0005-0000-0000-00001E030000}"/>
    <cellStyle name="20% - Accent3 12 2 2" xfId="147" xr:uid="{00000000-0005-0000-0000-00001F030000}"/>
    <cellStyle name="20% - Accent3 12 2 2 2" xfId="1174" xr:uid="{00000000-0005-0000-0000-000020030000}"/>
    <cellStyle name="20% - Accent3 12 2 2 2 2" xfId="4703" xr:uid="{00000000-0005-0000-0000-000021030000}"/>
    <cellStyle name="20% - Accent3 12 2 2 2_Exh G" xfId="2216" xr:uid="{00000000-0005-0000-0000-000022030000}"/>
    <cellStyle name="20% - Accent3 12 2 2 3" xfId="3824" xr:uid="{00000000-0005-0000-0000-000023030000}"/>
    <cellStyle name="20% - Accent3 12 2 2_Exh G" xfId="2215" xr:uid="{00000000-0005-0000-0000-000024030000}"/>
    <cellStyle name="20% - Accent3 12 2 3" xfId="1173" xr:uid="{00000000-0005-0000-0000-000025030000}"/>
    <cellStyle name="20% - Accent3 12 2 3 2" xfId="4702" xr:uid="{00000000-0005-0000-0000-000026030000}"/>
    <cellStyle name="20% - Accent3 12 2 3_Exh G" xfId="2217" xr:uid="{00000000-0005-0000-0000-000027030000}"/>
    <cellStyle name="20% - Accent3 12 2 4" xfId="3823" xr:uid="{00000000-0005-0000-0000-000028030000}"/>
    <cellStyle name="20% - Accent3 12 2_Exh G" xfId="2214" xr:uid="{00000000-0005-0000-0000-000029030000}"/>
    <cellStyle name="20% - Accent3 12 3" xfId="148" xr:uid="{00000000-0005-0000-0000-00002A030000}"/>
    <cellStyle name="20% - Accent3 12 3 2" xfId="1175" xr:uid="{00000000-0005-0000-0000-00002B030000}"/>
    <cellStyle name="20% - Accent3 12 3 2 2" xfId="4704" xr:uid="{00000000-0005-0000-0000-00002C030000}"/>
    <cellStyle name="20% - Accent3 12 3 2_Exh G" xfId="2219" xr:uid="{00000000-0005-0000-0000-00002D030000}"/>
    <cellStyle name="20% - Accent3 12 3 3" xfId="3825" xr:uid="{00000000-0005-0000-0000-00002E030000}"/>
    <cellStyle name="20% - Accent3 12 3_Exh G" xfId="2218" xr:uid="{00000000-0005-0000-0000-00002F030000}"/>
    <cellStyle name="20% - Accent3 12 4" xfId="1172" xr:uid="{00000000-0005-0000-0000-000030030000}"/>
    <cellStyle name="20% - Accent3 12 4 2" xfId="4701" xr:uid="{00000000-0005-0000-0000-000031030000}"/>
    <cellStyle name="20% - Accent3 12 4_Exh G" xfId="2220" xr:uid="{00000000-0005-0000-0000-000032030000}"/>
    <cellStyle name="20% - Accent3 12 5" xfId="3822" xr:uid="{00000000-0005-0000-0000-000033030000}"/>
    <cellStyle name="20% - Accent3 12_Exh G" xfId="2213" xr:uid="{00000000-0005-0000-0000-000034030000}"/>
    <cellStyle name="20% - Accent3 13" xfId="149" xr:uid="{00000000-0005-0000-0000-000035030000}"/>
    <cellStyle name="20% - Accent3 13 2" xfId="150" xr:uid="{00000000-0005-0000-0000-000036030000}"/>
    <cellStyle name="20% - Accent3 13 2 2" xfId="151" xr:uid="{00000000-0005-0000-0000-000037030000}"/>
    <cellStyle name="20% - Accent3 13 2 2 2" xfId="1178" xr:uid="{00000000-0005-0000-0000-000038030000}"/>
    <cellStyle name="20% - Accent3 13 2 2 2 2" xfId="4707" xr:uid="{00000000-0005-0000-0000-000039030000}"/>
    <cellStyle name="20% - Accent3 13 2 2 2_Exh G" xfId="2224" xr:uid="{00000000-0005-0000-0000-00003A030000}"/>
    <cellStyle name="20% - Accent3 13 2 2 3" xfId="3828" xr:uid="{00000000-0005-0000-0000-00003B030000}"/>
    <cellStyle name="20% - Accent3 13 2 2_Exh G" xfId="2223" xr:uid="{00000000-0005-0000-0000-00003C030000}"/>
    <cellStyle name="20% - Accent3 13 2 3" xfId="1177" xr:uid="{00000000-0005-0000-0000-00003D030000}"/>
    <cellStyle name="20% - Accent3 13 2 3 2" xfId="4706" xr:uid="{00000000-0005-0000-0000-00003E030000}"/>
    <cellStyle name="20% - Accent3 13 2 3_Exh G" xfId="2225" xr:uid="{00000000-0005-0000-0000-00003F030000}"/>
    <cellStyle name="20% - Accent3 13 2 4" xfId="3827" xr:uid="{00000000-0005-0000-0000-000040030000}"/>
    <cellStyle name="20% - Accent3 13 2_Exh G" xfId="2222" xr:uid="{00000000-0005-0000-0000-000041030000}"/>
    <cellStyle name="20% - Accent3 13 3" xfId="152" xr:uid="{00000000-0005-0000-0000-000042030000}"/>
    <cellStyle name="20% - Accent3 13 3 2" xfId="1179" xr:uid="{00000000-0005-0000-0000-000043030000}"/>
    <cellStyle name="20% - Accent3 13 3 2 2" xfId="4708" xr:uid="{00000000-0005-0000-0000-000044030000}"/>
    <cellStyle name="20% - Accent3 13 3 2_Exh G" xfId="2227" xr:uid="{00000000-0005-0000-0000-000045030000}"/>
    <cellStyle name="20% - Accent3 13 3 3" xfId="3829" xr:uid="{00000000-0005-0000-0000-000046030000}"/>
    <cellStyle name="20% - Accent3 13 3_Exh G" xfId="2226" xr:uid="{00000000-0005-0000-0000-000047030000}"/>
    <cellStyle name="20% - Accent3 13 4" xfId="1176" xr:uid="{00000000-0005-0000-0000-000048030000}"/>
    <cellStyle name="20% - Accent3 13 4 2" xfId="4705" xr:uid="{00000000-0005-0000-0000-000049030000}"/>
    <cellStyle name="20% - Accent3 13 4_Exh G" xfId="2228" xr:uid="{00000000-0005-0000-0000-00004A030000}"/>
    <cellStyle name="20% - Accent3 13 5" xfId="3826" xr:uid="{00000000-0005-0000-0000-00004B030000}"/>
    <cellStyle name="20% - Accent3 13_Exh G" xfId="2221" xr:uid="{00000000-0005-0000-0000-00004C030000}"/>
    <cellStyle name="20% - Accent3 14" xfId="153" xr:uid="{00000000-0005-0000-0000-00004D030000}"/>
    <cellStyle name="20% - Accent3 14 2" xfId="154" xr:uid="{00000000-0005-0000-0000-00004E030000}"/>
    <cellStyle name="20% - Accent3 14 2 2" xfId="1181" xr:uid="{00000000-0005-0000-0000-00004F030000}"/>
    <cellStyle name="20% - Accent3 14 2 2 2" xfId="4710" xr:uid="{00000000-0005-0000-0000-000050030000}"/>
    <cellStyle name="20% - Accent3 14 2 2_Exh G" xfId="2231" xr:uid="{00000000-0005-0000-0000-000051030000}"/>
    <cellStyle name="20% - Accent3 14 2 3" xfId="3831" xr:uid="{00000000-0005-0000-0000-000052030000}"/>
    <cellStyle name="20% - Accent3 14 2_Exh G" xfId="2230" xr:uid="{00000000-0005-0000-0000-000053030000}"/>
    <cellStyle name="20% - Accent3 14 3" xfId="1180" xr:uid="{00000000-0005-0000-0000-000054030000}"/>
    <cellStyle name="20% - Accent3 14 3 2" xfId="4709" xr:uid="{00000000-0005-0000-0000-000055030000}"/>
    <cellStyle name="20% - Accent3 14 3_Exh G" xfId="2232" xr:uid="{00000000-0005-0000-0000-000056030000}"/>
    <cellStyle name="20% - Accent3 14 4" xfId="3830" xr:uid="{00000000-0005-0000-0000-000057030000}"/>
    <cellStyle name="20% - Accent3 14_Exh G" xfId="2229" xr:uid="{00000000-0005-0000-0000-000058030000}"/>
    <cellStyle name="20% - Accent3 15" xfId="155" xr:uid="{00000000-0005-0000-0000-000059030000}"/>
    <cellStyle name="20% - Accent3 15 2" xfId="1182" xr:uid="{00000000-0005-0000-0000-00005A030000}"/>
    <cellStyle name="20% - Accent3 15 2 2" xfId="4711" xr:uid="{00000000-0005-0000-0000-00005B030000}"/>
    <cellStyle name="20% - Accent3 15 2_Exh G" xfId="2234" xr:uid="{00000000-0005-0000-0000-00005C030000}"/>
    <cellStyle name="20% - Accent3 15 3" xfId="3832" xr:uid="{00000000-0005-0000-0000-00005D030000}"/>
    <cellStyle name="20% - Accent3 15_Exh G" xfId="2233" xr:uid="{00000000-0005-0000-0000-00005E030000}"/>
    <cellStyle name="20% - Accent3 16" xfId="855" xr:uid="{00000000-0005-0000-0000-00005F030000}"/>
    <cellStyle name="20% - Accent3 16 2" xfId="1793" xr:uid="{00000000-0005-0000-0000-000060030000}"/>
    <cellStyle name="20% - Accent3 16 2 2" xfId="5313" xr:uid="{00000000-0005-0000-0000-000061030000}"/>
    <cellStyle name="20% - Accent3 16 2_Exh G" xfId="2236" xr:uid="{00000000-0005-0000-0000-000062030000}"/>
    <cellStyle name="20% - Accent3 16 3" xfId="4434" xr:uid="{00000000-0005-0000-0000-000063030000}"/>
    <cellStyle name="20% - Accent3 16_Exh G" xfId="2235" xr:uid="{00000000-0005-0000-0000-000064030000}"/>
    <cellStyle name="20% - Accent3 2" xfId="156" xr:uid="{00000000-0005-0000-0000-000065030000}"/>
    <cellStyle name="20% - Accent3 2 2" xfId="157" xr:uid="{00000000-0005-0000-0000-000066030000}"/>
    <cellStyle name="20% - Accent3 2 2 2" xfId="158" xr:uid="{00000000-0005-0000-0000-000067030000}"/>
    <cellStyle name="20% - Accent3 2 2 2 2" xfId="1185" xr:uid="{00000000-0005-0000-0000-000068030000}"/>
    <cellStyle name="20% - Accent3 2 2 2 2 2" xfId="4714" xr:uid="{00000000-0005-0000-0000-000069030000}"/>
    <cellStyle name="20% - Accent3 2 2 2 2_Exh G" xfId="2240" xr:uid="{00000000-0005-0000-0000-00006A030000}"/>
    <cellStyle name="20% - Accent3 2 2 2 3" xfId="3835" xr:uid="{00000000-0005-0000-0000-00006B030000}"/>
    <cellStyle name="20% - Accent3 2 2 2_Exh G" xfId="2239" xr:uid="{00000000-0005-0000-0000-00006C030000}"/>
    <cellStyle name="20% - Accent3 2 2 3" xfId="898" xr:uid="{00000000-0005-0000-0000-00006D030000}"/>
    <cellStyle name="20% - Accent3 2 2 3 2" xfId="1829" xr:uid="{00000000-0005-0000-0000-00006E030000}"/>
    <cellStyle name="20% - Accent3 2 2 3 2 2" xfId="5346" xr:uid="{00000000-0005-0000-0000-00006F030000}"/>
    <cellStyle name="20% - Accent3 2 2 3 2_Exh G" xfId="2242" xr:uid="{00000000-0005-0000-0000-000070030000}"/>
    <cellStyle name="20% - Accent3 2 2 3 3" xfId="4467" xr:uid="{00000000-0005-0000-0000-000071030000}"/>
    <cellStyle name="20% - Accent3 2 2 3_Exh G" xfId="2241" xr:uid="{00000000-0005-0000-0000-000072030000}"/>
    <cellStyle name="20% - Accent3 2 2 4" xfId="1184" xr:uid="{00000000-0005-0000-0000-000073030000}"/>
    <cellStyle name="20% - Accent3 2 2 4 2" xfId="4713" xr:uid="{00000000-0005-0000-0000-000074030000}"/>
    <cellStyle name="20% - Accent3 2 2 4_Exh G" xfId="2243" xr:uid="{00000000-0005-0000-0000-000075030000}"/>
    <cellStyle name="20% - Accent3 2 2 5" xfId="3834" xr:uid="{00000000-0005-0000-0000-000076030000}"/>
    <cellStyle name="20% - Accent3 2 2_Exh G" xfId="2238" xr:uid="{00000000-0005-0000-0000-000077030000}"/>
    <cellStyle name="20% - Accent3 2 3" xfId="159" xr:uid="{00000000-0005-0000-0000-000078030000}"/>
    <cellStyle name="20% - Accent3 2 3 2" xfId="1186" xr:uid="{00000000-0005-0000-0000-000079030000}"/>
    <cellStyle name="20% - Accent3 2 3 2 2" xfId="4715" xr:uid="{00000000-0005-0000-0000-00007A030000}"/>
    <cellStyle name="20% - Accent3 2 3 2_Exh G" xfId="2245" xr:uid="{00000000-0005-0000-0000-00007B030000}"/>
    <cellStyle name="20% - Accent3 2 3 3" xfId="3836" xr:uid="{00000000-0005-0000-0000-00007C030000}"/>
    <cellStyle name="20% - Accent3 2 3_Exh G" xfId="2244" xr:uid="{00000000-0005-0000-0000-00007D030000}"/>
    <cellStyle name="20% - Accent3 2 4" xfId="897" xr:uid="{00000000-0005-0000-0000-00007E030000}"/>
    <cellStyle name="20% - Accent3 2 4 2" xfId="1828" xr:uid="{00000000-0005-0000-0000-00007F030000}"/>
    <cellStyle name="20% - Accent3 2 4 2 2" xfId="5345" xr:uid="{00000000-0005-0000-0000-000080030000}"/>
    <cellStyle name="20% - Accent3 2 4 2_Exh G" xfId="2247" xr:uid="{00000000-0005-0000-0000-000081030000}"/>
    <cellStyle name="20% - Accent3 2 4 3" xfId="4466" xr:uid="{00000000-0005-0000-0000-000082030000}"/>
    <cellStyle name="20% - Accent3 2 4_Exh G" xfId="2246" xr:uid="{00000000-0005-0000-0000-000083030000}"/>
    <cellStyle name="20% - Accent3 2 5" xfId="1183" xr:uid="{00000000-0005-0000-0000-000084030000}"/>
    <cellStyle name="20% - Accent3 2 5 2" xfId="4712" xr:uid="{00000000-0005-0000-0000-000085030000}"/>
    <cellStyle name="20% - Accent3 2 5_Exh G" xfId="2248" xr:uid="{00000000-0005-0000-0000-000086030000}"/>
    <cellStyle name="20% - Accent3 2 6" xfId="3833" xr:uid="{00000000-0005-0000-0000-000087030000}"/>
    <cellStyle name="20% - Accent3 2_Exh G" xfId="2237" xr:uid="{00000000-0005-0000-0000-000088030000}"/>
    <cellStyle name="20% - Accent3 3" xfId="160" xr:uid="{00000000-0005-0000-0000-000089030000}"/>
    <cellStyle name="20% - Accent3 3 2" xfId="161" xr:uid="{00000000-0005-0000-0000-00008A030000}"/>
    <cellStyle name="20% - Accent3 3 2 2" xfId="162" xr:uid="{00000000-0005-0000-0000-00008B030000}"/>
    <cellStyle name="20% - Accent3 3 2 2 2" xfId="1189" xr:uid="{00000000-0005-0000-0000-00008C030000}"/>
    <cellStyle name="20% - Accent3 3 2 2 2 2" xfId="4718" xr:uid="{00000000-0005-0000-0000-00008D030000}"/>
    <cellStyle name="20% - Accent3 3 2 2 2_Exh G" xfId="2252" xr:uid="{00000000-0005-0000-0000-00008E030000}"/>
    <cellStyle name="20% - Accent3 3 2 2 3" xfId="3839" xr:uid="{00000000-0005-0000-0000-00008F030000}"/>
    <cellStyle name="20% - Accent3 3 2 2_Exh G" xfId="2251" xr:uid="{00000000-0005-0000-0000-000090030000}"/>
    <cellStyle name="20% - Accent3 3 2 3" xfId="900" xr:uid="{00000000-0005-0000-0000-000091030000}"/>
    <cellStyle name="20% - Accent3 3 2 3 2" xfId="1831" xr:uid="{00000000-0005-0000-0000-000092030000}"/>
    <cellStyle name="20% - Accent3 3 2 3 2 2" xfId="5348" xr:uid="{00000000-0005-0000-0000-000093030000}"/>
    <cellStyle name="20% - Accent3 3 2 3 2_Exh G" xfId="2254" xr:uid="{00000000-0005-0000-0000-000094030000}"/>
    <cellStyle name="20% - Accent3 3 2 3 3" xfId="4469" xr:uid="{00000000-0005-0000-0000-000095030000}"/>
    <cellStyle name="20% - Accent3 3 2 3_Exh G" xfId="2253" xr:uid="{00000000-0005-0000-0000-000096030000}"/>
    <cellStyle name="20% - Accent3 3 2 4" xfId="1188" xr:uid="{00000000-0005-0000-0000-000097030000}"/>
    <cellStyle name="20% - Accent3 3 2 4 2" xfId="4717" xr:uid="{00000000-0005-0000-0000-000098030000}"/>
    <cellStyle name="20% - Accent3 3 2 4_Exh G" xfId="2255" xr:uid="{00000000-0005-0000-0000-000099030000}"/>
    <cellStyle name="20% - Accent3 3 2 5" xfId="3838" xr:uid="{00000000-0005-0000-0000-00009A030000}"/>
    <cellStyle name="20% - Accent3 3 2_Exh G" xfId="2250" xr:uid="{00000000-0005-0000-0000-00009B030000}"/>
    <cellStyle name="20% - Accent3 3 3" xfId="163" xr:uid="{00000000-0005-0000-0000-00009C030000}"/>
    <cellStyle name="20% - Accent3 3 3 2" xfId="1190" xr:uid="{00000000-0005-0000-0000-00009D030000}"/>
    <cellStyle name="20% - Accent3 3 3 2 2" xfId="4719" xr:uid="{00000000-0005-0000-0000-00009E030000}"/>
    <cellStyle name="20% - Accent3 3 3 2_Exh G" xfId="2257" xr:uid="{00000000-0005-0000-0000-00009F030000}"/>
    <cellStyle name="20% - Accent3 3 3 3" xfId="3840" xr:uid="{00000000-0005-0000-0000-0000A0030000}"/>
    <cellStyle name="20% - Accent3 3 3_Exh G" xfId="2256" xr:uid="{00000000-0005-0000-0000-0000A1030000}"/>
    <cellStyle name="20% - Accent3 3 4" xfId="899" xr:uid="{00000000-0005-0000-0000-0000A2030000}"/>
    <cellStyle name="20% - Accent3 3 4 2" xfId="1830" xr:uid="{00000000-0005-0000-0000-0000A3030000}"/>
    <cellStyle name="20% - Accent3 3 4 2 2" xfId="5347" xr:uid="{00000000-0005-0000-0000-0000A4030000}"/>
    <cellStyle name="20% - Accent3 3 4 2_Exh G" xfId="2259" xr:uid="{00000000-0005-0000-0000-0000A5030000}"/>
    <cellStyle name="20% - Accent3 3 4 3" xfId="4468" xr:uid="{00000000-0005-0000-0000-0000A6030000}"/>
    <cellStyle name="20% - Accent3 3 4_Exh G" xfId="2258" xr:uid="{00000000-0005-0000-0000-0000A7030000}"/>
    <cellStyle name="20% - Accent3 3 5" xfId="1187" xr:uid="{00000000-0005-0000-0000-0000A8030000}"/>
    <cellStyle name="20% - Accent3 3 5 2" xfId="4716" xr:uid="{00000000-0005-0000-0000-0000A9030000}"/>
    <cellStyle name="20% - Accent3 3 5_Exh G" xfId="2260" xr:uid="{00000000-0005-0000-0000-0000AA030000}"/>
    <cellStyle name="20% - Accent3 3 6" xfId="3837" xr:uid="{00000000-0005-0000-0000-0000AB030000}"/>
    <cellStyle name="20% - Accent3 3_Exh G" xfId="2249" xr:uid="{00000000-0005-0000-0000-0000AC030000}"/>
    <cellStyle name="20% - Accent3 4" xfId="164" xr:uid="{00000000-0005-0000-0000-0000AD030000}"/>
    <cellStyle name="20% - Accent3 4 2" xfId="165" xr:uid="{00000000-0005-0000-0000-0000AE030000}"/>
    <cellStyle name="20% - Accent3 4 2 2" xfId="166" xr:uid="{00000000-0005-0000-0000-0000AF030000}"/>
    <cellStyle name="20% - Accent3 4 2 2 2" xfId="1193" xr:uid="{00000000-0005-0000-0000-0000B0030000}"/>
    <cellStyle name="20% - Accent3 4 2 2 2 2" xfId="4722" xr:uid="{00000000-0005-0000-0000-0000B1030000}"/>
    <cellStyle name="20% - Accent3 4 2 2 2_Exh G" xfId="2264" xr:uid="{00000000-0005-0000-0000-0000B2030000}"/>
    <cellStyle name="20% - Accent3 4 2 2 3" xfId="3843" xr:uid="{00000000-0005-0000-0000-0000B3030000}"/>
    <cellStyle name="20% - Accent3 4 2 2_Exh G" xfId="2263" xr:uid="{00000000-0005-0000-0000-0000B4030000}"/>
    <cellStyle name="20% - Accent3 4 2 3" xfId="902" xr:uid="{00000000-0005-0000-0000-0000B5030000}"/>
    <cellStyle name="20% - Accent3 4 2 3 2" xfId="1833" xr:uid="{00000000-0005-0000-0000-0000B6030000}"/>
    <cellStyle name="20% - Accent3 4 2 3 2 2" xfId="5350" xr:uid="{00000000-0005-0000-0000-0000B7030000}"/>
    <cellStyle name="20% - Accent3 4 2 3 2_Exh G" xfId="2266" xr:uid="{00000000-0005-0000-0000-0000B8030000}"/>
    <cellStyle name="20% - Accent3 4 2 3 3" xfId="4471" xr:uid="{00000000-0005-0000-0000-0000B9030000}"/>
    <cellStyle name="20% - Accent3 4 2 3_Exh G" xfId="2265" xr:uid="{00000000-0005-0000-0000-0000BA030000}"/>
    <cellStyle name="20% - Accent3 4 2 4" xfId="1192" xr:uid="{00000000-0005-0000-0000-0000BB030000}"/>
    <cellStyle name="20% - Accent3 4 2 4 2" xfId="4721" xr:uid="{00000000-0005-0000-0000-0000BC030000}"/>
    <cellStyle name="20% - Accent3 4 2 4_Exh G" xfId="2267" xr:uid="{00000000-0005-0000-0000-0000BD030000}"/>
    <cellStyle name="20% - Accent3 4 2 5" xfId="3842" xr:uid="{00000000-0005-0000-0000-0000BE030000}"/>
    <cellStyle name="20% - Accent3 4 2_Exh G" xfId="2262" xr:uid="{00000000-0005-0000-0000-0000BF030000}"/>
    <cellStyle name="20% - Accent3 4 3" xfId="167" xr:uid="{00000000-0005-0000-0000-0000C0030000}"/>
    <cellStyle name="20% - Accent3 4 3 2" xfId="1194" xr:uid="{00000000-0005-0000-0000-0000C1030000}"/>
    <cellStyle name="20% - Accent3 4 3 2 2" xfId="4723" xr:uid="{00000000-0005-0000-0000-0000C2030000}"/>
    <cellStyle name="20% - Accent3 4 3 2_Exh G" xfId="2269" xr:uid="{00000000-0005-0000-0000-0000C3030000}"/>
    <cellStyle name="20% - Accent3 4 3 3" xfId="3844" xr:uid="{00000000-0005-0000-0000-0000C4030000}"/>
    <cellStyle name="20% - Accent3 4 3_Exh G" xfId="2268" xr:uid="{00000000-0005-0000-0000-0000C5030000}"/>
    <cellStyle name="20% - Accent3 4 4" xfId="901" xr:uid="{00000000-0005-0000-0000-0000C6030000}"/>
    <cellStyle name="20% - Accent3 4 4 2" xfId="1832" xr:uid="{00000000-0005-0000-0000-0000C7030000}"/>
    <cellStyle name="20% - Accent3 4 4 2 2" xfId="5349" xr:uid="{00000000-0005-0000-0000-0000C8030000}"/>
    <cellStyle name="20% - Accent3 4 4 2_Exh G" xfId="2271" xr:uid="{00000000-0005-0000-0000-0000C9030000}"/>
    <cellStyle name="20% - Accent3 4 4 3" xfId="4470" xr:uid="{00000000-0005-0000-0000-0000CA030000}"/>
    <cellStyle name="20% - Accent3 4 4_Exh G" xfId="2270" xr:uid="{00000000-0005-0000-0000-0000CB030000}"/>
    <cellStyle name="20% - Accent3 4 5" xfId="1191" xr:uid="{00000000-0005-0000-0000-0000CC030000}"/>
    <cellStyle name="20% - Accent3 4 5 2" xfId="4720" xr:uid="{00000000-0005-0000-0000-0000CD030000}"/>
    <cellStyle name="20% - Accent3 4 5_Exh G" xfId="2272" xr:uid="{00000000-0005-0000-0000-0000CE030000}"/>
    <cellStyle name="20% - Accent3 4 6" xfId="3841" xr:uid="{00000000-0005-0000-0000-0000CF030000}"/>
    <cellStyle name="20% - Accent3 4_Exh G" xfId="2261" xr:uid="{00000000-0005-0000-0000-0000D0030000}"/>
    <cellStyle name="20% - Accent3 5" xfId="168" xr:uid="{00000000-0005-0000-0000-0000D1030000}"/>
    <cellStyle name="20% - Accent3 5 2" xfId="169" xr:uid="{00000000-0005-0000-0000-0000D2030000}"/>
    <cellStyle name="20% - Accent3 5 2 2" xfId="170" xr:uid="{00000000-0005-0000-0000-0000D3030000}"/>
    <cellStyle name="20% - Accent3 5 2 2 2" xfId="1197" xr:uid="{00000000-0005-0000-0000-0000D4030000}"/>
    <cellStyle name="20% - Accent3 5 2 2 2 2" xfId="4726" xr:uid="{00000000-0005-0000-0000-0000D5030000}"/>
    <cellStyle name="20% - Accent3 5 2 2 2_Exh G" xfId="2276" xr:uid="{00000000-0005-0000-0000-0000D6030000}"/>
    <cellStyle name="20% - Accent3 5 2 2 3" xfId="3847" xr:uid="{00000000-0005-0000-0000-0000D7030000}"/>
    <cellStyle name="20% - Accent3 5 2 2_Exh G" xfId="2275" xr:uid="{00000000-0005-0000-0000-0000D8030000}"/>
    <cellStyle name="20% - Accent3 5 2 3" xfId="1196" xr:uid="{00000000-0005-0000-0000-0000D9030000}"/>
    <cellStyle name="20% - Accent3 5 2 3 2" xfId="4725" xr:uid="{00000000-0005-0000-0000-0000DA030000}"/>
    <cellStyle name="20% - Accent3 5 2 3_Exh G" xfId="2277" xr:uid="{00000000-0005-0000-0000-0000DB030000}"/>
    <cellStyle name="20% - Accent3 5 2 4" xfId="3846" xr:uid="{00000000-0005-0000-0000-0000DC030000}"/>
    <cellStyle name="20% - Accent3 5 2_Exh G" xfId="2274" xr:uid="{00000000-0005-0000-0000-0000DD030000}"/>
    <cellStyle name="20% - Accent3 5 3" xfId="171" xr:uid="{00000000-0005-0000-0000-0000DE030000}"/>
    <cellStyle name="20% - Accent3 5 3 2" xfId="1198" xr:uid="{00000000-0005-0000-0000-0000DF030000}"/>
    <cellStyle name="20% - Accent3 5 3 2 2" xfId="4727" xr:uid="{00000000-0005-0000-0000-0000E0030000}"/>
    <cellStyle name="20% - Accent3 5 3 2_Exh G" xfId="2279" xr:uid="{00000000-0005-0000-0000-0000E1030000}"/>
    <cellStyle name="20% - Accent3 5 3 3" xfId="3848" xr:uid="{00000000-0005-0000-0000-0000E2030000}"/>
    <cellStyle name="20% - Accent3 5 3_Exh G" xfId="2278" xr:uid="{00000000-0005-0000-0000-0000E3030000}"/>
    <cellStyle name="20% - Accent3 5 4" xfId="903" xr:uid="{00000000-0005-0000-0000-0000E4030000}"/>
    <cellStyle name="20% - Accent3 5 5" xfId="1195" xr:uid="{00000000-0005-0000-0000-0000E5030000}"/>
    <cellStyle name="20% - Accent3 5 5 2" xfId="4724" xr:uid="{00000000-0005-0000-0000-0000E6030000}"/>
    <cellStyle name="20% - Accent3 5 5_Exh G" xfId="2280" xr:uid="{00000000-0005-0000-0000-0000E7030000}"/>
    <cellStyle name="20% - Accent3 5 6" xfId="3845" xr:uid="{00000000-0005-0000-0000-0000E8030000}"/>
    <cellStyle name="20% - Accent3 5_Exh G" xfId="2273" xr:uid="{00000000-0005-0000-0000-0000E9030000}"/>
    <cellStyle name="20% - Accent3 6" xfId="172" xr:uid="{00000000-0005-0000-0000-0000EA030000}"/>
    <cellStyle name="20% - Accent3 6 2" xfId="173" xr:uid="{00000000-0005-0000-0000-0000EB030000}"/>
    <cellStyle name="20% - Accent3 6 2 2" xfId="174" xr:uid="{00000000-0005-0000-0000-0000EC030000}"/>
    <cellStyle name="20% - Accent3 6 2 2 2" xfId="1201" xr:uid="{00000000-0005-0000-0000-0000ED030000}"/>
    <cellStyle name="20% - Accent3 6 2 2 2 2" xfId="4730" xr:uid="{00000000-0005-0000-0000-0000EE030000}"/>
    <cellStyle name="20% - Accent3 6 2 2 2_Exh G" xfId="2284" xr:uid="{00000000-0005-0000-0000-0000EF030000}"/>
    <cellStyle name="20% - Accent3 6 2 2 3" xfId="3851" xr:uid="{00000000-0005-0000-0000-0000F0030000}"/>
    <cellStyle name="20% - Accent3 6 2 2_Exh G" xfId="2283" xr:uid="{00000000-0005-0000-0000-0000F1030000}"/>
    <cellStyle name="20% - Accent3 6 2 3" xfId="1200" xr:uid="{00000000-0005-0000-0000-0000F2030000}"/>
    <cellStyle name="20% - Accent3 6 2 3 2" xfId="4729" xr:uid="{00000000-0005-0000-0000-0000F3030000}"/>
    <cellStyle name="20% - Accent3 6 2 3_Exh G" xfId="2285" xr:uid="{00000000-0005-0000-0000-0000F4030000}"/>
    <cellStyle name="20% - Accent3 6 2 4" xfId="3850" xr:uid="{00000000-0005-0000-0000-0000F5030000}"/>
    <cellStyle name="20% - Accent3 6 2_Exh G" xfId="2282" xr:uid="{00000000-0005-0000-0000-0000F6030000}"/>
    <cellStyle name="20% - Accent3 6 3" xfId="175" xr:uid="{00000000-0005-0000-0000-0000F7030000}"/>
    <cellStyle name="20% - Accent3 6 3 2" xfId="1202" xr:uid="{00000000-0005-0000-0000-0000F8030000}"/>
    <cellStyle name="20% - Accent3 6 3 2 2" xfId="4731" xr:uid="{00000000-0005-0000-0000-0000F9030000}"/>
    <cellStyle name="20% - Accent3 6 3 2_Exh G" xfId="2287" xr:uid="{00000000-0005-0000-0000-0000FA030000}"/>
    <cellStyle name="20% - Accent3 6 3 3" xfId="3852" xr:uid="{00000000-0005-0000-0000-0000FB030000}"/>
    <cellStyle name="20% - Accent3 6 3_Exh G" xfId="2286" xr:uid="{00000000-0005-0000-0000-0000FC030000}"/>
    <cellStyle name="20% - Accent3 6 4" xfId="904" xr:uid="{00000000-0005-0000-0000-0000FD030000}"/>
    <cellStyle name="20% - Accent3 6 4 2" xfId="1834" xr:uid="{00000000-0005-0000-0000-0000FE030000}"/>
    <cellStyle name="20% - Accent3 6 4 2 2" xfId="5351" xr:uid="{00000000-0005-0000-0000-0000FF030000}"/>
    <cellStyle name="20% - Accent3 6 4 2_Exh G" xfId="2289" xr:uid="{00000000-0005-0000-0000-000000040000}"/>
    <cellStyle name="20% - Accent3 6 4 3" xfId="4472" xr:uid="{00000000-0005-0000-0000-000001040000}"/>
    <cellStyle name="20% - Accent3 6 4_Exh G" xfId="2288" xr:uid="{00000000-0005-0000-0000-000002040000}"/>
    <cellStyle name="20% - Accent3 6 5" xfId="1199" xr:uid="{00000000-0005-0000-0000-000003040000}"/>
    <cellStyle name="20% - Accent3 6 5 2" xfId="4728" xr:uid="{00000000-0005-0000-0000-000004040000}"/>
    <cellStyle name="20% - Accent3 6 5_Exh G" xfId="2290" xr:uid="{00000000-0005-0000-0000-000005040000}"/>
    <cellStyle name="20% - Accent3 6 6" xfId="3849" xr:uid="{00000000-0005-0000-0000-000006040000}"/>
    <cellStyle name="20% - Accent3 6_Exh G" xfId="2281" xr:uid="{00000000-0005-0000-0000-000007040000}"/>
    <cellStyle name="20% - Accent3 7" xfId="176" xr:uid="{00000000-0005-0000-0000-000008040000}"/>
    <cellStyle name="20% - Accent3 7 2" xfId="177" xr:uid="{00000000-0005-0000-0000-000009040000}"/>
    <cellStyle name="20% - Accent3 7 2 2" xfId="178" xr:uid="{00000000-0005-0000-0000-00000A040000}"/>
    <cellStyle name="20% - Accent3 7 2 2 2" xfId="1205" xr:uid="{00000000-0005-0000-0000-00000B040000}"/>
    <cellStyle name="20% - Accent3 7 2 2 2 2" xfId="4734" xr:uid="{00000000-0005-0000-0000-00000C040000}"/>
    <cellStyle name="20% - Accent3 7 2 2 2_Exh G" xfId="2294" xr:uid="{00000000-0005-0000-0000-00000D040000}"/>
    <cellStyle name="20% - Accent3 7 2 2 3" xfId="3855" xr:uid="{00000000-0005-0000-0000-00000E040000}"/>
    <cellStyle name="20% - Accent3 7 2 2_Exh G" xfId="2293" xr:uid="{00000000-0005-0000-0000-00000F040000}"/>
    <cellStyle name="20% - Accent3 7 2 3" xfId="1204" xr:uid="{00000000-0005-0000-0000-000010040000}"/>
    <cellStyle name="20% - Accent3 7 2 3 2" xfId="4733" xr:uid="{00000000-0005-0000-0000-000011040000}"/>
    <cellStyle name="20% - Accent3 7 2 3_Exh G" xfId="2295" xr:uid="{00000000-0005-0000-0000-000012040000}"/>
    <cellStyle name="20% - Accent3 7 2 4" xfId="3854" xr:uid="{00000000-0005-0000-0000-000013040000}"/>
    <cellStyle name="20% - Accent3 7 2_Exh G" xfId="2292" xr:uid="{00000000-0005-0000-0000-000014040000}"/>
    <cellStyle name="20% - Accent3 7 3" xfId="179" xr:uid="{00000000-0005-0000-0000-000015040000}"/>
    <cellStyle name="20% - Accent3 7 3 2" xfId="1206" xr:uid="{00000000-0005-0000-0000-000016040000}"/>
    <cellStyle name="20% - Accent3 7 3 2 2" xfId="4735" xr:uid="{00000000-0005-0000-0000-000017040000}"/>
    <cellStyle name="20% - Accent3 7 3 2_Exh G" xfId="2297" xr:uid="{00000000-0005-0000-0000-000018040000}"/>
    <cellStyle name="20% - Accent3 7 3 3" xfId="3856" xr:uid="{00000000-0005-0000-0000-000019040000}"/>
    <cellStyle name="20% - Accent3 7 3_Exh G" xfId="2296" xr:uid="{00000000-0005-0000-0000-00001A040000}"/>
    <cellStyle name="20% - Accent3 7 4" xfId="905" xr:uid="{00000000-0005-0000-0000-00001B040000}"/>
    <cellStyle name="20% - Accent3 7 4 2" xfId="1835" xr:uid="{00000000-0005-0000-0000-00001C040000}"/>
    <cellStyle name="20% - Accent3 7 4 2 2" xfId="5352" xr:uid="{00000000-0005-0000-0000-00001D040000}"/>
    <cellStyle name="20% - Accent3 7 4 2_Exh G" xfId="2299" xr:uid="{00000000-0005-0000-0000-00001E040000}"/>
    <cellStyle name="20% - Accent3 7 4 3" xfId="4473" xr:uid="{00000000-0005-0000-0000-00001F040000}"/>
    <cellStyle name="20% - Accent3 7 4_Exh G" xfId="2298" xr:uid="{00000000-0005-0000-0000-000020040000}"/>
    <cellStyle name="20% - Accent3 7 5" xfId="1203" xr:uid="{00000000-0005-0000-0000-000021040000}"/>
    <cellStyle name="20% - Accent3 7 5 2" xfId="4732" xr:uid="{00000000-0005-0000-0000-000022040000}"/>
    <cellStyle name="20% - Accent3 7 5_Exh G" xfId="2300" xr:uid="{00000000-0005-0000-0000-000023040000}"/>
    <cellStyle name="20% - Accent3 7 6" xfId="3853" xr:uid="{00000000-0005-0000-0000-000024040000}"/>
    <cellStyle name="20% - Accent3 7_Exh G" xfId="2291" xr:uid="{00000000-0005-0000-0000-000025040000}"/>
    <cellStyle name="20% - Accent3 8" xfId="180" xr:uid="{00000000-0005-0000-0000-000026040000}"/>
    <cellStyle name="20% - Accent3 8 2" xfId="181" xr:uid="{00000000-0005-0000-0000-000027040000}"/>
    <cellStyle name="20% - Accent3 8 2 2" xfId="182" xr:uid="{00000000-0005-0000-0000-000028040000}"/>
    <cellStyle name="20% - Accent3 8 2 2 2" xfId="1209" xr:uid="{00000000-0005-0000-0000-000029040000}"/>
    <cellStyle name="20% - Accent3 8 2 2 2 2" xfId="4738" xr:uid="{00000000-0005-0000-0000-00002A040000}"/>
    <cellStyle name="20% - Accent3 8 2 2 2_Exh G" xfId="2304" xr:uid="{00000000-0005-0000-0000-00002B040000}"/>
    <cellStyle name="20% - Accent3 8 2 2 3" xfId="3859" xr:uid="{00000000-0005-0000-0000-00002C040000}"/>
    <cellStyle name="20% - Accent3 8 2 2_Exh G" xfId="2303" xr:uid="{00000000-0005-0000-0000-00002D040000}"/>
    <cellStyle name="20% - Accent3 8 2 3" xfId="1208" xr:uid="{00000000-0005-0000-0000-00002E040000}"/>
    <cellStyle name="20% - Accent3 8 2 3 2" xfId="4737" xr:uid="{00000000-0005-0000-0000-00002F040000}"/>
    <cellStyle name="20% - Accent3 8 2 3_Exh G" xfId="2305" xr:uid="{00000000-0005-0000-0000-000030040000}"/>
    <cellStyle name="20% - Accent3 8 2 4" xfId="3858" xr:uid="{00000000-0005-0000-0000-000031040000}"/>
    <cellStyle name="20% - Accent3 8 2_Exh G" xfId="2302" xr:uid="{00000000-0005-0000-0000-000032040000}"/>
    <cellStyle name="20% - Accent3 8 3" xfId="183" xr:uid="{00000000-0005-0000-0000-000033040000}"/>
    <cellStyle name="20% - Accent3 8 3 2" xfId="1210" xr:uid="{00000000-0005-0000-0000-000034040000}"/>
    <cellStyle name="20% - Accent3 8 3 2 2" xfId="4739" xr:uid="{00000000-0005-0000-0000-000035040000}"/>
    <cellStyle name="20% - Accent3 8 3 2_Exh G" xfId="2307" xr:uid="{00000000-0005-0000-0000-000036040000}"/>
    <cellStyle name="20% - Accent3 8 3 3" xfId="3860" xr:uid="{00000000-0005-0000-0000-000037040000}"/>
    <cellStyle name="20% - Accent3 8 3_Exh G" xfId="2306" xr:uid="{00000000-0005-0000-0000-000038040000}"/>
    <cellStyle name="20% - Accent3 8 4" xfId="906" xr:uid="{00000000-0005-0000-0000-000039040000}"/>
    <cellStyle name="20% - Accent3 8 4 2" xfId="1836" xr:uid="{00000000-0005-0000-0000-00003A040000}"/>
    <cellStyle name="20% - Accent3 8 4 2 2" xfId="5353" xr:uid="{00000000-0005-0000-0000-00003B040000}"/>
    <cellStyle name="20% - Accent3 8 4 2_Exh G" xfId="2309" xr:uid="{00000000-0005-0000-0000-00003C040000}"/>
    <cellStyle name="20% - Accent3 8 4 3" xfId="4474" xr:uid="{00000000-0005-0000-0000-00003D040000}"/>
    <cellStyle name="20% - Accent3 8 4_Exh G" xfId="2308" xr:uid="{00000000-0005-0000-0000-00003E040000}"/>
    <cellStyle name="20% - Accent3 8 5" xfId="1207" xr:uid="{00000000-0005-0000-0000-00003F040000}"/>
    <cellStyle name="20% - Accent3 8 5 2" xfId="4736" xr:uid="{00000000-0005-0000-0000-000040040000}"/>
    <cellStyle name="20% - Accent3 8 5_Exh G" xfId="2310" xr:uid="{00000000-0005-0000-0000-000041040000}"/>
    <cellStyle name="20% - Accent3 8 6" xfId="3857" xr:uid="{00000000-0005-0000-0000-000042040000}"/>
    <cellStyle name="20% - Accent3 8_Exh G" xfId="2301" xr:uid="{00000000-0005-0000-0000-000043040000}"/>
    <cellStyle name="20% - Accent3 9" xfId="184" xr:uid="{00000000-0005-0000-0000-000044040000}"/>
    <cellStyle name="20% - Accent3 9 2" xfId="185" xr:uid="{00000000-0005-0000-0000-000045040000}"/>
    <cellStyle name="20% - Accent3 9 2 2" xfId="186" xr:uid="{00000000-0005-0000-0000-000046040000}"/>
    <cellStyle name="20% - Accent3 9 2 2 2" xfId="1213" xr:uid="{00000000-0005-0000-0000-000047040000}"/>
    <cellStyle name="20% - Accent3 9 2 2 2 2" xfId="4742" xr:uid="{00000000-0005-0000-0000-000048040000}"/>
    <cellStyle name="20% - Accent3 9 2 2 2_Exh G" xfId="2314" xr:uid="{00000000-0005-0000-0000-000049040000}"/>
    <cellStyle name="20% - Accent3 9 2 2 3" xfId="3863" xr:uid="{00000000-0005-0000-0000-00004A040000}"/>
    <cellStyle name="20% - Accent3 9 2 2_Exh G" xfId="2313" xr:uid="{00000000-0005-0000-0000-00004B040000}"/>
    <cellStyle name="20% - Accent3 9 2 3" xfId="1212" xr:uid="{00000000-0005-0000-0000-00004C040000}"/>
    <cellStyle name="20% - Accent3 9 2 3 2" xfId="4741" xr:uid="{00000000-0005-0000-0000-00004D040000}"/>
    <cellStyle name="20% - Accent3 9 2 3_Exh G" xfId="2315" xr:uid="{00000000-0005-0000-0000-00004E040000}"/>
    <cellStyle name="20% - Accent3 9 2 4" xfId="3862" xr:uid="{00000000-0005-0000-0000-00004F040000}"/>
    <cellStyle name="20% - Accent3 9 2_Exh G" xfId="2312" xr:uid="{00000000-0005-0000-0000-000050040000}"/>
    <cellStyle name="20% - Accent3 9 3" xfId="187" xr:uid="{00000000-0005-0000-0000-000051040000}"/>
    <cellStyle name="20% - Accent3 9 3 2" xfId="1214" xr:uid="{00000000-0005-0000-0000-000052040000}"/>
    <cellStyle name="20% - Accent3 9 3 2 2" xfId="4743" xr:uid="{00000000-0005-0000-0000-000053040000}"/>
    <cellStyle name="20% - Accent3 9 3 2_Exh G" xfId="2317" xr:uid="{00000000-0005-0000-0000-000054040000}"/>
    <cellStyle name="20% - Accent3 9 3 3" xfId="3864" xr:uid="{00000000-0005-0000-0000-000055040000}"/>
    <cellStyle name="20% - Accent3 9 3_Exh G" xfId="2316" xr:uid="{00000000-0005-0000-0000-000056040000}"/>
    <cellStyle name="20% - Accent3 9 4" xfId="907" xr:uid="{00000000-0005-0000-0000-000057040000}"/>
    <cellStyle name="20% - Accent3 9 4 2" xfId="1837" xr:uid="{00000000-0005-0000-0000-000058040000}"/>
    <cellStyle name="20% - Accent3 9 4 2 2" xfId="5354" xr:uid="{00000000-0005-0000-0000-000059040000}"/>
    <cellStyle name="20% - Accent3 9 4 2_Exh G" xfId="2319" xr:uid="{00000000-0005-0000-0000-00005A040000}"/>
    <cellStyle name="20% - Accent3 9 4 3" xfId="4475" xr:uid="{00000000-0005-0000-0000-00005B040000}"/>
    <cellStyle name="20% - Accent3 9 4_Exh G" xfId="2318" xr:uid="{00000000-0005-0000-0000-00005C040000}"/>
    <cellStyle name="20% - Accent3 9 5" xfId="1211" xr:uid="{00000000-0005-0000-0000-00005D040000}"/>
    <cellStyle name="20% - Accent3 9 5 2" xfId="4740" xr:uid="{00000000-0005-0000-0000-00005E040000}"/>
    <cellStyle name="20% - Accent3 9 5_Exh G" xfId="2320" xr:uid="{00000000-0005-0000-0000-00005F040000}"/>
    <cellStyle name="20% - Accent3 9 6" xfId="3861" xr:uid="{00000000-0005-0000-0000-000060040000}"/>
    <cellStyle name="20% - Accent3 9_Exh G" xfId="2311" xr:uid="{00000000-0005-0000-0000-000061040000}"/>
    <cellStyle name="20% - Accent4 10" xfId="188" xr:uid="{00000000-0005-0000-0000-000062040000}"/>
    <cellStyle name="20% - Accent4 10 2" xfId="189" xr:uid="{00000000-0005-0000-0000-000063040000}"/>
    <cellStyle name="20% - Accent4 10 2 2" xfId="190" xr:uid="{00000000-0005-0000-0000-000064040000}"/>
    <cellStyle name="20% - Accent4 10 2 2 2" xfId="1217" xr:uid="{00000000-0005-0000-0000-000065040000}"/>
    <cellStyle name="20% - Accent4 10 2 2 2 2" xfId="4746" xr:uid="{00000000-0005-0000-0000-000066040000}"/>
    <cellStyle name="20% - Accent4 10 2 2 2_Exh G" xfId="2324" xr:uid="{00000000-0005-0000-0000-000067040000}"/>
    <cellStyle name="20% - Accent4 10 2 2 3" xfId="3867" xr:uid="{00000000-0005-0000-0000-000068040000}"/>
    <cellStyle name="20% - Accent4 10 2 2_Exh G" xfId="2323" xr:uid="{00000000-0005-0000-0000-000069040000}"/>
    <cellStyle name="20% - Accent4 10 2 3" xfId="1216" xr:uid="{00000000-0005-0000-0000-00006A040000}"/>
    <cellStyle name="20% - Accent4 10 2 3 2" xfId="4745" xr:uid="{00000000-0005-0000-0000-00006B040000}"/>
    <cellStyle name="20% - Accent4 10 2 3_Exh G" xfId="2325" xr:uid="{00000000-0005-0000-0000-00006C040000}"/>
    <cellStyle name="20% - Accent4 10 2 4" xfId="3866" xr:uid="{00000000-0005-0000-0000-00006D040000}"/>
    <cellStyle name="20% - Accent4 10 2_Exh G" xfId="2322" xr:uid="{00000000-0005-0000-0000-00006E040000}"/>
    <cellStyle name="20% - Accent4 10 3" xfId="191" xr:uid="{00000000-0005-0000-0000-00006F040000}"/>
    <cellStyle name="20% - Accent4 10 3 2" xfId="1218" xr:uid="{00000000-0005-0000-0000-000070040000}"/>
    <cellStyle name="20% - Accent4 10 3 2 2" xfId="4747" xr:uid="{00000000-0005-0000-0000-000071040000}"/>
    <cellStyle name="20% - Accent4 10 3 2_Exh G" xfId="2327" xr:uid="{00000000-0005-0000-0000-000072040000}"/>
    <cellStyle name="20% - Accent4 10 3 3" xfId="3868" xr:uid="{00000000-0005-0000-0000-000073040000}"/>
    <cellStyle name="20% - Accent4 10 3_Exh G" xfId="2326" xr:uid="{00000000-0005-0000-0000-000074040000}"/>
    <cellStyle name="20% - Accent4 10 4" xfId="908" xr:uid="{00000000-0005-0000-0000-000075040000}"/>
    <cellStyle name="20% - Accent4 10 5" xfId="1215" xr:uid="{00000000-0005-0000-0000-000076040000}"/>
    <cellStyle name="20% - Accent4 10 5 2" xfId="4744" xr:uid="{00000000-0005-0000-0000-000077040000}"/>
    <cellStyle name="20% - Accent4 10 5_Exh G" xfId="2328" xr:uid="{00000000-0005-0000-0000-000078040000}"/>
    <cellStyle name="20% - Accent4 10 6" xfId="3865" xr:uid="{00000000-0005-0000-0000-000079040000}"/>
    <cellStyle name="20% - Accent4 10_Exh G" xfId="2321" xr:uid="{00000000-0005-0000-0000-00007A040000}"/>
    <cellStyle name="20% - Accent4 11" xfId="192" xr:uid="{00000000-0005-0000-0000-00007B040000}"/>
    <cellStyle name="20% - Accent4 11 2" xfId="193" xr:uid="{00000000-0005-0000-0000-00007C040000}"/>
    <cellStyle name="20% - Accent4 11 2 2" xfId="194" xr:uid="{00000000-0005-0000-0000-00007D040000}"/>
    <cellStyle name="20% - Accent4 11 2 2 2" xfId="1221" xr:uid="{00000000-0005-0000-0000-00007E040000}"/>
    <cellStyle name="20% - Accent4 11 2 2 2 2" xfId="4750" xr:uid="{00000000-0005-0000-0000-00007F040000}"/>
    <cellStyle name="20% - Accent4 11 2 2 2_Exh G" xfId="2332" xr:uid="{00000000-0005-0000-0000-000080040000}"/>
    <cellStyle name="20% - Accent4 11 2 2 3" xfId="3871" xr:uid="{00000000-0005-0000-0000-000081040000}"/>
    <cellStyle name="20% - Accent4 11 2 2_Exh G" xfId="2331" xr:uid="{00000000-0005-0000-0000-000082040000}"/>
    <cellStyle name="20% - Accent4 11 2 3" xfId="1220" xr:uid="{00000000-0005-0000-0000-000083040000}"/>
    <cellStyle name="20% - Accent4 11 2 3 2" xfId="4749" xr:uid="{00000000-0005-0000-0000-000084040000}"/>
    <cellStyle name="20% - Accent4 11 2 3_Exh G" xfId="2333" xr:uid="{00000000-0005-0000-0000-000085040000}"/>
    <cellStyle name="20% - Accent4 11 2 4" xfId="3870" xr:uid="{00000000-0005-0000-0000-000086040000}"/>
    <cellStyle name="20% - Accent4 11 2_Exh G" xfId="2330" xr:uid="{00000000-0005-0000-0000-000087040000}"/>
    <cellStyle name="20% - Accent4 11 3" xfId="195" xr:uid="{00000000-0005-0000-0000-000088040000}"/>
    <cellStyle name="20% - Accent4 11 3 2" xfId="1222" xr:uid="{00000000-0005-0000-0000-000089040000}"/>
    <cellStyle name="20% - Accent4 11 3 2 2" xfId="4751" xr:uid="{00000000-0005-0000-0000-00008A040000}"/>
    <cellStyle name="20% - Accent4 11 3 2_Exh G" xfId="2335" xr:uid="{00000000-0005-0000-0000-00008B040000}"/>
    <cellStyle name="20% - Accent4 11 3 3" xfId="3872" xr:uid="{00000000-0005-0000-0000-00008C040000}"/>
    <cellStyle name="20% - Accent4 11 3_Exh G" xfId="2334" xr:uid="{00000000-0005-0000-0000-00008D040000}"/>
    <cellStyle name="20% - Accent4 11 4" xfId="1219" xr:uid="{00000000-0005-0000-0000-00008E040000}"/>
    <cellStyle name="20% - Accent4 11 4 2" xfId="4748" xr:uid="{00000000-0005-0000-0000-00008F040000}"/>
    <cellStyle name="20% - Accent4 11 4_Exh G" xfId="2336" xr:uid="{00000000-0005-0000-0000-000090040000}"/>
    <cellStyle name="20% - Accent4 11 5" xfId="3869" xr:uid="{00000000-0005-0000-0000-000091040000}"/>
    <cellStyle name="20% - Accent4 11_Exh G" xfId="2329" xr:uid="{00000000-0005-0000-0000-000092040000}"/>
    <cellStyle name="20% - Accent4 12" xfId="196" xr:uid="{00000000-0005-0000-0000-000093040000}"/>
    <cellStyle name="20% - Accent4 12 2" xfId="197" xr:uid="{00000000-0005-0000-0000-000094040000}"/>
    <cellStyle name="20% - Accent4 12 2 2" xfId="198" xr:uid="{00000000-0005-0000-0000-000095040000}"/>
    <cellStyle name="20% - Accent4 12 2 2 2" xfId="1225" xr:uid="{00000000-0005-0000-0000-000096040000}"/>
    <cellStyle name="20% - Accent4 12 2 2 2 2" xfId="4754" xr:uid="{00000000-0005-0000-0000-000097040000}"/>
    <cellStyle name="20% - Accent4 12 2 2 2_Exh G" xfId="2340" xr:uid="{00000000-0005-0000-0000-000098040000}"/>
    <cellStyle name="20% - Accent4 12 2 2 3" xfId="3875" xr:uid="{00000000-0005-0000-0000-000099040000}"/>
    <cellStyle name="20% - Accent4 12 2 2_Exh G" xfId="2339" xr:uid="{00000000-0005-0000-0000-00009A040000}"/>
    <cellStyle name="20% - Accent4 12 2 3" xfId="1224" xr:uid="{00000000-0005-0000-0000-00009B040000}"/>
    <cellStyle name="20% - Accent4 12 2 3 2" xfId="4753" xr:uid="{00000000-0005-0000-0000-00009C040000}"/>
    <cellStyle name="20% - Accent4 12 2 3_Exh G" xfId="2341" xr:uid="{00000000-0005-0000-0000-00009D040000}"/>
    <cellStyle name="20% - Accent4 12 2 4" xfId="3874" xr:uid="{00000000-0005-0000-0000-00009E040000}"/>
    <cellStyle name="20% - Accent4 12 2_Exh G" xfId="2338" xr:uid="{00000000-0005-0000-0000-00009F040000}"/>
    <cellStyle name="20% - Accent4 12 3" xfId="199" xr:uid="{00000000-0005-0000-0000-0000A0040000}"/>
    <cellStyle name="20% - Accent4 12 3 2" xfId="1226" xr:uid="{00000000-0005-0000-0000-0000A1040000}"/>
    <cellStyle name="20% - Accent4 12 3 2 2" xfId="4755" xr:uid="{00000000-0005-0000-0000-0000A2040000}"/>
    <cellStyle name="20% - Accent4 12 3 2_Exh G" xfId="2343" xr:uid="{00000000-0005-0000-0000-0000A3040000}"/>
    <cellStyle name="20% - Accent4 12 3 3" xfId="3876" xr:uid="{00000000-0005-0000-0000-0000A4040000}"/>
    <cellStyle name="20% - Accent4 12 3_Exh G" xfId="2342" xr:uid="{00000000-0005-0000-0000-0000A5040000}"/>
    <cellStyle name="20% - Accent4 12 4" xfId="1223" xr:uid="{00000000-0005-0000-0000-0000A6040000}"/>
    <cellStyle name="20% - Accent4 12 4 2" xfId="4752" xr:uid="{00000000-0005-0000-0000-0000A7040000}"/>
    <cellStyle name="20% - Accent4 12 4_Exh G" xfId="2344" xr:uid="{00000000-0005-0000-0000-0000A8040000}"/>
    <cellStyle name="20% - Accent4 12 5" xfId="3873" xr:uid="{00000000-0005-0000-0000-0000A9040000}"/>
    <cellStyle name="20% - Accent4 12_Exh G" xfId="2337" xr:uid="{00000000-0005-0000-0000-0000AA040000}"/>
    <cellStyle name="20% - Accent4 13" xfId="200" xr:uid="{00000000-0005-0000-0000-0000AB040000}"/>
    <cellStyle name="20% - Accent4 13 2" xfId="201" xr:uid="{00000000-0005-0000-0000-0000AC040000}"/>
    <cellStyle name="20% - Accent4 13 2 2" xfId="202" xr:uid="{00000000-0005-0000-0000-0000AD040000}"/>
    <cellStyle name="20% - Accent4 13 2 2 2" xfId="1229" xr:uid="{00000000-0005-0000-0000-0000AE040000}"/>
    <cellStyle name="20% - Accent4 13 2 2 2 2" xfId="4758" xr:uid="{00000000-0005-0000-0000-0000AF040000}"/>
    <cellStyle name="20% - Accent4 13 2 2 2_Exh G" xfId="2348" xr:uid="{00000000-0005-0000-0000-0000B0040000}"/>
    <cellStyle name="20% - Accent4 13 2 2 3" xfId="3879" xr:uid="{00000000-0005-0000-0000-0000B1040000}"/>
    <cellStyle name="20% - Accent4 13 2 2_Exh G" xfId="2347" xr:uid="{00000000-0005-0000-0000-0000B2040000}"/>
    <cellStyle name="20% - Accent4 13 2 3" xfId="1228" xr:uid="{00000000-0005-0000-0000-0000B3040000}"/>
    <cellStyle name="20% - Accent4 13 2 3 2" xfId="4757" xr:uid="{00000000-0005-0000-0000-0000B4040000}"/>
    <cellStyle name="20% - Accent4 13 2 3_Exh G" xfId="2349" xr:uid="{00000000-0005-0000-0000-0000B5040000}"/>
    <cellStyle name="20% - Accent4 13 2 4" xfId="3878" xr:uid="{00000000-0005-0000-0000-0000B6040000}"/>
    <cellStyle name="20% - Accent4 13 2_Exh G" xfId="2346" xr:uid="{00000000-0005-0000-0000-0000B7040000}"/>
    <cellStyle name="20% - Accent4 13 3" xfId="203" xr:uid="{00000000-0005-0000-0000-0000B8040000}"/>
    <cellStyle name="20% - Accent4 13 3 2" xfId="1230" xr:uid="{00000000-0005-0000-0000-0000B9040000}"/>
    <cellStyle name="20% - Accent4 13 3 2 2" xfId="4759" xr:uid="{00000000-0005-0000-0000-0000BA040000}"/>
    <cellStyle name="20% - Accent4 13 3 2_Exh G" xfId="2351" xr:uid="{00000000-0005-0000-0000-0000BB040000}"/>
    <cellStyle name="20% - Accent4 13 3 3" xfId="3880" xr:uid="{00000000-0005-0000-0000-0000BC040000}"/>
    <cellStyle name="20% - Accent4 13 3_Exh G" xfId="2350" xr:uid="{00000000-0005-0000-0000-0000BD040000}"/>
    <cellStyle name="20% - Accent4 13 4" xfId="1227" xr:uid="{00000000-0005-0000-0000-0000BE040000}"/>
    <cellStyle name="20% - Accent4 13 4 2" xfId="4756" xr:uid="{00000000-0005-0000-0000-0000BF040000}"/>
    <cellStyle name="20% - Accent4 13 4_Exh G" xfId="2352" xr:uid="{00000000-0005-0000-0000-0000C0040000}"/>
    <cellStyle name="20% - Accent4 13 5" xfId="3877" xr:uid="{00000000-0005-0000-0000-0000C1040000}"/>
    <cellStyle name="20% - Accent4 13_Exh G" xfId="2345" xr:uid="{00000000-0005-0000-0000-0000C2040000}"/>
    <cellStyle name="20% - Accent4 14" xfId="204" xr:uid="{00000000-0005-0000-0000-0000C3040000}"/>
    <cellStyle name="20% - Accent4 14 2" xfId="205" xr:uid="{00000000-0005-0000-0000-0000C4040000}"/>
    <cellStyle name="20% - Accent4 14 2 2" xfId="1232" xr:uid="{00000000-0005-0000-0000-0000C5040000}"/>
    <cellStyle name="20% - Accent4 14 2 2 2" xfId="4761" xr:uid="{00000000-0005-0000-0000-0000C6040000}"/>
    <cellStyle name="20% - Accent4 14 2 2_Exh G" xfId="2355" xr:uid="{00000000-0005-0000-0000-0000C7040000}"/>
    <cellStyle name="20% - Accent4 14 2 3" xfId="3882" xr:uid="{00000000-0005-0000-0000-0000C8040000}"/>
    <cellStyle name="20% - Accent4 14 2_Exh G" xfId="2354" xr:uid="{00000000-0005-0000-0000-0000C9040000}"/>
    <cellStyle name="20% - Accent4 14 3" xfId="1231" xr:uid="{00000000-0005-0000-0000-0000CA040000}"/>
    <cellStyle name="20% - Accent4 14 3 2" xfId="4760" xr:uid="{00000000-0005-0000-0000-0000CB040000}"/>
    <cellStyle name="20% - Accent4 14 3_Exh G" xfId="2356" xr:uid="{00000000-0005-0000-0000-0000CC040000}"/>
    <cellStyle name="20% - Accent4 14 4" xfId="3881" xr:uid="{00000000-0005-0000-0000-0000CD040000}"/>
    <cellStyle name="20% - Accent4 14_Exh G" xfId="2353" xr:uid="{00000000-0005-0000-0000-0000CE040000}"/>
    <cellStyle name="20% - Accent4 15" xfId="206" xr:uid="{00000000-0005-0000-0000-0000CF040000}"/>
    <cellStyle name="20% - Accent4 15 2" xfId="1233" xr:uid="{00000000-0005-0000-0000-0000D0040000}"/>
    <cellStyle name="20% - Accent4 15 2 2" xfId="4762" xr:uid="{00000000-0005-0000-0000-0000D1040000}"/>
    <cellStyle name="20% - Accent4 15 2_Exh G" xfId="2358" xr:uid="{00000000-0005-0000-0000-0000D2040000}"/>
    <cellStyle name="20% - Accent4 15 3" xfId="3883" xr:uid="{00000000-0005-0000-0000-0000D3040000}"/>
    <cellStyle name="20% - Accent4 15_Exh G" xfId="2357" xr:uid="{00000000-0005-0000-0000-0000D4040000}"/>
    <cellStyle name="20% - Accent4 16" xfId="856" xr:uid="{00000000-0005-0000-0000-0000D5040000}"/>
    <cellStyle name="20% - Accent4 16 2" xfId="1794" xr:uid="{00000000-0005-0000-0000-0000D6040000}"/>
    <cellStyle name="20% - Accent4 16 2 2" xfId="5314" xr:uid="{00000000-0005-0000-0000-0000D7040000}"/>
    <cellStyle name="20% - Accent4 16 2_Exh G" xfId="2360" xr:uid="{00000000-0005-0000-0000-0000D8040000}"/>
    <cellStyle name="20% - Accent4 16 3" xfId="4435" xr:uid="{00000000-0005-0000-0000-0000D9040000}"/>
    <cellStyle name="20% - Accent4 16_Exh G" xfId="2359" xr:uid="{00000000-0005-0000-0000-0000DA040000}"/>
    <cellStyle name="20% - Accent4 2" xfId="207" xr:uid="{00000000-0005-0000-0000-0000DB040000}"/>
    <cellStyle name="20% - Accent4 2 2" xfId="208" xr:uid="{00000000-0005-0000-0000-0000DC040000}"/>
    <cellStyle name="20% - Accent4 2 2 2" xfId="209" xr:uid="{00000000-0005-0000-0000-0000DD040000}"/>
    <cellStyle name="20% - Accent4 2 2 2 2" xfId="1236" xr:uid="{00000000-0005-0000-0000-0000DE040000}"/>
    <cellStyle name="20% - Accent4 2 2 2 2 2" xfId="4765" xr:uid="{00000000-0005-0000-0000-0000DF040000}"/>
    <cellStyle name="20% - Accent4 2 2 2 2_Exh G" xfId="2364" xr:uid="{00000000-0005-0000-0000-0000E0040000}"/>
    <cellStyle name="20% - Accent4 2 2 2 3" xfId="3886" xr:uid="{00000000-0005-0000-0000-0000E1040000}"/>
    <cellStyle name="20% - Accent4 2 2 2_Exh G" xfId="2363" xr:uid="{00000000-0005-0000-0000-0000E2040000}"/>
    <cellStyle name="20% - Accent4 2 2 3" xfId="910" xr:uid="{00000000-0005-0000-0000-0000E3040000}"/>
    <cellStyle name="20% - Accent4 2 2 3 2" xfId="1839" xr:uid="{00000000-0005-0000-0000-0000E4040000}"/>
    <cellStyle name="20% - Accent4 2 2 3 2 2" xfId="5356" xr:uid="{00000000-0005-0000-0000-0000E5040000}"/>
    <cellStyle name="20% - Accent4 2 2 3 2_Exh G" xfId="2366" xr:uid="{00000000-0005-0000-0000-0000E6040000}"/>
    <cellStyle name="20% - Accent4 2 2 3 3" xfId="4477" xr:uid="{00000000-0005-0000-0000-0000E7040000}"/>
    <cellStyle name="20% - Accent4 2 2 3_Exh G" xfId="2365" xr:uid="{00000000-0005-0000-0000-0000E8040000}"/>
    <cellStyle name="20% - Accent4 2 2 4" xfId="1235" xr:uid="{00000000-0005-0000-0000-0000E9040000}"/>
    <cellStyle name="20% - Accent4 2 2 4 2" xfId="4764" xr:uid="{00000000-0005-0000-0000-0000EA040000}"/>
    <cellStyle name="20% - Accent4 2 2 4_Exh G" xfId="2367" xr:uid="{00000000-0005-0000-0000-0000EB040000}"/>
    <cellStyle name="20% - Accent4 2 2 5" xfId="3885" xr:uid="{00000000-0005-0000-0000-0000EC040000}"/>
    <cellStyle name="20% - Accent4 2 2_Exh G" xfId="2362" xr:uid="{00000000-0005-0000-0000-0000ED040000}"/>
    <cellStyle name="20% - Accent4 2 3" xfId="210" xr:uid="{00000000-0005-0000-0000-0000EE040000}"/>
    <cellStyle name="20% - Accent4 2 3 2" xfId="1237" xr:uid="{00000000-0005-0000-0000-0000EF040000}"/>
    <cellStyle name="20% - Accent4 2 3 2 2" xfId="4766" xr:uid="{00000000-0005-0000-0000-0000F0040000}"/>
    <cellStyle name="20% - Accent4 2 3 2_Exh G" xfId="2369" xr:uid="{00000000-0005-0000-0000-0000F1040000}"/>
    <cellStyle name="20% - Accent4 2 3 3" xfId="3887" xr:uid="{00000000-0005-0000-0000-0000F2040000}"/>
    <cellStyle name="20% - Accent4 2 3_Exh G" xfId="2368" xr:uid="{00000000-0005-0000-0000-0000F3040000}"/>
    <cellStyle name="20% - Accent4 2 4" xfId="909" xr:uid="{00000000-0005-0000-0000-0000F4040000}"/>
    <cellStyle name="20% - Accent4 2 4 2" xfId="1838" xr:uid="{00000000-0005-0000-0000-0000F5040000}"/>
    <cellStyle name="20% - Accent4 2 4 2 2" xfId="5355" xr:uid="{00000000-0005-0000-0000-0000F6040000}"/>
    <cellStyle name="20% - Accent4 2 4 2_Exh G" xfId="2371" xr:uid="{00000000-0005-0000-0000-0000F7040000}"/>
    <cellStyle name="20% - Accent4 2 4 3" xfId="4476" xr:uid="{00000000-0005-0000-0000-0000F8040000}"/>
    <cellStyle name="20% - Accent4 2 4_Exh G" xfId="2370" xr:uid="{00000000-0005-0000-0000-0000F9040000}"/>
    <cellStyle name="20% - Accent4 2 5" xfId="1234" xr:uid="{00000000-0005-0000-0000-0000FA040000}"/>
    <cellStyle name="20% - Accent4 2 5 2" xfId="4763" xr:uid="{00000000-0005-0000-0000-0000FB040000}"/>
    <cellStyle name="20% - Accent4 2 5_Exh G" xfId="2372" xr:uid="{00000000-0005-0000-0000-0000FC040000}"/>
    <cellStyle name="20% - Accent4 2 6" xfId="3884" xr:uid="{00000000-0005-0000-0000-0000FD040000}"/>
    <cellStyle name="20% - Accent4 2_Exh G" xfId="2361" xr:uid="{00000000-0005-0000-0000-0000FE040000}"/>
    <cellStyle name="20% - Accent4 3" xfId="211" xr:uid="{00000000-0005-0000-0000-0000FF040000}"/>
    <cellStyle name="20% - Accent4 3 2" xfId="212" xr:uid="{00000000-0005-0000-0000-000000050000}"/>
    <cellStyle name="20% - Accent4 3 2 2" xfId="213" xr:uid="{00000000-0005-0000-0000-000001050000}"/>
    <cellStyle name="20% - Accent4 3 2 2 2" xfId="1240" xr:uid="{00000000-0005-0000-0000-000002050000}"/>
    <cellStyle name="20% - Accent4 3 2 2 2 2" xfId="4769" xr:uid="{00000000-0005-0000-0000-000003050000}"/>
    <cellStyle name="20% - Accent4 3 2 2 2_Exh G" xfId="2376" xr:uid="{00000000-0005-0000-0000-000004050000}"/>
    <cellStyle name="20% - Accent4 3 2 2 3" xfId="3890" xr:uid="{00000000-0005-0000-0000-000005050000}"/>
    <cellStyle name="20% - Accent4 3 2 2_Exh G" xfId="2375" xr:uid="{00000000-0005-0000-0000-000006050000}"/>
    <cellStyle name="20% - Accent4 3 2 3" xfId="912" xr:uid="{00000000-0005-0000-0000-000007050000}"/>
    <cellStyle name="20% - Accent4 3 2 3 2" xfId="1841" xr:uid="{00000000-0005-0000-0000-000008050000}"/>
    <cellStyle name="20% - Accent4 3 2 3 2 2" xfId="5358" xr:uid="{00000000-0005-0000-0000-000009050000}"/>
    <cellStyle name="20% - Accent4 3 2 3 2_Exh G" xfId="2378" xr:uid="{00000000-0005-0000-0000-00000A050000}"/>
    <cellStyle name="20% - Accent4 3 2 3 3" xfId="4479" xr:uid="{00000000-0005-0000-0000-00000B050000}"/>
    <cellStyle name="20% - Accent4 3 2 3_Exh G" xfId="2377" xr:uid="{00000000-0005-0000-0000-00000C050000}"/>
    <cellStyle name="20% - Accent4 3 2 4" xfId="1239" xr:uid="{00000000-0005-0000-0000-00000D050000}"/>
    <cellStyle name="20% - Accent4 3 2 4 2" xfId="4768" xr:uid="{00000000-0005-0000-0000-00000E050000}"/>
    <cellStyle name="20% - Accent4 3 2 4_Exh G" xfId="2379" xr:uid="{00000000-0005-0000-0000-00000F050000}"/>
    <cellStyle name="20% - Accent4 3 2 5" xfId="3889" xr:uid="{00000000-0005-0000-0000-000010050000}"/>
    <cellStyle name="20% - Accent4 3 2_Exh G" xfId="2374" xr:uid="{00000000-0005-0000-0000-000011050000}"/>
    <cellStyle name="20% - Accent4 3 3" xfId="214" xr:uid="{00000000-0005-0000-0000-000012050000}"/>
    <cellStyle name="20% - Accent4 3 3 2" xfId="1241" xr:uid="{00000000-0005-0000-0000-000013050000}"/>
    <cellStyle name="20% - Accent4 3 3 2 2" xfId="4770" xr:uid="{00000000-0005-0000-0000-000014050000}"/>
    <cellStyle name="20% - Accent4 3 3 2_Exh G" xfId="2381" xr:uid="{00000000-0005-0000-0000-000015050000}"/>
    <cellStyle name="20% - Accent4 3 3 3" xfId="3891" xr:uid="{00000000-0005-0000-0000-000016050000}"/>
    <cellStyle name="20% - Accent4 3 3_Exh G" xfId="2380" xr:uid="{00000000-0005-0000-0000-000017050000}"/>
    <cellStyle name="20% - Accent4 3 4" xfId="911" xr:uid="{00000000-0005-0000-0000-000018050000}"/>
    <cellStyle name="20% - Accent4 3 4 2" xfId="1840" xr:uid="{00000000-0005-0000-0000-000019050000}"/>
    <cellStyle name="20% - Accent4 3 4 2 2" xfId="5357" xr:uid="{00000000-0005-0000-0000-00001A050000}"/>
    <cellStyle name="20% - Accent4 3 4 2_Exh G" xfId="2383" xr:uid="{00000000-0005-0000-0000-00001B050000}"/>
    <cellStyle name="20% - Accent4 3 4 3" xfId="4478" xr:uid="{00000000-0005-0000-0000-00001C050000}"/>
    <cellStyle name="20% - Accent4 3 4_Exh G" xfId="2382" xr:uid="{00000000-0005-0000-0000-00001D050000}"/>
    <cellStyle name="20% - Accent4 3 5" xfId="1238" xr:uid="{00000000-0005-0000-0000-00001E050000}"/>
    <cellStyle name="20% - Accent4 3 5 2" xfId="4767" xr:uid="{00000000-0005-0000-0000-00001F050000}"/>
    <cellStyle name="20% - Accent4 3 5_Exh G" xfId="2384" xr:uid="{00000000-0005-0000-0000-000020050000}"/>
    <cellStyle name="20% - Accent4 3 6" xfId="3888" xr:uid="{00000000-0005-0000-0000-000021050000}"/>
    <cellStyle name="20% - Accent4 3_Exh G" xfId="2373" xr:uid="{00000000-0005-0000-0000-000022050000}"/>
    <cellStyle name="20% - Accent4 4" xfId="215" xr:uid="{00000000-0005-0000-0000-000023050000}"/>
    <cellStyle name="20% - Accent4 4 2" xfId="216" xr:uid="{00000000-0005-0000-0000-000024050000}"/>
    <cellStyle name="20% - Accent4 4 2 2" xfId="217" xr:uid="{00000000-0005-0000-0000-000025050000}"/>
    <cellStyle name="20% - Accent4 4 2 2 2" xfId="1244" xr:uid="{00000000-0005-0000-0000-000026050000}"/>
    <cellStyle name="20% - Accent4 4 2 2 2 2" xfId="4773" xr:uid="{00000000-0005-0000-0000-000027050000}"/>
    <cellStyle name="20% - Accent4 4 2 2 2_Exh G" xfId="2388" xr:uid="{00000000-0005-0000-0000-000028050000}"/>
    <cellStyle name="20% - Accent4 4 2 2 3" xfId="3894" xr:uid="{00000000-0005-0000-0000-000029050000}"/>
    <cellStyle name="20% - Accent4 4 2 2_Exh G" xfId="2387" xr:uid="{00000000-0005-0000-0000-00002A050000}"/>
    <cellStyle name="20% - Accent4 4 2 3" xfId="914" xr:uid="{00000000-0005-0000-0000-00002B050000}"/>
    <cellStyle name="20% - Accent4 4 2 3 2" xfId="1843" xr:uid="{00000000-0005-0000-0000-00002C050000}"/>
    <cellStyle name="20% - Accent4 4 2 3 2 2" xfId="5360" xr:uid="{00000000-0005-0000-0000-00002D050000}"/>
    <cellStyle name="20% - Accent4 4 2 3 2_Exh G" xfId="2390" xr:uid="{00000000-0005-0000-0000-00002E050000}"/>
    <cellStyle name="20% - Accent4 4 2 3 3" xfId="4481" xr:uid="{00000000-0005-0000-0000-00002F050000}"/>
    <cellStyle name="20% - Accent4 4 2 3_Exh G" xfId="2389" xr:uid="{00000000-0005-0000-0000-000030050000}"/>
    <cellStyle name="20% - Accent4 4 2 4" xfId="1243" xr:uid="{00000000-0005-0000-0000-000031050000}"/>
    <cellStyle name="20% - Accent4 4 2 4 2" xfId="4772" xr:uid="{00000000-0005-0000-0000-000032050000}"/>
    <cellStyle name="20% - Accent4 4 2 4_Exh G" xfId="2391" xr:uid="{00000000-0005-0000-0000-000033050000}"/>
    <cellStyle name="20% - Accent4 4 2 5" xfId="3893" xr:uid="{00000000-0005-0000-0000-000034050000}"/>
    <cellStyle name="20% - Accent4 4 2_Exh G" xfId="2386" xr:uid="{00000000-0005-0000-0000-000035050000}"/>
    <cellStyle name="20% - Accent4 4 3" xfId="218" xr:uid="{00000000-0005-0000-0000-000036050000}"/>
    <cellStyle name="20% - Accent4 4 3 2" xfId="1245" xr:uid="{00000000-0005-0000-0000-000037050000}"/>
    <cellStyle name="20% - Accent4 4 3 2 2" xfId="4774" xr:uid="{00000000-0005-0000-0000-000038050000}"/>
    <cellStyle name="20% - Accent4 4 3 2_Exh G" xfId="2393" xr:uid="{00000000-0005-0000-0000-000039050000}"/>
    <cellStyle name="20% - Accent4 4 3 3" xfId="3895" xr:uid="{00000000-0005-0000-0000-00003A050000}"/>
    <cellStyle name="20% - Accent4 4 3_Exh G" xfId="2392" xr:uid="{00000000-0005-0000-0000-00003B050000}"/>
    <cellStyle name="20% - Accent4 4 4" xfId="913" xr:uid="{00000000-0005-0000-0000-00003C050000}"/>
    <cellStyle name="20% - Accent4 4 4 2" xfId="1842" xr:uid="{00000000-0005-0000-0000-00003D050000}"/>
    <cellStyle name="20% - Accent4 4 4 2 2" xfId="5359" xr:uid="{00000000-0005-0000-0000-00003E050000}"/>
    <cellStyle name="20% - Accent4 4 4 2_Exh G" xfId="2395" xr:uid="{00000000-0005-0000-0000-00003F050000}"/>
    <cellStyle name="20% - Accent4 4 4 3" xfId="4480" xr:uid="{00000000-0005-0000-0000-000040050000}"/>
    <cellStyle name="20% - Accent4 4 4_Exh G" xfId="2394" xr:uid="{00000000-0005-0000-0000-000041050000}"/>
    <cellStyle name="20% - Accent4 4 5" xfId="1242" xr:uid="{00000000-0005-0000-0000-000042050000}"/>
    <cellStyle name="20% - Accent4 4 5 2" xfId="4771" xr:uid="{00000000-0005-0000-0000-000043050000}"/>
    <cellStyle name="20% - Accent4 4 5_Exh G" xfId="2396" xr:uid="{00000000-0005-0000-0000-000044050000}"/>
    <cellStyle name="20% - Accent4 4 6" xfId="3892" xr:uid="{00000000-0005-0000-0000-000045050000}"/>
    <cellStyle name="20% - Accent4 4_Exh G" xfId="2385" xr:uid="{00000000-0005-0000-0000-000046050000}"/>
    <cellStyle name="20% - Accent4 5" xfId="219" xr:uid="{00000000-0005-0000-0000-000047050000}"/>
    <cellStyle name="20% - Accent4 5 2" xfId="220" xr:uid="{00000000-0005-0000-0000-000048050000}"/>
    <cellStyle name="20% - Accent4 5 2 2" xfId="221" xr:uid="{00000000-0005-0000-0000-000049050000}"/>
    <cellStyle name="20% - Accent4 5 2 2 2" xfId="1248" xr:uid="{00000000-0005-0000-0000-00004A050000}"/>
    <cellStyle name="20% - Accent4 5 2 2 2 2" xfId="4777" xr:uid="{00000000-0005-0000-0000-00004B050000}"/>
    <cellStyle name="20% - Accent4 5 2 2 2_Exh G" xfId="2400" xr:uid="{00000000-0005-0000-0000-00004C050000}"/>
    <cellStyle name="20% - Accent4 5 2 2 3" xfId="3898" xr:uid="{00000000-0005-0000-0000-00004D050000}"/>
    <cellStyle name="20% - Accent4 5 2 2_Exh G" xfId="2399" xr:uid="{00000000-0005-0000-0000-00004E050000}"/>
    <cellStyle name="20% - Accent4 5 2 3" xfId="1247" xr:uid="{00000000-0005-0000-0000-00004F050000}"/>
    <cellStyle name="20% - Accent4 5 2 3 2" xfId="4776" xr:uid="{00000000-0005-0000-0000-000050050000}"/>
    <cellStyle name="20% - Accent4 5 2 3_Exh G" xfId="2401" xr:uid="{00000000-0005-0000-0000-000051050000}"/>
    <cellStyle name="20% - Accent4 5 2 4" xfId="3897" xr:uid="{00000000-0005-0000-0000-000052050000}"/>
    <cellStyle name="20% - Accent4 5 2_Exh G" xfId="2398" xr:uid="{00000000-0005-0000-0000-000053050000}"/>
    <cellStyle name="20% - Accent4 5 3" xfId="222" xr:uid="{00000000-0005-0000-0000-000054050000}"/>
    <cellStyle name="20% - Accent4 5 3 2" xfId="1249" xr:uid="{00000000-0005-0000-0000-000055050000}"/>
    <cellStyle name="20% - Accent4 5 3 2 2" xfId="4778" xr:uid="{00000000-0005-0000-0000-000056050000}"/>
    <cellStyle name="20% - Accent4 5 3 2_Exh G" xfId="2403" xr:uid="{00000000-0005-0000-0000-000057050000}"/>
    <cellStyle name="20% - Accent4 5 3 3" xfId="3899" xr:uid="{00000000-0005-0000-0000-000058050000}"/>
    <cellStyle name="20% - Accent4 5 3_Exh G" xfId="2402" xr:uid="{00000000-0005-0000-0000-000059050000}"/>
    <cellStyle name="20% - Accent4 5 4" xfId="915" xr:uid="{00000000-0005-0000-0000-00005A050000}"/>
    <cellStyle name="20% - Accent4 5 5" xfId="1246" xr:uid="{00000000-0005-0000-0000-00005B050000}"/>
    <cellStyle name="20% - Accent4 5 5 2" xfId="4775" xr:uid="{00000000-0005-0000-0000-00005C050000}"/>
    <cellStyle name="20% - Accent4 5 5_Exh G" xfId="2404" xr:uid="{00000000-0005-0000-0000-00005D050000}"/>
    <cellStyle name="20% - Accent4 5 6" xfId="3896" xr:uid="{00000000-0005-0000-0000-00005E050000}"/>
    <cellStyle name="20% - Accent4 5_Exh G" xfId="2397" xr:uid="{00000000-0005-0000-0000-00005F050000}"/>
    <cellStyle name="20% - Accent4 6" xfId="223" xr:uid="{00000000-0005-0000-0000-000060050000}"/>
    <cellStyle name="20% - Accent4 6 2" xfId="224" xr:uid="{00000000-0005-0000-0000-000061050000}"/>
    <cellStyle name="20% - Accent4 6 2 2" xfId="225" xr:uid="{00000000-0005-0000-0000-000062050000}"/>
    <cellStyle name="20% - Accent4 6 2 2 2" xfId="1252" xr:uid="{00000000-0005-0000-0000-000063050000}"/>
    <cellStyle name="20% - Accent4 6 2 2 2 2" xfId="4781" xr:uid="{00000000-0005-0000-0000-000064050000}"/>
    <cellStyle name="20% - Accent4 6 2 2 2_Exh G" xfId="2408" xr:uid="{00000000-0005-0000-0000-000065050000}"/>
    <cellStyle name="20% - Accent4 6 2 2 3" xfId="3902" xr:uid="{00000000-0005-0000-0000-000066050000}"/>
    <cellStyle name="20% - Accent4 6 2 2_Exh G" xfId="2407" xr:uid="{00000000-0005-0000-0000-000067050000}"/>
    <cellStyle name="20% - Accent4 6 2 3" xfId="1251" xr:uid="{00000000-0005-0000-0000-000068050000}"/>
    <cellStyle name="20% - Accent4 6 2 3 2" xfId="4780" xr:uid="{00000000-0005-0000-0000-000069050000}"/>
    <cellStyle name="20% - Accent4 6 2 3_Exh G" xfId="2409" xr:uid="{00000000-0005-0000-0000-00006A050000}"/>
    <cellStyle name="20% - Accent4 6 2 4" xfId="3901" xr:uid="{00000000-0005-0000-0000-00006B050000}"/>
    <cellStyle name="20% - Accent4 6 2_Exh G" xfId="2406" xr:uid="{00000000-0005-0000-0000-00006C050000}"/>
    <cellStyle name="20% - Accent4 6 3" xfId="226" xr:uid="{00000000-0005-0000-0000-00006D050000}"/>
    <cellStyle name="20% - Accent4 6 3 2" xfId="1253" xr:uid="{00000000-0005-0000-0000-00006E050000}"/>
    <cellStyle name="20% - Accent4 6 3 2 2" xfId="4782" xr:uid="{00000000-0005-0000-0000-00006F050000}"/>
    <cellStyle name="20% - Accent4 6 3 2_Exh G" xfId="2411" xr:uid="{00000000-0005-0000-0000-000070050000}"/>
    <cellStyle name="20% - Accent4 6 3 3" xfId="3903" xr:uid="{00000000-0005-0000-0000-000071050000}"/>
    <cellStyle name="20% - Accent4 6 3_Exh G" xfId="2410" xr:uid="{00000000-0005-0000-0000-000072050000}"/>
    <cellStyle name="20% - Accent4 6 4" xfId="916" xr:uid="{00000000-0005-0000-0000-000073050000}"/>
    <cellStyle name="20% - Accent4 6 4 2" xfId="1844" xr:uid="{00000000-0005-0000-0000-000074050000}"/>
    <cellStyle name="20% - Accent4 6 4 2 2" xfId="5361" xr:uid="{00000000-0005-0000-0000-000075050000}"/>
    <cellStyle name="20% - Accent4 6 4 2_Exh G" xfId="2413" xr:uid="{00000000-0005-0000-0000-000076050000}"/>
    <cellStyle name="20% - Accent4 6 4 3" xfId="4482" xr:uid="{00000000-0005-0000-0000-000077050000}"/>
    <cellStyle name="20% - Accent4 6 4_Exh G" xfId="2412" xr:uid="{00000000-0005-0000-0000-000078050000}"/>
    <cellStyle name="20% - Accent4 6 5" xfId="1250" xr:uid="{00000000-0005-0000-0000-000079050000}"/>
    <cellStyle name="20% - Accent4 6 5 2" xfId="4779" xr:uid="{00000000-0005-0000-0000-00007A050000}"/>
    <cellStyle name="20% - Accent4 6 5_Exh G" xfId="2414" xr:uid="{00000000-0005-0000-0000-00007B050000}"/>
    <cellStyle name="20% - Accent4 6 6" xfId="3900" xr:uid="{00000000-0005-0000-0000-00007C050000}"/>
    <cellStyle name="20% - Accent4 6_Exh G" xfId="2405" xr:uid="{00000000-0005-0000-0000-00007D050000}"/>
    <cellStyle name="20% - Accent4 7" xfId="227" xr:uid="{00000000-0005-0000-0000-00007E050000}"/>
    <cellStyle name="20% - Accent4 7 2" xfId="228" xr:uid="{00000000-0005-0000-0000-00007F050000}"/>
    <cellStyle name="20% - Accent4 7 2 2" xfId="229" xr:uid="{00000000-0005-0000-0000-000080050000}"/>
    <cellStyle name="20% - Accent4 7 2 2 2" xfId="1256" xr:uid="{00000000-0005-0000-0000-000081050000}"/>
    <cellStyle name="20% - Accent4 7 2 2 2 2" xfId="4785" xr:uid="{00000000-0005-0000-0000-000082050000}"/>
    <cellStyle name="20% - Accent4 7 2 2 2_Exh G" xfId="2418" xr:uid="{00000000-0005-0000-0000-000083050000}"/>
    <cellStyle name="20% - Accent4 7 2 2 3" xfId="3906" xr:uid="{00000000-0005-0000-0000-000084050000}"/>
    <cellStyle name="20% - Accent4 7 2 2_Exh G" xfId="2417" xr:uid="{00000000-0005-0000-0000-000085050000}"/>
    <cellStyle name="20% - Accent4 7 2 3" xfId="1255" xr:uid="{00000000-0005-0000-0000-000086050000}"/>
    <cellStyle name="20% - Accent4 7 2 3 2" xfId="4784" xr:uid="{00000000-0005-0000-0000-000087050000}"/>
    <cellStyle name="20% - Accent4 7 2 3_Exh G" xfId="2419" xr:uid="{00000000-0005-0000-0000-000088050000}"/>
    <cellStyle name="20% - Accent4 7 2 4" xfId="3905" xr:uid="{00000000-0005-0000-0000-000089050000}"/>
    <cellStyle name="20% - Accent4 7 2_Exh G" xfId="2416" xr:uid="{00000000-0005-0000-0000-00008A050000}"/>
    <cellStyle name="20% - Accent4 7 3" xfId="230" xr:uid="{00000000-0005-0000-0000-00008B050000}"/>
    <cellStyle name="20% - Accent4 7 3 2" xfId="1257" xr:uid="{00000000-0005-0000-0000-00008C050000}"/>
    <cellStyle name="20% - Accent4 7 3 2 2" xfId="4786" xr:uid="{00000000-0005-0000-0000-00008D050000}"/>
    <cellStyle name="20% - Accent4 7 3 2_Exh G" xfId="2421" xr:uid="{00000000-0005-0000-0000-00008E050000}"/>
    <cellStyle name="20% - Accent4 7 3 3" xfId="3907" xr:uid="{00000000-0005-0000-0000-00008F050000}"/>
    <cellStyle name="20% - Accent4 7 3_Exh G" xfId="2420" xr:uid="{00000000-0005-0000-0000-000090050000}"/>
    <cellStyle name="20% - Accent4 7 4" xfId="917" xr:uid="{00000000-0005-0000-0000-000091050000}"/>
    <cellStyle name="20% - Accent4 7 4 2" xfId="1845" xr:uid="{00000000-0005-0000-0000-000092050000}"/>
    <cellStyle name="20% - Accent4 7 4 2 2" xfId="5362" xr:uid="{00000000-0005-0000-0000-000093050000}"/>
    <cellStyle name="20% - Accent4 7 4 2_Exh G" xfId="2423" xr:uid="{00000000-0005-0000-0000-000094050000}"/>
    <cellStyle name="20% - Accent4 7 4 3" xfId="4483" xr:uid="{00000000-0005-0000-0000-000095050000}"/>
    <cellStyle name="20% - Accent4 7 4_Exh G" xfId="2422" xr:uid="{00000000-0005-0000-0000-000096050000}"/>
    <cellStyle name="20% - Accent4 7 5" xfId="1254" xr:uid="{00000000-0005-0000-0000-000097050000}"/>
    <cellStyle name="20% - Accent4 7 5 2" xfId="4783" xr:uid="{00000000-0005-0000-0000-000098050000}"/>
    <cellStyle name="20% - Accent4 7 5_Exh G" xfId="2424" xr:uid="{00000000-0005-0000-0000-000099050000}"/>
    <cellStyle name="20% - Accent4 7 6" xfId="3904" xr:uid="{00000000-0005-0000-0000-00009A050000}"/>
    <cellStyle name="20% - Accent4 7_Exh G" xfId="2415" xr:uid="{00000000-0005-0000-0000-00009B050000}"/>
    <cellStyle name="20% - Accent4 8" xfId="231" xr:uid="{00000000-0005-0000-0000-00009C050000}"/>
    <cellStyle name="20% - Accent4 8 2" xfId="232" xr:uid="{00000000-0005-0000-0000-00009D050000}"/>
    <cellStyle name="20% - Accent4 8 2 2" xfId="233" xr:uid="{00000000-0005-0000-0000-00009E050000}"/>
    <cellStyle name="20% - Accent4 8 2 2 2" xfId="1260" xr:uid="{00000000-0005-0000-0000-00009F050000}"/>
    <cellStyle name="20% - Accent4 8 2 2 2 2" xfId="4789" xr:uid="{00000000-0005-0000-0000-0000A0050000}"/>
    <cellStyle name="20% - Accent4 8 2 2 2_Exh G" xfId="2428" xr:uid="{00000000-0005-0000-0000-0000A1050000}"/>
    <cellStyle name="20% - Accent4 8 2 2 3" xfId="3910" xr:uid="{00000000-0005-0000-0000-0000A2050000}"/>
    <cellStyle name="20% - Accent4 8 2 2_Exh G" xfId="2427" xr:uid="{00000000-0005-0000-0000-0000A3050000}"/>
    <cellStyle name="20% - Accent4 8 2 3" xfId="1259" xr:uid="{00000000-0005-0000-0000-0000A4050000}"/>
    <cellStyle name="20% - Accent4 8 2 3 2" xfId="4788" xr:uid="{00000000-0005-0000-0000-0000A5050000}"/>
    <cellStyle name="20% - Accent4 8 2 3_Exh G" xfId="2429" xr:uid="{00000000-0005-0000-0000-0000A6050000}"/>
    <cellStyle name="20% - Accent4 8 2 4" xfId="3909" xr:uid="{00000000-0005-0000-0000-0000A7050000}"/>
    <cellStyle name="20% - Accent4 8 2_Exh G" xfId="2426" xr:uid="{00000000-0005-0000-0000-0000A8050000}"/>
    <cellStyle name="20% - Accent4 8 3" xfId="234" xr:uid="{00000000-0005-0000-0000-0000A9050000}"/>
    <cellStyle name="20% - Accent4 8 3 2" xfId="1261" xr:uid="{00000000-0005-0000-0000-0000AA050000}"/>
    <cellStyle name="20% - Accent4 8 3 2 2" xfId="4790" xr:uid="{00000000-0005-0000-0000-0000AB050000}"/>
    <cellStyle name="20% - Accent4 8 3 2_Exh G" xfId="2431" xr:uid="{00000000-0005-0000-0000-0000AC050000}"/>
    <cellStyle name="20% - Accent4 8 3 3" xfId="3911" xr:uid="{00000000-0005-0000-0000-0000AD050000}"/>
    <cellStyle name="20% - Accent4 8 3_Exh G" xfId="2430" xr:uid="{00000000-0005-0000-0000-0000AE050000}"/>
    <cellStyle name="20% - Accent4 8 4" xfId="918" xr:uid="{00000000-0005-0000-0000-0000AF050000}"/>
    <cellStyle name="20% - Accent4 8 4 2" xfId="1846" xr:uid="{00000000-0005-0000-0000-0000B0050000}"/>
    <cellStyle name="20% - Accent4 8 4 2 2" xfId="5363" xr:uid="{00000000-0005-0000-0000-0000B1050000}"/>
    <cellStyle name="20% - Accent4 8 4 2_Exh G" xfId="2433" xr:uid="{00000000-0005-0000-0000-0000B2050000}"/>
    <cellStyle name="20% - Accent4 8 4 3" xfId="4484" xr:uid="{00000000-0005-0000-0000-0000B3050000}"/>
    <cellStyle name="20% - Accent4 8 4_Exh G" xfId="2432" xr:uid="{00000000-0005-0000-0000-0000B4050000}"/>
    <cellStyle name="20% - Accent4 8 5" xfId="1258" xr:uid="{00000000-0005-0000-0000-0000B5050000}"/>
    <cellStyle name="20% - Accent4 8 5 2" xfId="4787" xr:uid="{00000000-0005-0000-0000-0000B6050000}"/>
    <cellStyle name="20% - Accent4 8 5_Exh G" xfId="2434" xr:uid="{00000000-0005-0000-0000-0000B7050000}"/>
    <cellStyle name="20% - Accent4 8 6" xfId="3908" xr:uid="{00000000-0005-0000-0000-0000B8050000}"/>
    <cellStyle name="20% - Accent4 8_Exh G" xfId="2425" xr:uid="{00000000-0005-0000-0000-0000B9050000}"/>
    <cellStyle name="20% - Accent4 9" xfId="235" xr:uid="{00000000-0005-0000-0000-0000BA050000}"/>
    <cellStyle name="20% - Accent4 9 2" xfId="236" xr:uid="{00000000-0005-0000-0000-0000BB050000}"/>
    <cellStyle name="20% - Accent4 9 2 2" xfId="237" xr:uid="{00000000-0005-0000-0000-0000BC050000}"/>
    <cellStyle name="20% - Accent4 9 2 2 2" xfId="1264" xr:uid="{00000000-0005-0000-0000-0000BD050000}"/>
    <cellStyle name="20% - Accent4 9 2 2 2 2" xfId="4793" xr:uid="{00000000-0005-0000-0000-0000BE050000}"/>
    <cellStyle name="20% - Accent4 9 2 2 2_Exh G" xfId="2438" xr:uid="{00000000-0005-0000-0000-0000BF050000}"/>
    <cellStyle name="20% - Accent4 9 2 2 3" xfId="3914" xr:uid="{00000000-0005-0000-0000-0000C0050000}"/>
    <cellStyle name="20% - Accent4 9 2 2_Exh G" xfId="2437" xr:uid="{00000000-0005-0000-0000-0000C1050000}"/>
    <cellStyle name="20% - Accent4 9 2 3" xfId="1263" xr:uid="{00000000-0005-0000-0000-0000C2050000}"/>
    <cellStyle name="20% - Accent4 9 2 3 2" xfId="4792" xr:uid="{00000000-0005-0000-0000-0000C3050000}"/>
    <cellStyle name="20% - Accent4 9 2 3_Exh G" xfId="2439" xr:uid="{00000000-0005-0000-0000-0000C4050000}"/>
    <cellStyle name="20% - Accent4 9 2 4" xfId="3913" xr:uid="{00000000-0005-0000-0000-0000C5050000}"/>
    <cellStyle name="20% - Accent4 9 2_Exh G" xfId="2436" xr:uid="{00000000-0005-0000-0000-0000C6050000}"/>
    <cellStyle name="20% - Accent4 9 3" xfId="238" xr:uid="{00000000-0005-0000-0000-0000C7050000}"/>
    <cellStyle name="20% - Accent4 9 3 2" xfId="1265" xr:uid="{00000000-0005-0000-0000-0000C8050000}"/>
    <cellStyle name="20% - Accent4 9 3 2 2" xfId="4794" xr:uid="{00000000-0005-0000-0000-0000C9050000}"/>
    <cellStyle name="20% - Accent4 9 3 2_Exh G" xfId="2441" xr:uid="{00000000-0005-0000-0000-0000CA050000}"/>
    <cellStyle name="20% - Accent4 9 3 3" xfId="3915" xr:uid="{00000000-0005-0000-0000-0000CB050000}"/>
    <cellStyle name="20% - Accent4 9 3_Exh G" xfId="2440" xr:uid="{00000000-0005-0000-0000-0000CC050000}"/>
    <cellStyle name="20% - Accent4 9 4" xfId="919" xr:uid="{00000000-0005-0000-0000-0000CD050000}"/>
    <cellStyle name="20% - Accent4 9 4 2" xfId="1847" xr:uid="{00000000-0005-0000-0000-0000CE050000}"/>
    <cellStyle name="20% - Accent4 9 4 2 2" xfId="5364" xr:uid="{00000000-0005-0000-0000-0000CF050000}"/>
    <cellStyle name="20% - Accent4 9 4 2_Exh G" xfId="2443" xr:uid="{00000000-0005-0000-0000-0000D0050000}"/>
    <cellStyle name="20% - Accent4 9 4 3" xfId="4485" xr:uid="{00000000-0005-0000-0000-0000D1050000}"/>
    <cellStyle name="20% - Accent4 9 4_Exh G" xfId="2442" xr:uid="{00000000-0005-0000-0000-0000D2050000}"/>
    <cellStyle name="20% - Accent4 9 5" xfId="1262" xr:uid="{00000000-0005-0000-0000-0000D3050000}"/>
    <cellStyle name="20% - Accent4 9 5 2" xfId="4791" xr:uid="{00000000-0005-0000-0000-0000D4050000}"/>
    <cellStyle name="20% - Accent4 9 5_Exh G" xfId="2444" xr:uid="{00000000-0005-0000-0000-0000D5050000}"/>
    <cellStyle name="20% - Accent4 9 6" xfId="3912" xr:uid="{00000000-0005-0000-0000-0000D6050000}"/>
    <cellStyle name="20% - Accent4 9_Exh G" xfId="2435" xr:uid="{00000000-0005-0000-0000-0000D7050000}"/>
    <cellStyle name="20% - Accent5 10" xfId="239" xr:uid="{00000000-0005-0000-0000-0000D8050000}"/>
    <cellStyle name="20% - Accent5 10 2" xfId="240" xr:uid="{00000000-0005-0000-0000-0000D9050000}"/>
    <cellStyle name="20% - Accent5 10 2 2" xfId="241" xr:uid="{00000000-0005-0000-0000-0000DA050000}"/>
    <cellStyle name="20% - Accent5 10 2 2 2" xfId="1268" xr:uid="{00000000-0005-0000-0000-0000DB050000}"/>
    <cellStyle name="20% - Accent5 10 2 2 2 2" xfId="4797" xr:uid="{00000000-0005-0000-0000-0000DC050000}"/>
    <cellStyle name="20% - Accent5 10 2 2 2_Exh G" xfId="2448" xr:uid="{00000000-0005-0000-0000-0000DD050000}"/>
    <cellStyle name="20% - Accent5 10 2 2 3" xfId="3918" xr:uid="{00000000-0005-0000-0000-0000DE050000}"/>
    <cellStyle name="20% - Accent5 10 2 2_Exh G" xfId="2447" xr:uid="{00000000-0005-0000-0000-0000DF050000}"/>
    <cellStyle name="20% - Accent5 10 2 3" xfId="1267" xr:uid="{00000000-0005-0000-0000-0000E0050000}"/>
    <cellStyle name="20% - Accent5 10 2 3 2" xfId="4796" xr:uid="{00000000-0005-0000-0000-0000E1050000}"/>
    <cellStyle name="20% - Accent5 10 2 3_Exh G" xfId="2449" xr:uid="{00000000-0005-0000-0000-0000E2050000}"/>
    <cellStyle name="20% - Accent5 10 2 4" xfId="3917" xr:uid="{00000000-0005-0000-0000-0000E3050000}"/>
    <cellStyle name="20% - Accent5 10 2_Exh G" xfId="2446" xr:uid="{00000000-0005-0000-0000-0000E4050000}"/>
    <cellStyle name="20% - Accent5 10 3" xfId="242" xr:uid="{00000000-0005-0000-0000-0000E5050000}"/>
    <cellStyle name="20% - Accent5 10 3 2" xfId="1269" xr:uid="{00000000-0005-0000-0000-0000E6050000}"/>
    <cellStyle name="20% - Accent5 10 3 2 2" xfId="4798" xr:uid="{00000000-0005-0000-0000-0000E7050000}"/>
    <cellStyle name="20% - Accent5 10 3 2_Exh G" xfId="2451" xr:uid="{00000000-0005-0000-0000-0000E8050000}"/>
    <cellStyle name="20% - Accent5 10 3 3" xfId="3919" xr:uid="{00000000-0005-0000-0000-0000E9050000}"/>
    <cellStyle name="20% - Accent5 10 3_Exh G" xfId="2450" xr:uid="{00000000-0005-0000-0000-0000EA050000}"/>
    <cellStyle name="20% - Accent5 10 4" xfId="920" xr:uid="{00000000-0005-0000-0000-0000EB050000}"/>
    <cellStyle name="20% - Accent5 10 5" xfId="1266" xr:uid="{00000000-0005-0000-0000-0000EC050000}"/>
    <cellStyle name="20% - Accent5 10 5 2" xfId="4795" xr:uid="{00000000-0005-0000-0000-0000ED050000}"/>
    <cellStyle name="20% - Accent5 10 5_Exh G" xfId="2452" xr:uid="{00000000-0005-0000-0000-0000EE050000}"/>
    <cellStyle name="20% - Accent5 10 6" xfId="3916" xr:uid="{00000000-0005-0000-0000-0000EF050000}"/>
    <cellStyle name="20% - Accent5 10_Exh G" xfId="2445" xr:uid="{00000000-0005-0000-0000-0000F0050000}"/>
    <cellStyle name="20% - Accent5 11" xfId="243" xr:uid="{00000000-0005-0000-0000-0000F1050000}"/>
    <cellStyle name="20% - Accent5 11 2" xfId="244" xr:uid="{00000000-0005-0000-0000-0000F2050000}"/>
    <cellStyle name="20% - Accent5 11 2 2" xfId="245" xr:uid="{00000000-0005-0000-0000-0000F3050000}"/>
    <cellStyle name="20% - Accent5 11 2 2 2" xfId="1272" xr:uid="{00000000-0005-0000-0000-0000F4050000}"/>
    <cellStyle name="20% - Accent5 11 2 2 2 2" xfId="4801" xr:uid="{00000000-0005-0000-0000-0000F5050000}"/>
    <cellStyle name="20% - Accent5 11 2 2 2_Exh G" xfId="2456" xr:uid="{00000000-0005-0000-0000-0000F6050000}"/>
    <cellStyle name="20% - Accent5 11 2 2 3" xfId="3922" xr:uid="{00000000-0005-0000-0000-0000F7050000}"/>
    <cellStyle name="20% - Accent5 11 2 2_Exh G" xfId="2455" xr:uid="{00000000-0005-0000-0000-0000F8050000}"/>
    <cellStyle name="20% - Accent5 11 2 3" xfId="1271" xr:uid="{00000000-0005-0000-0000-0000F9050000}"/>
    <cellStyle name="20% - Accent5 11 2 3 2" xfId="4800" xr:uid="{00000000-0005-0000-0000-0000FA050000}"/>
    <cellStyle name="20% - Accent5 11 2 3_Exh G" xfId="2457" xr:uid="{00000000-0005-0000-0000-0000FB050000}"/>
    <cellStyle name="20% - Accent5 11 2 4" xfId="3921" xr:uid="{00000000-0005-0000-0000-0000FC050000}"/>
    <cellStyle name="20% - Accent5 11 2_Exh G" xfId="2454" xr:uid="{00000000-0005-0000-0000-0000FD050000}"/>
    <cellStyle name="20% - Accent5 11 3" xfId="246" xr:uid="{00000000-0005-0000-0000-0000FE050000}"/>
    <cellStyle name="20% - Accent5 11 3 2" xfId="1273" xr:uid="{00000000-0005-0000-0000-0000FF050000}"/>
    <cellStyle name="20% - Accent5 11 3 2 2" xfId="4802" xr:uid="{00000000-0005-0000-0000-000000060000}"/>
    <cellStyle name="20% - Accent5 11 3 2_Exh G" xfId="2459" xr:uid="{00000000-0005-0000-0000-000001060000}"/>
    <cellStyle name="20% - Accent5 11 3 3" xfId="3923" xr:uid="{00000000-0005-0000-0000-000002060000}"/>
    <cellStyle name="20% - Accent5 11 3_Exh G" xfId="2458" xr:uid="{00000000-0005-0000-0000-000003060000}"/>
    <cellStyle name="20% - Accent5 11 4" xfId="1270" xr:uid="{00000000-0005-0000-0000-000004060000}"/>
    <cellStyle name="20% - Accent5 11 4 2" xfId="4799" xr:uid="{00000000-0005-0000-0000-000005060000}"/>
    <cellStyle name="20% - Accent5 11 4_Exh G" xfId="2460" xr:uid="{00000000-0005-0000-0000-000006060000}"/>
    <cellStyle name="20% - Accent5 11 5" xfId="3920" xr:uid="{00000000-0005-0000-0000-000007060000}"/>
    <cellStyle name="20% - Accent5 11_Exh G" xfId="2453" xr:uid="{00000000-0005-0000-0000-000008060000}"/>
    <cellStyle name="20% - Accent5 12" xfId="247" xr:uid="{00000000-0005-0000-0000-000009060000}"/>
    <cellStyle name="20% - Accent5 12 2" xfId="248" xr:uid="{00000000-0005-0000-0000-00000A060000}"/>
    <cellStyle name="20% - Accent5 12 2 2" xfId="249" xr:uid="{00000000-0005-0000-0000-00000B060000}"/>
    <cellStyle name="20% - Accent5 12 2 2 2" xfId="1276" xr:uid="{00000000-0005-0000-0000-00000C060000}"/>
    <cellStyle name="20% - Accent5 12 2 2 2 2" xfId="4805" xr:uid="{00000000-0005-0000-0000-00000D060000}"/>
    <cellStyle name="20% - Accent5 12 2 2 2_Exh G" xfId="2464" xr:uid="{00000000-0005-0000-0000-00000E060000}"/>
    <cellStyle name="20% - Accent5 12 2 2 3" xfId="3926" xr:uid="{00000000-0005-0000-0000-00000F060000}"/>
    <cellStyle name="20% - Accent5 12 2 2_Exh G" xfId="2463" xr:uid="{00000000-0005-0000-0000-000010060000}"/>
    <cellStyle name="20% - Accent5 12 2 3" xfId="1275" xr:uid="{00000000-0005-0000-0000-000011060000}"/>
    <cellStyle name="20% - Accent5 12 2 3 2" xfId="4804" xr:uid="{00000000-0005-0000-0000-000012060000}"/>
    <cellStyle name="20% - Accent5 12 2 3_Exh G" xfId="2465" xr:uid="{00000000-0005-0000-0000-000013060000}"/>
    <cellStyle name="20% - Accent5 12 2 4" xfId="3925" xr:uid="{00000000-0005-0000-0000-000014060000}"/>
    <cellStyle name="20% - Accent5 12 2_Exh G" xfId="2462" xr:uid="{00000000-0005-0000-0000-000015060000}"/>
    <cellStyle name="20% - Accent5 12 3" xfId="250" xr:uid="{00000000-0005-0000-0000-000016060000}"/>
    <cellStyle name="20% - Accent5 12 3 2" xfId="1277" xr:uid="{00000000-0005-0000-0000-000017060000}"/>
    <cellStyle name="20% - Accent5 12 3 2 2" xfId="4806" xr:uid="{00000000-0005-0000-0000-000018060000}"/>
    <cellStyle name="20% - Accent5 12 3 2_Exh G" xfId="2467" xr:uid="{00000000-0005-0000-0000-000019060000}"/>
    <cellStyle name="20% - Accent5 12 3 3" xfId="3927" xr:uid="{00000000-0005-0000-0000-00001A060000}"/>
    <cellStyle name="20% - Accent5 12 3_Exh G" xfId="2466" xr:uid="{00000000-0005-0000-0000-00001B060000}"/>
    <cellStyle name="20% - Accent5 12 4" xfId="1274" xr:uid="{00000000-0005-0000-0000-00001C060000}"/>
    <cellStyle name="20% - Accent5 12 4 2" xfId="4803" xr:uid="{00000000-0005-0000-0000-00001D060000}"/>
    <cellStyle name="20% - Accent5 12 4_Exh G" xfId="2468" xr:uid="{00000000-0005-0000-0000-00001E060000}"/>
    <cellStyle name="20% - Accent5 12 5" xfId="3924" xr:uid="{00000000-0005-0000-0000-00001F060000}"/>
    <cellStyle name="20% - Accent5 12_Exh G" xfId="2461" xr:uid="{00000000-0005-0000-0000-000020060000}"/>
    <cellStyle name="20% - Accent5 13" xfId="251" xr:uid="{00000000-0005-0000-0000-000021060000}"/>
    <cellStyle name="20% - Accent5 13 2" xfId="252" xr:uid="{00000000-0005-0000-0000-000022060000}"/>
    <cellStyle name="20% - Accent5 13 2 2" xfId="253" xr:uid="{00000000-0005-0000-0000-000023060000}"/>
    <cellStyle name="20% - Accent5 13 2 2 2" xfId="1280" xr:uid="{00000000-0005-0000-0000-000024060000}"/>
    <cellStyle name="20% - Accent5 13 2 2 2 2" xfId="4809" xr:uid="{00000000-0005-0000-0000-000025060000}"/>
    <cellStyle name="20% - Accent5 13 2 2 2_Exh G" xfId="2472" xr:uid="{00000000-0005-0000-0000-000026060000}"/>
    <cellStyle name="20% - Accent5 13 2 2 3" xfId="3930" xr:uid="{00000000-0005-0000-0000-000027060000}"/>
    <cellStyle name="20% - Accent5 13 2 2_Exh G" xfId="2471" xr:uid="{00000000-0005-0000-0000-000028060000}"/>
    <cellStyle name="20% - Accent5 13 2 3" xfId="1279" xr:uid="{00000000-0005-0000-0000-000029060000}"/>
    <cellStyle name="20% - Accent5 13 2 3 2" xfId="4808" xr:uid="{00000000-0005-0000-0000-00002A060000}"/>
    <cellStyle name="20% - Accent5 13 2 3_Exh G" xfId="2473" xr:uid="{00000000-0005-0000-0000-00002B060000}"/>
    <cellStyle name="20% - Accent5 13 2 4" xfId="3929" xr:uid="{00000000-0005-0000-0000-00002C060000}"/>
    <cellStyle name="20% - Accent5 13 2_Exh G" xfId="2470" xr:uid="{00000000-0005-0000-0000-00002D060000}"/>
    <cellStyle name="20% - Accent5 13 3" xfId="254" xr:uid="{00000000-0005-0000-0000-00002E060000}"/>
    <cellStyle name="20% - Accent5 13 3 2" xfId="1281" xr:uid="{00000000-0005-0000-0000-00002F060000}"/>
    <cellStyle name="20% - Accent5 13 3 2 2" xfId="4810" xr:uid="{00000000-0005-0000-0000-000030060000}"/>
    <cellStyle name="20% - Accent5 13 3 2_Exh G" xfId="2475" xr:uid="{00000000-0005-0000-0000-000031060000}"/>
    <cellStyle name="20% - Accent5 13 3 3" xfId="3931" xr:uid="{00000000-0005-0000-0000-000032060000}"/>
    <cellStyle name="20% - Accent5 13 3_Exh G" xfId="2474" xr:uid="{00000000-0005-0000-0000-000033060000}"/>
    <cellStyle name="20% - Accent5 13 4" xfId="1278" xr:uid="{00000000-0005-0000-0000-000034060000}"/>
    <cellStyle name="20% - Accent5 13 4 2" xfId="4807" xr:uid="{00000000-0005-0000-0000-000035060000}"/>
    <cellStyle name="20% - Accent5 13 4_Exh G" xfId="2476" xr:uid="{00000000-0005-0000-0000-000036060000}"/>
    <cellStyle name="20% - Accent5 13 5" xfId="3928" xr:uid="{00000000-0005-0000-0000-000037060000}"/>
    <cellStyle name="20% - Accent5 13_Exh G" xfId="2469" xr:uid="{00000000-0005-0000-0000-000038060000}"/>
    <cellStyle name="20% - Accent5 14" xfId="255" xr:uid="{00000000-0005-0000-0000-000039060000}"/>
    <cellStyle name="20% - Accent5 14 2" xfId="256" xr:uid="{00000000-0005-0000-0000-00003A060000}"/>
    <cellStyle name="20% - Accent5 14 2 2" xfId="1283" xr:uid="{00000000-0005-0000-0000-00003B060000}"/>
    <cellStyle name="20% - Accent5 14 2 2 2" xfId="4812" xr:uid="{00000000-0005-0000-0000-00003C060000}"/>
    <cellStyle name="20% - Accent5 14 2 2_Exh G" xfId="2479" xr:uid="{00000000-0005-0000-0000-00003D060000}"/>
    <cellStyle name="20% - Accent5 14 2 3" xfId="3933" xr:uid="{00000000-0005-0000-0000-00003E060000}"/>
    <cellStyle name="20% - Accent5 14 2_Exh G" xfId="2478" xr:uid="{00000000-0005-0000-0000-00003F060000}"/>
    <cellStyle name="20% - Accent5 14 3" xfId="1282" xr:uid="{00000000-0005-0000-0000-000040060000}"/>
    <cellStyle name="20% - Accent5 14 3 2" xfId="4811" xr:uid="{00000000-0005-0000-0000-000041060000}"/>
    <cellStyle name="20% - Accent5 14 3_Exh G" xfId="2480" xr:uid="{00000000-0005-0000-0000-000042060000}"/>
    <cellStyle name="20% - Accent5 14 4" xfId="3932" xr:uid="{00000000-0005-0000-0000-000043060000}"/>
    <cellStyle name="20% - Accent5 14_Exh G" xfId="2477" xr:uid="{00000000-0005-0000-0000-000044060000}"/>
    <cellStyle name="20% - Accent5 15" xfId="257" xr:uid="{00000000-0005-0000-0000-000045060000}"/>
    <cellStyle name="20% - Accent5 15 2" xfId="1284" xr:uid="{00000000-0005-0000-0000-000046060000}"/>
    <cellStyle name="20% - Accent5 15 2 2" xfId="4813" xr:uid="{00000000-0005-0000-0000-000047060000}"/>
    <cellStyle name="20% - Accent5 15 2_Exh G" xfId="2482" xr:uid="{00000000-0005-0000-0000-000048060000}"/>
    <cellStyle name="20% - Accent5 15 3" xfId="3934" xr:uid="{00000000-0005-0000-0000-000049060000}"/>
    <cellStyle name="20% - Accent5 15_Exh G" xfId="2481" xr:uid="{00000000-0005-0000-0000-00004A060000}"/>
    <cellStyle name="20% - Accent5 16" xfId="857" xr:uid="{00000000-0005-0000-0000-00004B060000}"/>
    <cellStyle name="20% - Accent5 16 2" xfId="1795" xr:uid="{00000000-0005-0000-0000-00004C060000}"/>
    <cellStyle name="20% - Accent5 16 2 2" xfId="5315" xr:uid="{00000000-0005-0000-0000-00004D060000}"/>
    <cellStyle name="20% - Accent5 16 2_Exh G" xfId="2484" xr:uid="{00000000-0005-0000-0000-00004E060000}"/>
    <cellStyle name="20% - Accent5 16 3" xfId="4436" xr:uid="{00000000-0005-0000-0000-00004F060000}"/>
    <cellStyle name="20% - Accent5 16_Exh G" xfId="2483" xr:uid="{00000000-0005-0000-0000-000050060000}"/>
    <cellStyle name="20% - Accent5 2" xfId="258" xr:uid="{00000000-0005-0000-0000-000051060000}"/>
    <cellStyle name="20% - Accent5 2 2" xfId="259" xr:uid="{00000000-0005-0000-0000-000052060000}"/>
    <cellStyle name="20% - Accent5 2 2 2" xfId="260" xr:uid="{00000000-0005-0000-0000-000053060000}"/>
    <cellStyle name="20% - Accent5 2 2 2 2" xfId="1287" xr:uid="{00000000-0005-0000-0000-000054060000}"/>
    <cellStyle name="20% - Accent5 2 2 2 2 2" xfId="4816" xr:uid="{00000000-0005-0000-0000-000055060000}"/>
    <cellStyle name="20% - Accent5 2 2 2 2_Exh G" xfId="2488" xr:uid="{00000000-0005-0000-0000-000056060000}"/>
    <cellStyle name="20% - Accent5 2 2 2 3" xfId="3937" xr:uid="{00000000-0005-0000-0000-000057060000}"/>
    <cellStyle name="20% - Accent5 2 2 2_Exh G" xfId="2487" xr:uid="{00000000-0005-0000-0000-000058060000}"/>
    <cellStyle name="20% - Accent5 2 2 3" xfId="922" xr:uid="{00000000-0005-0000-0000-000059060000}"/>
    <cellStyle name="20% - Accent5 2 2 3 2" xfId="1849" xr:uid="{00000000-0005-0000-0000-00005A060000}"/>
    <cellStyle name="20% - Accent5 2 2 3 2 2" xfId="5366" xr:uid="{00000000-0005-0000-0000-00005B060000}"/>
    <cellStyle name="20% - Accent5 2 2 3 2_Exh G" xfId="2490" xr:uid="{00000000-0005-0000-0000-00005C060000}"/>
    <cellStyle name="20% - Accent5 2 2 3 3" xfId="4487" xr:uid="{00000000-0005-0000-0000-00005D060000}"/>
    <cellStyle name="20% - Accent5 2 2 3_Exh G" xfId="2489" xr:uid="{00000000-0005-0000-0000-00005E060000}"/>
    <cellStyle name="20% - Accent5 2 2 4" xfId="1286" xr:uid="{00000000-0005-0000-0000-00005F060000}"/>
    <cellStyle name="20% - Accent5 2 2 4 2" xfId="4815" xr:uid="{00000000-0005-0000-0000-000060060000}"/>
    <cellStyle name="20% - Accent5 2 2 4_Exh G" xfId="2491" xr:uid="{00000000-0005-0000-0000-000061060000}"/>
    <cellStyle name="20% - Accent5 2 2 5" xfId="3936" xr:uid="{00000000-0005-0000-0000-000062060000}"/>
    <cellStyle name="20% - Accent5 2 2_Exh G" xfId="2486" xr:uid="{00000000-0005-0000-0000-000063060000}"/>
    <cellStyle name="20% - Accent5 2 3" xfId="261" xr:uid="{00000000-0005-0000-0000-000064060000}"/>
    <cellStyle name="20% - Accent5 2 3 2" xfId="1288" xr:uid="{00000000-0005-0000-0000-000065060000}"/>
    <cellStyle name="20% - Accent5 2 3 2 2" xfId="4817" xr:uid="{00000000-0005-0000-0000-000066060000}"/>
    <cellStyle name="20% - Accent5 2 3 2_Exh G" xfId="2493" xr:uid="{00000000-0005-0000-0000-000067060000}"/>
    <cellStyle name="20% - Accent5 2 3 3" xfId="3938" xr:uid="{00000000-0005-0000-0000-000068060000}"/>
    <cellStyle name="20% - Accent5 2 3_Exh G" xfId="2492" xr:uid="{00000000-0005-0000-0000-000069060000}"/>
    <cellStyle name="20% - Accent5 2 4" xfId="921" xr:uid="{00000000-0005-0000-0000-00006A060000}"/>
    <cellStyle name="20% - Accent5 2 4 2" xfId="1848" xr:uid="{00000000-0005-0000-0000-00006B060000}"/>
    <cellStyle name="20% - Accent5 2 4 2 2" xfId="5365" xr:uid="{00000000-0005-0000-0000-00006C060000}"/>
    <cellStyle name="20% - Accent5 2 4 2_Exh G" xfId="2495" xr:uid="{00000000-0005-0000-0000-00006D060000}"/>
    <cellStyle name="20% - Accent5 2 4 3" xfId="4486" xr:uid="{00000000-0005-0000-0000-00006E060000}"/>
    <cellStyle name="20% - Accent5 2 4_Exh G" xfId="2494" xr:uid="{00000000-0005-0000-0000-00006F060000}"/>
    <cellStyle name="20% - Accent5 2 5" xfId="1285" xr:uid="{00000000-0005-0000-0000-000070060000}"/>
    <cellStyle name="20% - Accent5 2 5 2" xfId="4814" xr:uid="{00000000-0005-0000-0000-000071060000}"/>
    <cellStyle name="20% - Accent5 2 5_Exh G" xfId="2496" xr:uid="{00000000-0005-0000-0000-000072060000}"/>
    <cellStyle name="20% - Accent5 2 6" xfId="3935" xr:uid="{00000000-0005-0000-0000-000073060000}"/>
    <cellStyle name="20% - Accent5 2_Exh G" xfId="2485" xr:uid="{00000000-0005-0000-0000-000074060000}"/>
    <cellStyle name="20% - Accent5 3" xfId="262" xr:uid="{00000000-0005-0000-0000-000075060000}"/>
    <cellStyle name="20% - Accent5 3 2" xfId="263" xr:uid="{00000000-0005-0000-0000-000076060000}"/>
    <cellStyle name="20% - Accent5 3 2 2" xfId="264" xr:uid="{00000000-0005-0000-0000-000077060000}"/>
    <cellStyle name="20% - Accent5 3 2 2 2" xfId="1291" xr:uid="{00000000-0005-0000-0000-000078060000}"/>
    <cellStyle name="20% - Accent5 3 2 2 2 2" xfId="4820" xr:uid="{00000000-0005-0000-0000-000079060000}"/>
    <cellStyle name="20% - Accent5 3 2 2 2_Exh G" xfId="2500" xr:uid="{00000000-0005-0000-0000-00007A060000}"/>
    <cellStyle name="20% - Accent5 3 2 2 3" xfId="3941" xr:uid="{00000000-0005-0000-0000-00007B060000}"/>
    <cellStyle name="20% - Accent5 3 2 2_Exh G" xfId="2499" xr:uid="{00000000-0005-0000-0000-00007C060000}"/>
    <cellStyle name="20% - Accent5 3 2 3" xfId="924" xr:uid="{00000000-0005-0000-0000-00007D060000}"/>
    <cellStyle name="20% - Accent5 3 2 3 2" xfId="1851" xr:uid="{00000000-0005-0000-0000-00007E060000}"/>
    <cellStyle name="20% - Accent5 3 2 3 2 2" xfId="5368" xr:uid="{00000000-0005-0000-0000-00007F060000}"/>
    <cellStyle name="20% - Accent5 3 2 3 2_Exh G" xfId="2502" xr:uid="{00000000-0005-0000-0000-000080060000}"/>
    <cellStyle name="20% - Accent5 3 2 3 3" xfId="4489" xr:uid="{00000000-0005-0000-0000-000081060000}"/>
    <cellStyle name="20% - Accent5 3 2 3_Exh G" xfId="2501" xr:uid="{00000000-0005-0000-0000-000082060000}"/>
    <cellStyle name="20% - Accent5 3 2 4" xfId="1290" xr:uid="{00000000-0005-0000-0000-000083060000}"/>
    <cellStyle name="20% - Accent5 3 2 4 2" xfId="4819" xr:uid="{00000000-0005-0000-0000-000084060000}"/>
    <cellStyle name="20% - Accent5 3 2 4_Exh G" xfId="2503" xr:uid="{00000000-0005-0000-0000-000085060000}"/>
    <cellStyle name="20% - Accent5 3 2 5" xfId="3940" xr:uid="{00000000-0005-0000-0000-000086060000}"/>
    <cellStyle name="20% - Accent5 3 2_Exh G" xfId="2498" xr:uid="{00000000-0005-0000-0000-000087060000}"/>
    <cellStyle name="20% - Accent5 3 3" xfId="265" xr:uid="{00000000-0005-0000-0000-000088060000}"/>
    <cellStyle name="20% - Accent5 3 3 2" xfId="1292" xr:uid="{00000000-0005-0000-0000-000089060000}"/>
    <cellStyle name="20% - Accent5 3 3 2 2" xfId="4821" xr:uid="{00000000-0005-0000-0000-00008A060000}"/>
    <cellStyle name="20% - Accent5 3 3 2_Exh G" xfId="2505" xr:uid="{00000000-0005-0000-0000-00008B060000}"/>
    <cellStyle name="20% - Accent5 3 3 3" xfId="3942" xr:uid="{00000000-0005-0000-0000-00008C060000}"/>
    <cellStyle name="20% - Accent5 3 3_Exh G" xfId="2504" xr:uid="{00000000-0005-0000-0000-00008D060000}"/>
    <cellStyle name="20% - Accent5 3 4" xfId="923" xr:uid="{00000000-0005-0000-0000-00008E060000}"/>
    <cellStyle name="20% - Accent5 3 4 2" xfId="1850" xr:uid="{00000000-0005-0000-0000-00008F060000}"/>
    <cellStyle name="20% - Accent5 3 4 2 2" xfId="5367" xr:uid="{00000000-0005-0000-0000-000090060000}"/>
    <cellStyle name="20% - Accent5 3 4 2_Exh G" xfId="2507" xr:uid="{00000000-0005-0000-0000-000091060000}"/>
    <cellStyle name="20% - Accent5 3 4 3" xfId="4488" xr:uid="{00000000-0005-0000-0000-000092060000}"/>
    <cellStyle name="20% - Accent5 3 4_Exh G" xfId="2506" xr:uid="{00000000-0005-0000-0000-000093060000}"/>
    <cellStyle name="20% - Accent5 3 5" xfId="1289" xr:uid="{00000000-0005-0000-0000-000094060000}"/>
    <cellStyle name="20% - Accent5 3 5 2" xfId="4818" xr:uid="{00000000-0005-0000-0000-000095060000}"/>
    <cellStyle name="20% - Accent5 3 5_Exh G" xfId="2508" xr:uid="{00000000-0005-0000-0000-000096060000}"/>
    <cellStyle name="20% - Accent5 3 6" xfId="3939" xr:uid="{00000000-0005-0000-0000-000097060000}"/>
    <cellStyle name="20% - Accent5 3_Exh G" xfId="2497" xr:uid="{00000000-0005-0000-0000-000098060000}"/>
    <cellStyle name="20% - Accent5 4" xfId="266" xr:uid="{00000000-0005-0000-0000-000099060000}"/>
    <cellStyle name="20% - Accent5 4 2" xfId="267" xr:uid="{00000000-0005-0000-0000-00009A060000}"/>
    <cellStyle name="20% - Accent5 4 2 2" xfId="268" xr:uid="{00000000-0005-0000-0000-00009B060000}"/>
    <cellStyle name="20% - Accent5 4 2 2 2" xfId="1295" xr:uid="{00000000-0005-0000-0000-00009C060000}"/>
    <cellStyle name="20% - Accent5 4 2 2 2 2" xfId="4824" xr:uid="{00000000-0005-0000-0000-00009D060000}"/>
    <cellStyle name="20% - Accent5 4 2 2 2_Exh G" xfId="2512" xr:uid="{00000000-0005-0000-0000-00009E060000}"/>
    <cellStyle name="20% - Accent5 4 2 2 3" xfId="3945" xr:uid="{00000000-0005-0000-0000-00009F060000}"/>
    <cellStyle name="20% - Accent5 4 2 2_Exh G" xfId="2511" xr:uid="{00000000-0005-0000-0000-0000A0060000}"/>
    <cellStyle name="20% - Accent5 4 2 3" xfId="926" xr:uid="{00000000-0005-0000-0000-0000A1060000}"/>
    <cellStyle name="20% - Accent5 4 2 3 2" xfId="1853" xr:uid="{00000000-0005-0000-0000-0000A2060000}"/>
    <cellStyle name="20% - Accent5 4 2 3 2 2" xfId="5370" xr:uid="{00000000-0005-0000-0000-0000A3060000}"/>
    <cellStyle name="20% - Accent5 4 2 3 2_Exh G" xfId="2514" xr:uid="{00000000-0005-0000-0000-0000A4060000}"/>
    <cellStyle name="20% - Accent5 4 2 3 3" xfId="4491" xr:uid="{00000000-0005-0000-0000-0000A5060000}"/>
    <cellStyle name="20% - Accent5 4 2 3_Exh G" xfId="2513" xr:uid="{00000000-0005-0000-0000-0000A6060000}"/>
    <cellStyle name="20% - Accent5 4 2 4" xfId="1294" xr:uid="{00000000-0005-0000-0000-0000A7060000}"/>
    <cellStyle name="20% - Accent5 4 2 4 2" xfId="4823" xr:uid="{00000000-0005-0000-0000-0000A8060000}"/>
    <cellStyle name="20% - Accent5 4 2 4_Exh G" xfId="2515" xr:uid="{00000000-0005-0000-0000-0000A9060000}"/>
    <cellStyle name="20% - Accent5 4 2 5" xfId="3944" xr:uid="{00000000-0005-0000-0000-0000AA060000}"/>
    <cellStyle name="20% - Accent5 4 2_Exh G" xfId="2510" xr:uid="{00000000-0005-0000-0000-0000AB060000}"/>
    <cellStyle name="20% - Accent5 4 3" xfId="269" xr:uid="{00000000-0005-0000-0000-0000AC060000}"/>
    <cellStyle name="20% - Accent5 4 3 2" xfId="1296" xr:uid="{00000000-0005-0000-0000-0000AD060000}"/>
    <cellStyle name="20% - Accent5 4 3 2 2" xfId="4825" xr:uid="{00000000-0005-0000-0000-0000AE060000}"/>
    <cellStyle name="20% - Accent5 4 3 2_Exh G" xfId="2517" xr:uid="{00000000-0005-0000-0000-0000AF060000}"/>
    <cellStyle name="20% - Accent5 4 3 3" xfId="3946" xr:uid="{00000000-0005-0000-0000-0000B0060000}"/>
    <cellStyle name="20% - Accent5 4 3_Exh G" xfId="2516" xr:uid="{00000000-0005-0000-0000-0000B1060000}"/>
    <cellStyle name="20% - Accent5 4 4" xfId="925" xr:uid="{00000000-0005-0000-0000-0000B2060000}"/>
    <cellStyle name="20% - Accent5 4 4 2" xfId="1852" xr:uid="{00000000-0005-0000-0000-0000B3060000}"/>
    <cellStyle name="20% - Accent5 4 4 2 2" xfId="5369" xr:uid="{00000000-0005-0000-0000-0000B4060000}"/>
    <cellStyle name="20% - Accent5 4 4 2_Exh G" xfId="2519" xr:uid="{00000000-0005-0000-0000-0000B5060000}"/>
    <cellStyle name="20% - Accent5 4 4 3" xfId="4490" xr:uid="{00000000-0005-0000-0000-0000B6060000}"/>
    <cellStyle name="20% - Accent5 4 4_Exh G" xfId="2518" xr:uid="{00000000-0005-0000-0000-0000B7060000}"/>
    <cellStyle name="20% - Accent5 4 5" xfId="1293" xr:uid="{00000000-0005-0000-0000-0000B8060000}"/>
    <cellStyle name="20% - Accent5 4 5 2" xfId="4822" xr:uid="{00000000-0005-0000-0000-0000B9060000}"/>
    <cellStyle name="20% - Accent5 4 5_Exh G" xfId="2520" xr:uid="{00000000-0005-0000-0000-0000BA060000}"/>
    <cellStyle name="20% - Accent5 4 6" xfId="3943" xr:uid="{00000000-0005-0000-0000-0000BB060000}"/>
    <cellStyle name="20% - Accent5 4_Exh G" xfId="2509" xr:uid="{00000000-0005-0000-0000-0000BC060000}"/>
    <cellStyle name="20% - Accent5 5" xfId="270" xr:uid="{00000000-0005-0000-0000-0000BD060000}"/>
    <cellStyle name="20% - Accent5 5 2" xfId="271" xr:uid="{00000000-0005-0000-0000-0000BE060000}"/>
    <cellStyle name="20% - Accent5 5 2 2" xfId="272" xr:uid="{00000000-0005-0000-0000-0000BF060000}"/>
    <cellStyle name="20% - Accent5 5 2 2 2" xfId="1299" xr:uid="{00000000-0005-0000-0000-0000C0060000}"/>
    <cellStyle name="20% - Accent5 5 2 2 2 2" xfId="4828" xr:uid="{00000000-0005-0000-0000-0000C1060000}"/>
    <cellStyle name="20% - Accent5 5 2 2 2_Exh G" xfId="2524" xr:uid="{00000000-0005-0000-0000-0000C2060000}"/>
    <cellStyle name="20% - Accent5 5 2 2 3" xfId="3949" xr:uid="{00000000-0005-0000-0000-0000C3060000}"/>
    <cellStyle name="20% - Accent5 5 2 2_Exh G" xfId="2523" xr:uid="{00000000-0005-0000-0000-0000C4060000}"/>
    <cellStyle name="20% - Accent5 5 2 3" xfId="1298" xr:uid="{00000000-0005-0000-0000-0000C5060000}"/>
    <cellStyle name="20% - Accent5 5 2 3 2" xfId="4827" xr:uid="{00000000-0005-0000-0000-0000C6060000}"/>
    <cellStyle name="20% - Accent5 5 2 3_Exh G" xfId="2525" xr:uid="{00000000-0005-0000-0000-0000C7060000}"/>
    <cellStyle name="20% - Accent5 5 2 4" xfId="3948" xr:uid="{00000000-0005-0000-0000-0000C8060000}"/>
    <cellStyle name="20% - Accent5 5 2_Exh G" xfId="2522" xr:uid="{00000000-0005-0000-0000-0000C9060000}"/>
    <cellStyle name="20% - Accent5 5 3" xfId="273" xr:uid="{00000000-0005-0000-0000-0000CA060000}"/>
    <cellStyle name="20% - Accent5 5 3 2" xfId="1300" xr:uid="{00000000-0005-0000-0000-0000CB060000}"/>
    <cellStyle name="20% - Accent5 5 3 2 2" xfId="4829" xr:uid="{00000000-0005-0000-0000-0000CC060000}"/>
    <cellStyle name="20% - Accent5 5 3 2_Exh G" xfId="2527" xr:uid="{00000000-0005-0000-0000-0000CD060000}"/>
    <cellStyle name="20% - Accent5 5 3 3" xfId="3950" xr:uid="{00000000-0005-0000-0000-0000CE060000}"/>
    <cellStyle name="20% - Accent5 5 3_Exh G" xfId="2526" xr:uid="{00000000-0005-0000-0000-0000CF060000}"/>
    <cellStyle name="20% - Accent5 5 4" xfId="927" xr:uid="{00000000-0005-0000-0000-0000D0060000}"/>
    <cellStyle name="20% - Accent5 5 5" xfId="1297" xr:uid="{00000000-0005-0000-0000-0000D1060000}"/>
    <cellStyle name="20% - Accent5 5 5 2" xfId="4826" xr:uid="{00000000-0005-0000-0000-0000D2060000}"/>
    <cellStyle name="20% - Accent5 5 5_Exh G" xfId="2528" xr:uid="{00000000-0005-0000-0000-0000D3060000}"/>
    <cellStyle name="20% - Accent5 5 6" xfId="3947" xr:uid="{00000000-0005-0000-0000-0000D4060000}"/>
    <cellStyle name="20% - Accent5 5_Exh G" xfId="2521" xr:uid="{00000000-0005-0000-0000-0000D5060000}"/>
    <cellStyle name="20% - Accent5 6" xfId="274" xr:uid="{00000000-0005-0000-0000-0000D6060000}"/>
    <cellStyle name="20% - Accent5 6 2" xfId="275" xr:uid="{00000000-0005-0000-0000-0000D7060000}"/>
    <cellStyle name="20% - Accent5 6 2 2" xfId="276" xr:uid="{00000000-0005-0000-0000-0000D8060000}"/>
    <cellStyle name="20% - Accent5 6 2 2 2" xfId="1303" xr:uid="{00000000-0005-0000-0000-0000D9060000}"/>
    <cellStyle name="20% - Accent5 6 2 2 2 2" xfId="4832" xr:uid="{00000000-0005-0000-0000-0000DA060000}"/>
    <cellStyle name="20% - Accent5 6 2 2 2_Exh G" xfId="2532" xr:uid="{00000000-0005-0000-0000-0000DB060000}"/>
    <cellStyle name="20% - Accent5 6 2 2 3" xfId="3953" xr:uid="{00000000-0005-0000-0000-0000DC060000}"/>
    <cellStyle name="20% - Accent5 6 2 2_Exh G" xfId="2531" xr:uid="{00000000-0005-0000-0000-0000DD060000}"/>
    <cellStyle name="20% - Accent5 6 2 3" xfId="1302" xr:uid="{00000000-0005-0000-0000-0000DE060000}"/>
    <cellStyle name="20% - Accent5 6 2 3 2" xfId="4831" xr:uid="{00000000-0005-0000-0000-0000DF060000}"/>
    <cellStyle name="20% - Accent5 6 2 3_Exh G" xfId="2533" xr:uid="{00000000-0005-0000-0000-0000E0060000}"/>
    <cellStyle name="20% - Accent5 6 2 4" xfId="3952" xr:uid="{00000000-0005-0000-0000-0000E1060000}"/>
    <cellStyle name="20% - Accent5 6 2_Exh G" xfId="2530" xr:uid="{00000000-0005-0000-0000-0000E2060000}"/>
    <cellStyle name="20% - Accent5 6 3" xfId="277" xr:uid="{00000000-0005-0000-0000-0000E3060000}"/>
    <cellStyle name="20% - Accent5 6 3 2" xfId="1304" xr:uid="{00000000-0005-0000-0000-0000E4060000}"/>
    <cellStyle name="20% - Accent5 6 3 2 2" xfId="4833" xr:uid="{00000000-0005-0000-0000-0000E5060000}"/>
    <cellStyle name="20% - Accent5 6 3 2_Exh G" xfId="2535" xr:uid="{00000000-0005-0000-0000-0000E6060000}"/>
    <cellStyle name="20% - Accent5 6 3 3" xfId="3954" xr:uid="{00000000-0005-0000-0000-0000E7060000}"/>
    <cellStyle name="20% - Accent5 6 3_Exh G" xfId="2534" xr:uid="{00000000-0005-0000-0000-0000E8060000}"/>
    <cellStyle name="20% - Accent5 6 4" xfId="928" xr:uid="{00000000-0005-0000-0000-0000E9060000}"/>
    <cellStyle name="20% - Accent5 6 4 2" xfId="1854" xr:uid="{00000000-0005-0000-0000-0000EA060000}"/>
    <cellStyle name="20% - Accent5 6 4 2 2" xfId="5371" xr:uid="{00000000-0005-0000-0000-0000EB060000}"/>
    <cellStyle name="20% - Accent5 6 4 2_Exh G" xfId="2537" xr:uid="{00000000-0005-0000-0000-0000EC060000}"/>
    <cellStyle name="20% - Accent5 6 4 3" xfId="4492" xr:uid="{00000000-0005-0000-0000-0000ED060000}"/>
    <cellStyle name="20% - Accent5 6 4_Exh G" xfId="2536" xr:uid="{00000000-0005-0000-0000-0000EE060000}"/>
    <cellStyle name="20% - Accent5 6 5" xfId="1301" xr:uid="{00000000-0005-0000-0000-0000EF060000}"/>
    <cellStyle name="20% - Accent5 6 5 2" xfId="4830" xr:uid="{00000000-0005-0000-0000-0000F0060000}"/>
    <cellStyle name="20% - Accent5 6 5_Exh G" xfId="2538" xr:uid="{00000000-0005-0000-0000-0000F1060000}"/>
    <cellStyle name="20% - Accent5 6 6" xfId="3951" xr:uid="{00000000-0005-0000-0000-0000F2060000}"/>
    <cellStyle name="20% - Accent5 6_Exh G" xfId="2529" xr:uid="{00000000-0005-0000-0000-0000F3060000}"/>
    <cellStyle name="20% - Accent5 7" xfId="278" xr:uid="{00000000-0005-0000-0000-0000F4060000}"/>
    <cellStyle name="20% - Accent5 7 2" xfId="279" xr:uid="{00000000-0005-0000-0000-0000F5060000}"/>
    <cellStyle name="20% - Accent5 7 2 2" xfId="280" xr:uid="{00000000-0005-0000-0000-0000F6060000}"/>
    <cellStyle name="20% - Accent5 7 2 2 2" xfId="1307" xr:uid="{00000000-0005-0000-0000-0000F7060000}"/>
    <cellStyle name="20% - Accent5 7 2 2 2 2" xfId="4836" xr:uid="{00000000-0005-0000-0000-0000F8060000}"/>
    <cellStyle name="20% - Accent5 7 2 2 2_Exh G" xfId="2542" xr:uid="{00000000-0005-0000-0000-0000F9060000}"/>
    <cellStyle name="20% - Accent5 7 2 2 3" xfId="3957" xr:uid="{00000000-0005-0000-0000-0000FA060000}"/>
    <cellStyle name="20% - Accent5 7 2 2_Exh G" xfId="2541" xr:uid="{00000000-0005-0000-0000-0000FB060000}"/>
    <cellStyle name="20% - Accent5 7 2 3" xfId="1306" xr:uid="{00000000-0005-0000-0000-0000FC060000}"/>
    <cellStyle name="20% - Accent5 7 2 3 2" xfId="4835" xr:uid="{00000000-0005-0000-0000-0000FD060000}"/>
    <cellStyle name="20% - Accent5 7 2 3_Exh G" xfId="2543" xr:uid="{00000000-0005-0000-0000-0000FE060000}"/>
    <cellStyle name="20% - Accent5 7 2 4" xfId="3956" xr:uid="{00000000-0005-0000-0000-0000FF060000}"/>
    <cellStyle name="20% - Accent5 7 2_Exh G" xfId="2540" xr:uid="{00000000-0005-0000-0000-000000070000}"/>
    <cellStyle name="20% - Accent5 7 3" xfId="281" xr:uid="{00000000-0005-0000-0000-000001070000}"/>
    <cellStyle name="20% - Accent5 7 3 2" xfId="1308" xr:uid="{00000000-0005-0000-0000-000002070000}"/>
    <cellStyle name="20% - Accent5 7 3 2 2" xfId="4837" xr:uid="{00000000-0005-0000-0000-000003070000}"/>
    <cellStyle name="20% - Accent5 7 3 2_Exh G" xfId="2545" xr:uid="{00000000-0005-0000-0000-000004070000}"/>
    <cellStyle name="20% - Accent5 7 3 3" xfId="3958" xr:uid="{00000000-0005-0000-0000-000005070000}"/>
    <cellStyle name="20% - Accent5 7 3_Exh G" xfId="2544" xr:uid="{00000000-0005-0000-0000-000006070000}"/>
    <cellStyle name="20% - Accent5 7 4" xfId="929" xr:uid="{00000000-0005-0000-0000-000007070000}"/>
    <cellStyle name="20% - Accent5 7 4 2" xfId="1855" xr:uid="{00000000-0005-0000-0000-000008070000}"/>
    <cellStyle name="20% - Accent5 7 4 2 2" xfId="5372" xr:uid="{00000000-0005-0000-0000-000009070000}"/>
    <cellStyle name="20% - Accent5 7 4 2_Exh G" xfId="2547" xr:uid="{00000000-0005-0000-0000-00000A070000}"/>
    <cellStyle name="20% - Accent5 7 4 3" xfId="4493" xr:uid="{00000000-0005-0000-0000-00000B070000}"/>
    <cellStyle name="20% - Accent5 7 4_Exh G" xfId="2546" xr:uid="{00000000-0005-0000-0000-00000C070000}"/>
    <cellStyle name="20% - Accent5 7 5" xfId="1305" xr:uid="{00000000-0005-0000-0000-00000D070000}"/>
    <cellStyle name="20% - Accent5 7 5 2" xfId="4834" xr:uid="{00000000-0005-0000-0000-00000E070000}"/>
    <cellStyle name="20% - Accent5 7 5_Exh G" xfId="2548" xr:uid="{00000000-0005-0000-0000-00000F070000}"/>
    <cellStyle name="20% - Accent5 7 6" xfId="3955" xr:uid="{00000000-0005-0000-0000-000010070000}"/>
    <cellStyle name="20% - Accent5 7_Exh G" xfId="2539" xr:uid="{00000000-0005-0000-0000-000011070000}"/>
    <cellStyle name="20% - Accent5 8" xfId="282" xr:uid="{00000000-0005-0000-0000-000012070000}"/>
    <cellStyle name="20% - Accent5 8 2" xfId="283" xr:uid="{00000000-0005-0000-0000-000013070000}"/>
    <cellStyle name="20% - Accent5 8 2 2" xfId="284" xr:uid="{00000000-0005-0000-0000-000014070000}"/>
    <cellStyle name="20% - Accent5 8 2 2 2" xfId="1311" xr:uid="{00000000-0005-0000-0000-000015070000}"/>
    <cellStyle name="20% - Accent5 8 2 2 2 2" xfId="4840" xr:uid="{00000000-0005-0000-0000-000016070000}"/>
    <cellStyle name="20% - Accent5 8 2 2 2_Exh G" xfId="2552" xr:uid="{00000000-0005-0000-0000-000017070000}"/>
    <cellStyle name="20% - Accent5 8 2 2 3" xfId="3961" xr:uid="{00000000-0005-0000-0000-000018070000}"/>
    <cellStyle name="20% - Accent5 8 2 2_Exh G" xfId="2551" xr:uid="{00000000-0005-0000-0000-000019070000}"/>
    <cellStyle name="20% - Accent5 8 2 3" xfId="1310" xr:uid="{00000000-0005-0000-0000-00001A070000}"/>
    <cellStyle name="20% - Accent5 8 2 3 2" xfId="4839" xr:uid="{00000000-0005-0000-0000-00001B070000}"/>
    <cellStyle name="20% - Accent5 8 2 3_Exh G" xfId="2553" xr:uid="{00000000-0005-0000-0000-00001C070000}"/>
    <cellStyle name="20% - Accent5 8 2 4" xfId="3960" xr:uid="{00000000-0005-0000-0000-00001D070000}"/>
    <cellStyle name="20% - Accent5 8 2_Exh G" xfId="2550" xr:uid="{00000000-0005-0000-0000-00001E070000}"/>
    <cellStyle name="20% - Accent5 8 3" xfId="285" xr:uid="{00000000-0005-0000-0000-00001F070000}"/>
    <cellStyle name="20% - Accent5 8 3 2" xfId="1312" xr:uid="{00000000-0005-0000-0000-000020070000}"/>
    <cellStyle name="20% - Accent5 8 3 2 2" xfId="4841" xr:uid="{00000000-0005-0000-0000-000021070000}"/>
    <cellStyle name="20% - Accent5 8 3 2_Exh G" xfId="2555" xr:uid="{00000000-0005-0000-0000-000022070000}"/>
    <cellStyle name="20% - Accent5 8 3 3" xfId="3962" xr:uid="{00000000-0005-0000-0000-000023070000}"/>
    <cellStyle name="20% - Accent5 8 3_Exh G" xfId="2554" xr:uid="{00000000-0005-0000-0000-000024070000}"/>
    <cellStyle name="20% - Accent5 8 4" xfId="930" xr:uid="{00000000-0005-0000-0000-000025070000}"/>
    <cellStyle name="20% - Accent5 8 4 2" xfId="1856" xr:uid="{00000000-0005-0000-0000-000026070000}"/>
    <cellStyle name="20% - Accent5 8 4 2 2" xfId="5373" xr:uid="{00000000-0005-0000-0000-000027070000}"/>
    <cellStyle name="20% - Accent5 8 4 2_Exh G" xfId="2557" xr:uid="{00000000-0005-0000-0000-000028070000}"/>
    <cellStyle name="20% - Accent5 8 4 3" xfId="4494" xr:uid="{00000000-0005-0000-0000-000029070000}"/>
    <cellStyle name="20% - Accent5 8 4_Exh G" xfId="2556" xr:uid="{00000000-0005-0000-0000-00002A070000}"/>
    <cellStyle name="20% - Accent5 8 5" xfId="1309" xr:uid="{00000000-0005-0000-0000-00002B070000}"/>
    <cellStyle name="20% - Accent5 8 5 2" xfId="4838" xr:uid="{00000000-0005-0000-0000-00002C070000}"/>
    <cellStyle name="20% - Accent5 8 5_Exh G" xfId="2558" xr:uid="{00000000-0005-0000-0000-00002D070000}"/>
    <cellStyle name="20% - Accent5 8 6" xfId="3959" xr:uid="{00000000-0005-0000-0000-00002E070000}"/>
    <cellStyle name="20% - Accent5 8_Exh G" xfId="2549" xr:uid="{00000000-0005-0000-0000-00002F070000}"/>
    <cellStyle name="20% - Accent5 9" xfId="286" xr:uid="{00000000-0005-0000-0000-000030070000}"/>
    <cellStyle name="20% - Accent5 9 2" xfId="287" xr:uid="{00000000-0005-0000-0000-000031070000}"/>
    <cellStyle name="20% - Accent5 9 2 2" xfId="288" xr:uid="{00000000-0005-0000-0000-000032070000}"/>
    <cellStyle name="20% - Accent5 9 2 2 2" xfId="1315" xr:uid="{00000000-0005-0000-0000-000033070000}"/>
    <cellStyle name="20% - Accent5 9 2 2 2 2" xfId="4844" xr:uid="{00000000-0005-0000-0000-000034070000}"/>
    <cellStyle name="20% - Accent5 9 2 2 2_Exh G" xfId="2562" xr:uid="{00000000-0005-0000-0000-000035070000}"/>
    <cellStyle name="20% - Accent5 9 2 2 3" xfId="3965" xr:uid="{00000000-0005-0000-0000-000036070000}"/>
    <cellStyle name="20% - Accent5 9 2 2_Exh G" xfId="2561" xr:uid="{00000000-0005-0000-0000-000037070000}"/>
    <cellStyle name="20% - Accent5 9 2 3" xfId="1314" xr:uid="{00000000-0005-0000-0000-000038070000}"/>
    <cellStyle name="20% - Accent5 9 2 3 2" xfId="4843" xr:uid="{00000000-0005-0000-0000-000039070000}"/>
    <cellStyle name="20% - Accent5 9 2 3_Exh G" xfId="2563" xr:uid="{00000000-0005-0000-0000-00003A070000}"/>
    <cellStyle name="20% - Accent5 9 2 4" xfId="3964" xr:uid="{00000000-0005-0000-0000-00003B070000}"/>
    <cellStyle name="20% - Accent5 9 2_Exh G" xfId="2560" xr:uid="{00000000-0005-0000-0000-00003C070000}"/>
    <cellStyle name="20% - Accent5 9 3" xfId="289" xr:uid="{00000000-0005-0000-0000-00003D070000}"/>
    <cellStyle name="20% - Accent5 9 3 2" xfId="1316" xr:uid="{00000000-0005-0000-0000-00003E070000}"/>
    <cellStyle name="20% - Accent5 9 3 2 2" xfId="4845" xr:uid="{00000000-0005-0000-0000-00003F070000}"/>
    <cellStyle name="20% - Accent5 9 3 2_Exh G" xfId="2565" xr:uid="{00000000-0005-0000-0000-000040070000}"/>
    <cellStyle name="20% - Accent5 9 3 3" xfId="3966" xr:uid="{00000000-0005-0000-0000-000041070000}"/>
    <cellStyle name="20% - Accent5 9 3_Exh G" xfId="2564" xr:uid="{00000000-0005-0000-0000-000042070000}"/>
    <cellStyle name="20% - Accent5 9 4" xfId="931" xr:uid="{00000000-0005-0000-0000-000043070000}"/>
    <cellStyle name="20% - Accent5 9 4 2" xfId="1857" xr:uid="{00000000-0005-0000-0000-000044070000}"/>
    <cellStyle name="20% - Accent5 9 4 2 2" xfId="5374" xr:uid="{00000000-0005-0000-0000-000045070000}"/>
    <cellStyle name="20% - Accent5 9 4 2_Exh G" xfId="2567" xr:uid="{00000000-0005-0000-0000-000046070000}"/>
    <cellStyle name="20% - Accent5 9 4 3" xfId="4495" xr:uid="{00000000-0005-0000-0000-000047070000}"/>
    <cellStyle name="20% - Accent5 9 4_Exh G" xfId="2566" xr:uid="{00000000-0005-0000-0000-000048070000}"/>
    <cellStyle name="20% - Accent5 9 5" xfId="1313" xr:uid="{00000000-0005-0000-0000-000049070000}"/>
    <cellStyle name="20% - Accent5 9 5 2" xfId="4842" xr:uid="{00000000-0005-0000-0000-00004A070000}"/>
    <cellStyle name="20% - Accent5 9 5_Exh G" xfId="2568" xr:uid="{00000000-0005-0000-0000-00004B070000}"/>
    <cellStyle name="20% - Accent5 9 6" xfId="3963" xr:uid="{00000000-0005-0000-0000-00004C070000}"/>
    <cellStyle name="20% - Accent5 9_Exh G" xfId="2559" xr:uid="{00000000-0005-0000-0000-00004D070000}"/>
    <cellStyle name="20% - Accent6 10" xfId="290" xr:uid="{00000000-0005-0000-0000-00004E070000}"/>
    <cellStyle name="20% - Accent6 10 2" xfId="291" xr:uid="{00000000-0005-0000-0000-00004F070000}"/>
    <cellStyle name="20% - Accent6 10 2 2" xfId="292" xr:uid="{00000000-0005-0000-0000-000050070000}"/>
    <cellStyle name="20% - Accent6 10 2 2 2" xfId="1319" xr:uid="{00000000-0005-0000-0000-000051070000}"/>
    <cellStyle name="20% - Accent6 10 2 2 2 2" xfId="4848" xr:uid="{00000000-0005-0000-0000-000052070000}"/>
    <cellStyle name="20% - Accent6 10 2 2 2_Exh G" xfId="2572" xr:uid="{00000000-0005-0000-0000-000053070000}"/>
    <cellStyle name="20% - Accent6 10 2 2 3" xfId="3969" xr:uid="{00000000-0005-0000-0000-000054070000}"/>
    <cellStyle name="20% - Accent6 10 2 2_Exh G" xfId="2571" xr:uid="{00000000-0005-0000-0000-000055070000}"/>
    <cellStyle name="20% - Accent6 10 2 3" xfId="1318" xr:uid="{00000000-0005-0000-0000-000056070000}"/>
    <cellStyle name="20% - Accent6 10 2 3 2" xfId="4847" xr:uid="{00000000-0005-0000-0000-000057070000}"/>
    <cellStyle name="20% - Accent6 10 2 3_Exh G" xfId="2573" xr:uid="{00000000-0005-0000-0000-000058070000}"/>
    <cellStyle name="20% - Accent6 10 2 4" xfId="3968" xr:uid="{00000000-0005-0000-0000-000059070000}"/>
    <cellStyle name="20% - Accent6 10 2_Exh G" xfId="2570" xr:uid="{00000000-0005-0000-0000-00005A070000}"/>
    <cellStyle name="20% - Accent6 10 3" xfId="293" xr:uid="{00000000-0005-0000-0000-00005B070000}"/>
    <cellStyle name="20% - Accent6 10 3 2" xfId="1320" xr:uid="{00000000-0005-0000-0000-00005C070000}"/>
    <cellStyle name="20% - Accent6 10 3 2 2" xfId="4849" xr:uid="{00000000-0005-0000-0000-00005D070000}"/>
    <cellStyle name="20% - Accent6 10 3 2_Exh G" xfId="2575" xr:uid="{00000000-0005-0000-0000-00005E070000}"/>
    <cellStyle name="20% - Accent6 10 3 3" xfId="3970" xr:uid="{00000000-0005-0000-0000-00005F070000}"/>
    <cellStyle name="20% - Accent6 10 3_Exh G" xfId="2574" xr:uid="{00000000-0005-0000-0000-000060070000}"/>
    <cellStyle name="20% - Accent6 10 4" xfId="932" xr:uid="{00000000-0005-0000-0000-000061070000}"/>
    <cellStyle name="20% - Accent6 10 5" xfId="1317" xr:uid="{00000000-0005-0000-0000-000062070000}"/>
    <cellStyle name="20% - Accent6 10 5 2" xfId="4846" xr:uid="{00000000-0005-0000-0000-000063070000}"/>
    <cellStyle name="20% - Accent6 10 5_Exh G" xfId="2576" xr:uid="{00000000-0005-0000-0000-000064070000}"/>
    <cellStyle name="20% - Accent6 10 6" xfId="3967" xr:uid="{00000000-0005-0000-0000-000065070000}"/>
    <cellStyle name="20% - Accent6 10_Exh G" xfId="2569" xr:uid="{00000000-0005-0000-0000-000066070000}"/>
    <cellStyle name="20% - Accent6 11" xfId="294" xr:uid="{00000000-0005-0000-0000-000067070000}"/>
    <cellStyle name="20% - Accent6 11 2" xfId="295" xr:uid="{00000000-0005-0000-0000-000068070000}"/>
    <cellStyle name="20% - Accent6 11 2 2" xfId="296" xr:uid="{00000000-0005-0000-0000-000069070000}"/>
    <cellStyle name="20% - Accent6 11 2 2 2" xfId="1323" xr:uid="{00000000-0005-0000-0000-00006A070000}"/>
    <cellStyle name="20% - Accent6 11 2 2 2 2" xfId="4852" xr:uid="{00000000-0005-0000-0000-00006B070000}"/>
    <cellStyle name="20% - Accent6 11 2 2 2_Exh G" xfId="2580" xr:uid="{00000000-0005-0000-0000-00006C070000}"/>
    <cellStyle name="20% - Accent6 11 2 2 3" xfId="3973" xr:uid="{00000000-0005-0000-0000-00006D070000}"/>
    <cellStyle name="20% - Accent6 11 2 2_Exh G" xfId="2579" xr:uid="{00000000-0005-0000-0000-00006E070000}"/>
    <cellStyle name="20% - Accent6 11 2 3" xfId="1322" xr:uid="{00000000-0005-0000-0000-00006F070000}"/>
    <cellStyle name="20% - Accent6 11 2 3 2" xfId="4851" xr:uid="{00000000-0005-0000-0000-000070070000}"/>
    <cellStyle name="20% - Accent6 11 2 3_Exh G" xfId="2581" xr:uid="{00000000-0005-0000-0000-000071070000}"/>
    <cellStyle name="20% - Accent6 11 2 4" xfId="3972" xr:uid="{00000000-0005-0000-0000-000072070000}"/>
    <cellStyle name="20% - Accent6 11 2_Exh G" xfId="2578" xr:uid="{00000000-0005-0000-0000-000073070000}"/>
    <cellStyle name="20% - Accent6 11 3" xfId="297" xr:uid="{00000000-0005-0000-0000-000074070000}"/>
    <cellStyle name="20% - Accent6 11 3 2" xfId="1324" xr:uid="{00000000-0005-0000-0000-000075070000}"/>
    <cellStyle name="20% - Accent6 11 3 2 2" xfId="4853" xr:uid="{00000000-0005-0000-0000-000076070000}"/>
    <cellStyle name="20% - Accent6 11 3 2_Exh G" xfId="2583" xr:uid="{00000000-0005-0000-0000-000077070000}"/>
    <cellStyle name="20% - Accent6 11 3 3" xfId="3974" xr:uid="{00000000-0005-0000-0000-000078070000}"/>
    <cellStyle name="20% - Accent6 11 3_Exh G" xfId="2582" xr:uid="{00000000-0005-0000-0000-000079070000}"/>
    <cellStyle name="20% - Accent6 11 4" xfId="1321" xr:uid="{00000000-0005-0000-0000-00007A070000}"/>
    <cellStyle name="20% - Accent6 11 4 2" xfId="4850" xr:uid="{00000000-0005-0000-0000-00007B070000}"/>
    <cellStyle name="20% - Accent6 11 4_Exh G" xfId="2584" xr:uid="{00000000-0005-0000-0000-00007C070000}"/>
    <cellStyle name="20% - Accent6 11 5" xfId="3971" xr:uid="{00000000-0005-0000-0000-00007D070000}"/>
    <cellStyle name="20% - Accent6 11_Exh G" xfId="2577" xr:uid="{00000000-0005-0000-0000-00007E070000}"/>
    <cellStyle name="20% - Accent6 12" xfId="298" xr:uid="{00000000-0005-0000-0000-00007F070000}"/>
    <cellStyle name="20% - Accent6 12 2" xfId="299" xr:uid="{00000000-0005-0000-0000-000080070000}"/>
    <cellStyle name="20% - Accent6 12 2 2" xfId="300" xr:uid="{00000000-0005-0000-0000-000081070000}"/>
    <cellStyle name="20% - Accent6 12 2 2 2" xfId="1327" xr:uid="{00000000-0005-0000-0000-000082070000}"/>
    <cellStyle name="20% - Accent6 12 2 2 2 2" xfId="4856" xr:uid="{00000000-0005-0000-0000-000083070000}"/>
    <cellStyle name="20% - Accent6 12 2 2 2_Exh G" xfId="2588" xr:uid="{00000000-0005-0000-0000-000084070000}"/>
    <cellStyle name="20% - Accent6 12 2 2 3" xfId="3977" xr:uid="{00000000-0005-0000-0000-000085070000}"/>
    <cellStyle name="20% - Accent6 12 2 2_Exh G" xfId="2587" xr:uid="{00000000-0005-0000-0000-000086070000}"/>
    <cellStyle name="20% - Accent6 12 2 3" xfId="1326" xr:uid="{00000000-0005-0000-0000-000087070000}"/>
    <cellStyle name="20% - Accent6 12 2 3 2" xfId="4855" xr:uid="{00000000-0005-0000-0000-000088070000}"/>
    <cellStyle name="20% - Accent6 12 2 3_Exh G" xfId="2589" xr:uid="{00000000-0005-0000-0000-000089070000}"/>
    <cellStyle name="20% - Accent6 12 2 4" xfId="3976" xr:uid="{00000000-0005-0000-0000-00008A070000}"/>
    <cellStyle name="20% - Accent6 12 2_Exh G" xfId="2586" xr:uid="{00000000-0005-0000-0000-00008B070000}"/>
    <cellStyle name="20% - Accent6 12 3" xfId="301" xr:uid="{00000000-0005-0000-0000-00008C070000}"/>
    <cellStyle name="20% - Accent6 12 3 2" xfId="1328" xr:uid="{00000000-0005-0000-0000-00008D070000}"/>
    <cellStyle name="20% - Accent6 12 3 2 2" xfId="4857" xr:uid="{00000000-0005-0000-0000-00008E070000}"/>
    <cellStyle name="20% - Accent6 12 3 2_Exh G" xfId="2591" xr:uid="{00000000-0005-0000-0000-00008F070000}"/>
    <cellStyle name="20% - Accent6 12 3 3" xfId="3978" xr:uid="{00000000-0005-0000-0000-000090070000}"/>
    <cellStyle name="20% - Accent6 12 3_Exh G" xfId="2590" xr:uid="{00000000-0005-0000-0000-000091070000}"/>
    <cellStyle name="20% - Accent6 12 4" xfId="1325" xr:uid="{00000000-0005-0000-0000-000092070000}"/>
    <cellStyle name="20% - Accent6 12 4 2" xfId="4854" xr:uid="{00000000-0005-0000-0000-000093070000}"/>
    <cellStyle name="20% - Accent6 12 4_Exh G" xfId="2592" xr:uid="{00000000-0005-0000-0000-000094070000}"/>
    <cellStyle name="20% - Accent6 12 5" xfId="3975" xr:uid="{00000000-0005-0000-0000-000095070000}"/>
    <cellStyle name="20% - Accent6 12_Exh G" xfId="2585" xr:uid="{00000000-0005-0000-0000-000096070000}"/>
    <cellStyle name="20% - Accent6 13" xfId="302" xr:uid="{00000000-0005-0000-0000-000097070000}"/>
    <cellStyle name="20% - Accent6 13 2" xfId="303" xr:uid="{00000000-0005-0000-0000-000098070000}"/>
    <cellStyle name="20% - Accent6 13 2 2" xfId="304" xr:uid="{00000000-0005-0000-0000-000099070000}"/>
    <cellStyle name="20% - Accent6 13 2 2 2" xfId="1331" xr:uid="{00000000-0005-0000-0000-00009A070000}"/>
    <cellStyle name="20% - Accent6 13 2 2 2 2" xfId="4860" xr:uid="{00000000-0005-0000-0000-00009B070000}"/>
    <cellStyle name="20% - Accent6 13 2 2 2_Exh G" xfId="2596" xr:uid="{00000000-0005-0000-0000-00009C070000}"/>
    <cellStyle name="20% - Accent6 13 2 2 3" xfId="3981" xr:uid="{00000000-0005-0000-0000-00009D070000}"/>
    <cellStyle name="20% - Accent6 13 2 2_Exh G" xfId="2595" xr:uid="{00000000-0005-0000-0000-00009E070000}"/>
    <cellStyle name="20% - Accent6 13 2 3" xfId="1330" xr:uid="{00000000-0005-0000-0000-00009F070000}"/>
    <cellStyle name="20% - Accent6 13 2 3 2" xfId="4859" xr:uid="{00000000-0005-0000-0000-0000A0070000}"/>
    <cellStyle name="20% - Accent6 13 2 3_Exh G" xfId="2597" xr:uid="{00000000-0005-0000-0000-0000A1070000}"/>
    <cellStyle name="20% - Accent6 13 2 4" xfId="3980" xr:uid="{00000000-0005-0000-0000-0000A2070000}"/>
    <cellStyle name="20% - Accent6 13 2_Exh G" xfId="2594" xr:uid="{00000000-0005-0000-0000-0000A3070000}"/>
    <cellStyle name="20% - Accent6 13 3" xfId="305" xr:uid="{00000000-0005-0000-0000-0000A4070000}"/>
    <cellStyle name="20% - Accent6 13 3 2" xfId="1332" xr:uid="{00000000-0005-0000-0000-0000A5070000}"/>
    <cellStyle name="20% - Accent6 13 3 2 2" xfId="4861" xr:uid="{00000000-0005-0000-0000-0000A6070000}"/>
    <cellStyle name="20% - Accent6 13 3 2_Exh G" xfId="2599" xr:uid="{00000000-0005-0000-0000-0000A7070000}"/>
    <cellStyle name="20% - Accent6 13 3 3" xfId="3982" xr:uid="{00000000-0005-0000-0000-0000A8070000}"/>
    <cellStyle name="20% - Accent6 13 3_Exh G" xfId="2598" xr:uid="{00000000-0005-0000-0000-0000A9070000}"/>
    <cellStyle name="20% - Accent6 13 4" xfId="1329" xr:uid="{00000000-0005-0000-0000-0000AA070000}"/>
    <cellStyle name="20% - Accent6 13 4 2" xfId="4858" xr:uid="{00000000-0005-0000-0000-0000AB070000}"/>
    <cellStyle name="20% - Accent6 13 4_Exh G" xfId="2600" xr:uid="{00000000-0005-0000-0000-0000AC070000}"/>
    <cellStyle name="20% - Accent6 13 5" xfId="3979" xr:uid="{00000000-0005-0000-0000-0000AD070000}"/>
    <cellStyle name="20% - Accent6 13_Exh G" xfId="2593" xr:uid="{00000000-0005-0000-0000-0000AE070000}"/>
    <cellStyle name="20% - Accent6 14" xfId="306" xr:uid="{00000000-0005-0000-0000-0000AF070000}"/>
    <cellStyle name="20% - Accent6 14 2" xfId="307" xr:uid="{00000000-0005-0000-0000-0000B0070000}"/>
    <cellStyle name="20% - Accent6 14 2 2" xfId="1334" xr:uid="{00000000-0005-0000-0000-0000B1070000}"/>
    <cellStyle name="20% - Accent6 14 2 2 2" xfId="4863" xr:uid="{00000000-0005-0000-0000-0000B2070000}"/>
    <cellStyle name="20% - Accent6 14 2 2_Exh G" xfId="2603" xr:uid="{00000000-0005-0000-0000-0000B3070000}"/>
    <cellStyle name="20% - Accent6 14 2 3" xfId="3984" xr:uid="{00000000-0005-0000-0000-0000B4070000}"/>
    <cellStyle name="20% - Accent6 14 2_Exh G" xfId="2602" xr:uid="{00000000-0005-0000-0000-0000B5070000}"/>
    <cellStyle name="20% - Accent6 14 3" xfId="1333" xr:uid="{00000000-0005-0000-0000-0000B6070000}"/>
    <cellStyle name="20% - Accent6 14 3 2" xfId="4862" xr:uid="{00000000-0005-0000-0000-0000B7070000}"/>
    <cellStyle name="20% - Accent6 14 3_Exh G" xfId="2604" xr:uid="{00000000-0005-0000-0000-0000B8070000}"/>
    <cellStyle name="20% - Accent6 14 4" xfId="3983" xr:uid="{00000000-0005-0000-0000-0000B9070000}"/>
    <cellStyle name="20% - Accent6 14_Exh G" xfId="2601" xr:uid="{00000000-0005-0000-0000-0000BA070000}"/>
    <cellStyle name="20% - Accent6 15" xfId="308" xr:uid="{00000000-0005-0000-0000-0000BB070000}"/>
    <cellStyle name="20% - Accent6 15 2" xfId="1335" xr:uid="{00000000-0005-0000-0000-0000BC070000}"/>
    <cellStyle name="20% - Accent6 15 2 2" xfId="4864" xr:uid="{00000000-0005-0000-0000-0000BD070000}"/>
    <cellStyle name="20% - Accent6 15 2_Exh G" xfId="2606" xr:uid="{00000000-0005-0000-0000-0000BE070000}"/>
    <cellStyle name="20% - Accent6 15 3" xfId="3985" xr:uid="{00000000-0005-0000-0000-0000BF070000}"/>
    <cellStyle name="20% - Accent6 15_Exh G" xfId="2605" xr:uid="{00000000-0005-0000-0000-0000C0070000}"/>
    <cellStyle name="20% - Accent6 16" xfId="858" xr:uid="{00000000-0005-0000-0000-0000C1070000}"/>
    <cellStyle name="20% - Accent6 16 2" xfId="1796" xr:uid="{00000000-0005-0000-0000-0000C2070000}"/>
    <cellStyle name="20% - Accent6 16 2 2" xfId="5316" xr:uid="{00000000-0005-0000-0000-0000C3070000}"/>
    <cellStyle name="20% - Accent6 16 2_Exh G" xfId="2608" xr:uid="{00000000-0005-0000-0000-0000C4070000}"/>
    <cellStyle name="20% - Accent6 16 3" xfId="4437" xr:uid="{00000000-0005-0000-0000-0000C5070000}"/>
    <cellStyle name="20% - Accent6 16_Exh G" xfId="2607" xr:uid="{00000000-0005-0000-0000-0000C6070000}"/>
    <cellStyle name="20% - Accent6 2" xfId="309" xr:uid="{00000000-0005-0000-0000-0000C7070000}"/>
    <cellStyle name="20% - Accent6 2 2" xfId="310" xr:uid="{00000000-0005-0000-0000-0000C8070000}"/>
    <cellStyle name="20% - Accent6 2 2 2" xfId="311" xr:uid="{00000000-0005-0000-0000-0000C9070000}"/>
    <cellStyle name="20% - Accent6 2 2 2 2" xfId="1338" xr:uid="{00000000-0005-0000-0000-0000CA070000}"/>
    <cellStyle name="20% - Accent6 2 2 2 2 2" xfId="4867" xr:uid="{00000000-0005-0000-0000-0000CB070000}"/>
    <cellStyle name="20% - Accent6 2 2 2 2_Exh G" xfId="2612" xr:uid="{00000000-0005-0000-0000-0000CC070000}"/>
    <cellStyle name="20% - Accent6 2 2 2 3" xfId="3988" xr:uid="{00000000-0005-0000-0000-0000CD070000}"/>
    <cellStyle name="20% - Accent6 2 2 2_Exh G" xfId="2611" xr:uid="{00000000-0005-0000-0000-0000CE070000}"/>
    <cellStyle name="20% - Accent6 2 2 3" xfId="934" xr:uid="{00000000-0005-0000-0000-0000CF070000}"/>
    <cellStyle name="20% - Accent6 2 2 3 2" xfId="1859" xr:uid="{00000000-0005-0000-0000-0000D0070000}"/>
    <cellStyle name="20% - Accent6 2 2 3 2 2" xfId="5376" xr:uid="{00000000-0005-0000-0000-0000D1070000}"/>
    <cellStyle name="20% - Accent6 2 2 3 2_Exh G" xfId="2614" xr:uid="{00000000-0005-0000-0000-0000D2070000}"/>
    <cellStyle name="20% - Accent6 2 2 3 3" xfId="4497" xr:uid="{00000000-0005-0000-0000-0000D3070000}"/>
    <cellStyle name="20% - Accent6 2 2 3_Exh G" xfId="2613" xr:uid="{00000000-0005-0000-0000-0000D4070000}"/>
    <cellStyle name="20% - Accent6 2 2 4" xfId="1337" xr:uid="{00000000-0005-0000-0000-0000D5070000}"/>
    <cellStyle name="20% - Accent6 2 2 4 2" xfId="4866" xr:uid="{00000000-0005-0000-0000-0000D6070000}"/>
    <cellStyle name="20% - Accent6 2 2 4_Exh G" xfId="2615" xr:uid="{00000000-0005-0000-0000-0000D7070000}"/>
    <cellStyle name="20% - Accent6 2 2 5" xfId="3987" xr:uid="{00000000-0005-0000-0000-0000D8070000}"/>
    <cellStyle name="20% - Accent6 2 2_Exh G" xfId="2610" xr:uid="{00000000-0005-0000-0000-0000D9070000}"/>
    <cellStyle name="20% - Accent6 2 3" xfId="312" xr:uid="{00000000-0005-0000-0000-0000DA070000}"/>
    <cellStyle name="20% - Accent6 2 3 2" xfId="1339" xr:uid="{00000000-0005-0000-0000-0000DB070000}"/>
    <cellStyle name="20% - Accent6 2 3 2 2" xfId="4868" xr:uid="{00000000-0005-0000-0000-0000DC070000}"/>
    <cellStyle name="20% - Accent6 2 3 2_Exh G" xfId="2617" xr:uid="{00000000-0005-0000-0000-0000DD070000}"/>
    <cellStyle name="20% - Accent6 2 3 3" xfId="3989" xr:uid="{00000000-0005-0000-0000-0000DE070000}"/>
    <cellStyle name="20% - Accent6 2 3_Exh G" xfId="2616" xr:uid="{00000000-0005-0000-0000-0000DF070000}"/>
    <cellStyle name="20% - Accent6 2 4" xfId="933" xr:uid="{00000000-0005-0000-0000-0000E0070000}"/>
    <cellStyle name="20% - Accent6 2 4 2" xfId="1858" xr:uid="{00000000-0005-0000-0000-0000E1070000}"/>
    <cellStyle name="20% - Accent6 2 4 2 2" xfId="5375" xr:uid="{00000000-0005-0000-0000-0000E2070000}"/>
    <cellStyle name="20% - Accent6 2 4 2_Exh G" xfId="2619" xr:uid="{00000000-0005-0000-0000-0000E3070000}"/>
    <cellStyle name="20% - Accent6 2 4 3" xfId="4496" xr:uid="{00000000-0005-0000-0000-0000E4070000}"/>
    <cellStyle name="20% - Accent6 2 4_Exh G" xfId="2618" xr:uid="{00000000-0005-0000-0000-0000E5070000}"/>
    <cellStyle name="20% - Accent6 2 5" xfId="1336" xr:uid="{00000000-0005-0000-0000-0000E6070000}"/>
    <cellStyle name="20% - Accent6 2 5 2" xfId="4865" xr:uid="{00000000-0005-0000-0000-0000E7070000}"/>
    <cellStyle name="20% - Accent6 2 5_Exh G" xfId="2620" xr:uid="{00000000-0005-0000-0000-0000E8070000}"/>
    <cellStyle name="20% - Accent6 2 6" xfId="3986" xr:uid="{00000000-0005-0000-0000-0000E9070000}"/>
    <cellStyle name="20% - Accent6 2_Exh G" xfId="2609" xr:uid="{00000000-0005-0000-0000-0000EA070000}"/>
    <cellStyle name="20% - Accent6 3" xfId="313" xr:uid="{00000000-0005-0000-0000-0000EB070000}"/>
    <cellStyle name="20% - Accent6 3 2" xfId="314" xr:uid="{00000000-0005-0000-0000-0000EC070000}"/>
    <cellStyle name="20% - Accent6 3 2 2" xfId="315" xr:uid="{00000000-0005-0000-0000-0000ED070000}"/>
    <cellStyle name="20% - Accent6 3 2 2 2" xfId="1342" xr:uid="{00000000-0005-0000-0000-0000EE070000}"/>
    <cellStyle name="20% - Accent6 3 2 2 2 2" xfId="4871" xr:uid="{00000000-0005-0000-0000-0000EF070000}"/>
    <cellStyle name="20% - Accent6 3 2 2 2_Exh G" xfId="2624" xr:uid="{00000000-0005-0000-0000-0000F0070000}"/>
    <cellStyle name="20% - Accent6 3 2 2 3" xfId="3992" xr:uid="{00000000-0005-0000-0000-0000F1070000}"/>
    <cellStyle name="20% - Accent6 3 2 2_Exh G" xfId="2623" xr:uid="{00000000-0005-0000-0000-0000F2070000}"/>
    <cellStyle name="20% - Accent6 3 2 3" xfId="936" xr:uid="{00000000-0005-0000-0000-0000F3070000}"/>
    <cellStyle name="20% - Accent6 3 2 3 2" xfId="1861" xr:uid="{00000000-0005-0000-0000-0000F4070000}"/>
    <cellStyle name="20% - Accent6 3 2 3 2 2" xfId="5378" xr:uid="{00000000-0005-0000-0000-0000F5070000}"/>
    <cellStyle name="20% - Accent6 3 2 3 2_Exh G" xfId="2626" xr:uid="{00000000-0005-0000-0000-0000F6070000}"/>
    <cellStyle name="20% - Accent6 3 2 3 3" xfId="4499" xr:uid="{00000000-0005-0000-0000-0000F7070000}"/>
    <cellStyle name="20% - Accent6 3 2 3_Exh G" xfId="2625" xr:uid="{00000000-0005-0000-0000-0000F8070000}"/>
    <cellStyle name="20% - Accent6 3 2 4" xfId="1341" xr:uid="{00000000-0005-0000-0000-0000F9070000}"/>
    <cellStyle name="20% - Accent6 3 2 4 2" xfId="4870" xr:uid="{00000000-0005-0000-0000-0000FA070000}"/>
    <cellStyle name="20% - Accent6 3 2 4_Exh G" xfId="2627" xr:uid="{00000000-0005-0000-0000-0000FB070000}"/>
    <cellStyle name="20% - Accent6 3 2 5" xfId="3991" xr:uid="{00000000-0005-0000-0000-0000FC070000}"/>
    <cellStyle name="20% - Accent6 3 2_Exh G" xfId="2622" xr:uid="{00000000-0005-0000-0000-0000FD070000}"/>
    <cellStyle name="20% - Accent6 3 3" xfId="316" xr:uid="{00000000-0005-0000-0000-0000FE070000}"/>
    <cellStyle name="20% - Accent6 3 3 2" xfId="1343" xr:uid="{00000000-0005-0000-0000-0000FF070000}"/>
    <cellStyle name="20% - Accent6 3 3 2 2" xfId="4872" xr:uid="{00000000-0005-0000-0000-000000080000}"/>
    <cellStyle name="20% - Accent6 3 3 2_Exh G" xfId="2629" xr:uid="{00000000-0005-0000-0000-000001080000}"/>
    <cellStyle name="20% - Accent6 3 3 3" xfId="3993" xr:uid="{00000000-0005-0000-0000-000002080000}"/>
    <cellStyle name="20% - Accent6 3 3_Exh G" xfId="2628" xr:uid="{00000000-0005-0000-0000-000003080000}"/>
    <cellStyle name="20% - Accent6 3 4" xfId="935" xr:uid="{00000000-0005-0000-0000-000004080000}"/>
    <cellStyle name="20% - Accent6 3 4 2" xfId="1860" xr:uid="{00000000-0005-0000-0000-000005080000}"/>
    <cellStyle name="20% - Accent6 3 4 2 2" xfId="5377" xr:uid="{00000000-0005-0000-0000-000006080000}"/>
    <cellStyle name="20% - Accent6 3 4 2_Exh G" xfId="2631" xr:uid="{00000000-0005-0000-0000-000007080000}"/>
    <cellStyle name="20% - Accent6 3 4 3" xfId="4498" xr:uid="{00000000-0005-0000-0000-000008080000}"/>
    <cellStyle name="20% - Accent6 3 4_Exh G" xfId="2630" xr:uid="{00000000-0005-0000-0000-000009080000}"/>
    <cellStyle name="20% - Accent6 3 5" xfId="1340" xr:uid="{00000000-0005-0000-0000-00000A080000}"/>
    <cellStyle name="20% - Accent6 3 5 2" xfId="4869" xr:uid="{00000000-0005-0000-0000-00000B080000}"/>
    <cellStyle name="20% - Accent6 3 5_Exh G" xfId="2632" xr:uid="{00000000-0005-0000-0000-00000C080000}"/>
    <cellStyle name="20% - Accent6 3 6" xfId="3990" xr:uid="{00000000-0005-0000-0000-00000D080000}"/>
    <cellStyle name="20% - Accent6 3_Exh G" xfId="2621" xr:uid="{00000000-0005-0000-0000-00000E080000}"/>
    <cellStyle name="20% - Accent6 4" xfId="317" xr:uid="{00000000-0005-0000-0000-00000F080000}"/>
    <cellStyle name="20% - Accent6 4 2" xfId="318" xr:uid="{00000000-0005-0000-0000-000010080000}"/>
    <cellStyle name="20% - Accent6 4 2 2" xfId="319" xr:uid="{00000000-0005-0000-0000-000011080000}"/>
    <cellStyle name="20% - Accent6 4 2 2 2" xfId="1346" xr:uid="{00000000-0005-0000-0000-000012080000}"/>
    <cellStyle name="20% - Accent6 4 2 2 2 2" xfId="4875" xr:uid="{00000000-0005-0000-0000-000013080000}"/>
    <cellStyle name="20% - Accent6 4 2 2 2_Exh G" xfId="2636" xr:uid="{00000000-0005-0000-0000-000014080000}"/>
    <cellStyle name="20% - Accent6 4 2 2 3" xfId="3996" xr:uid="{00000000-0005-0000-0000-000015080000}"/>
    <cellStyle name="20% - Accent6 4 2 2_Exh G" xfId="2635" xr:uid="{00000000-0005-0000-0000-000016080000}"/>
    <cellStyle name="20% - Accent6 4 2 3" xfId="938" xr:uid="{00000000-0005-0000-0000-000017080000}"/>
    <cellStyle name="20% - Accent6 4 2 3 2" xfId="1863" xr:uid="{00000000-0005-0000-0000-000018080000}"/>
    <cellStyle name="20% - Accent6 4 2 3 2 2" xfId="5380" xr:uid="{00000000-0005-0000-0000-000019080000}"/>
    <cellStyle name="20% - Accent6 4 2 3 2_Exh G" xfId="2638" xr:uid="{00000000-0005-0000-0000-00001A080000}"/>
    <cellStyle name="20% - Accent6 4 2 3 3" xfId="4501" xr:uid="{00000000-0005-0000-0000-00001B080000}"/>
    <cellStyle name="20% - Accent6 4 2 3_Exh G" xfId="2637" xr:uid="{00000000-0005-0000-0000-00001C080000}"/>
    <cellStyle name="20% - Accent6 4 2 4" xfId="1345" xr:uid="{00000000-0005-0000-0000-00001D080000}"/>
    <cellStyle name="20% - Accent6 4 2 4 2" xfId="4874" xr:uid="{00000000-0005-0000-0000-00001E080000}"/>
    <cellStyle name="20% - Accent6 4 2 4_Exh G" xfId="2639" xr:uid="{00000000-0005-0000-0000-00001F080000}"/>
    <cellStyle name="20% - Accent6 4 2 5" xfId="3995" xr:uid="{00000000-0005-0000-0000-000020080000}"/>
    <cellStyle name="20% - Accent6 4 2_Exh G" xfId="2634" xr:uid="{00000000-0005-0000-0000-000021080000}"/>
    <cellStyle name="20% - Accent6 4 3" xfId="320" xr:uid="{00000000-0005-0000-0000-000022080000}"/>
    <cellStyle name="20% - Accent6 4 3 2" xfId="1347" xr:uid="{00000000-0005-0000-0000-000023080000}"/>
    <cellStyle name="20% - Accent6 4 3 2 2" xfId="4876" xr:uid="{00000000-0005-0000-0000-000024080000}"/>
    <cellStyle name="20% - Accent6 4 3 2_Exh G" xfId="2641" xr:uid="{00000000-0005-0000-0000-000025080000}"/>
    <cellStyle name="20% - Accent6 4 3 3" xfId="3997" xr:uid="{00000000-0005-0000-0000-000026080000}"/>
    <cellStyle name="20% - Accent6 4 3_Exh G" xfId="2640" xr:uid="{00000000-0005-0000-0000-000027080000}"/>
    <cellStyle name="20% - Accent6 4 4" xfId="937" xr:uid="{00000000-0005-0000-0000-000028080000}"/>
    <cellStyle name="20% - Accent6 4 4 2" xfId="1862" xr:uid="{00000000-0005-0000-0000-000029080000}"/>
    <cellStyle name="20% - Accent6 4 4 2 2" xfId="5379" xr:uid="{00000000-0005-0000-0000-00002A080000}"/>
    <cellStyle name="20% - Accent6 4 4 2_Exh G" xfId="2643" xr:uid="{00000000-0005-0000-0000-00002B080000}"/>
    <cellStyle name="20% - Accent6 4 4 3" xfId="4500" xr:uid="{00000000-0005-0000-0000-00002C080000}"/>
    <cellStyle name="20% - Accent6 4 4_Exh G" xfId="2642" xr:uid="{00000000-0005-0000-0000-00002D080000}"/>
    <cellStyle name="20% - Accent6 4 5" xfId="1344" xr:uid="{00000000-0005-0000-0000-00002E080000}"/>
    <cellStyle name="20% - Accent6 4 5 2" xfId="4873" xr:uid="{00000000-0005-0000-0000-00002F080000}"/>
    <cellStyle name="20% - Accent6 4 5_Exh G" xfId="2644" xr:uid="{00000000-0005-0000-0000-000030080000}"/>
    <cellStyle name="20% - Accent6 4 6" xfId="3994" xr:uid="{00000000-0005-0000-0000-000031080000}"/>
    <cellStyle name="20% - Accent6 4_Exh G" xfId="2633" xr:uid="{00000000-0005-0000-0000-000032080000}"/>
    <cellStyle name="20% - Accent6 5" xfId="321" xr:uid="{00000000-0005-0000-0000-000033080000}"/>
    <cellStyle name="20% - Accent6 5 2" xfId="322" xr:uid="{00000000-0005-0000-0000-000034080000}"/>
    <cellStyle name="20% - Accent6 5 2 2" xfId="323" xr:uid="{00000000-0005-0000-0000-000035080000}"/>
    <cellStyle name="20% - Accent6 5 2 2 2" xfId="1350" xr:uid="{00000000-0005-0000-0000-000036080000}"/>
    <cellStyle name="20% - Accent6 5 2 2 2 2" xfId="4879" xr:uid="{00000000-0005-0000-0000-000037080000}"/>
    <cellStyle name="20% - Accent6 5 2 2 2_Exh G" xfId="2648" xr:uid="{00000000-0005-0000-0000-000038080000}"/>
    <cellStyle name="20% - Accent6 5 2 2 3" xfId="4000" xr:uid="{00000000-0005-0000-0000-000039080000}"/>
    <cellStyle name="20% - Accent6 5 2 2_Exh G" xfId="2647" xr:uid="{00000000-0005-0000-0000-00003A080000}"/>
    <cellStyle name="20% - Accent6 5 2 3" xfId="1349" xr:uid="{00000000-0005-0000-0000-00003B080000}"/>
    <cellStyle name="20% - Accent6 5 2 3 2" xfId="4878" xr:uid="{00000000-0005-0000-0000-00003C080000}"/>
    <cellStyle name="20% - Accent6 5 2 3_Exh G" xfId="2649" xr:uid="{00000000-0005-0000-0000-00003D080000}"/>
    <cellStyle name="20% - Accent6 5 2 4" xfId="3999" xr:uid="{00000000-0005-0000-0000-00003E080000}"/>
    <cellStyle name="20% - Accent6 5 2_Exh G" xfId="2646" xr:uid="{00000000-0005-0000-0000-00003F080000}"/>
    <cellStyle name="20% - Accent6 5 3" xfId="324" xr:uid="{00000000-0005-0000-0000-000040080000}"/>
    <cellStyle name="20% - Accent6 5 3 2" xfId="1351" xr:uid="{00000000-0005-0000-0000-000041080000}"/>
    <cellStyle name="20% - Accent6 5 3 2 2" xfId="4880" xr:uid="{00000000-0005-0000-0000-000042080000}"/>
    <cellStyle name="20% - Accent6 5 3 2_Exh G" xfId="2651" xr:uid="{00000000-0005-0000-0000-000043080000}"/>
    <cellStyle name="20% - Accent6 5 3 3" xfId="4001" xr:uid="{00000000-0005-0000-0000-000044080000}"/>
    <cellStyle name="20% - Accent6 5 3_Exh G" xfId="2650" xr:uid="{00000000-0005-0000-0000-000045080000}"/>
    <cellStyle name="20% - Accent6 5 4" xfId="939" xr:uid="{00000000-0005-0000-0000-000046080000}"/>
    <cellStyle name="20% - Accent6 5 5" xfId="1348" xr:uid="{00000000-0005-0000-0000-000047080000}"/>
    <cellStyle name="20% - Accent6 5 5 2" xfId="4877" xr:uid="{00000000-0005-0000-0000-000048080000}"/>
    <cellStyle name="20% - Accent6 5 5_Exh G" xfId="2652" xr:uid="{00000000-0005-0000-0000-000049080000}"/>
    <cellStyle name="20% - Accent6 5 6" xfId="3998" xr:uid="{00000000-0005-0000-0000-00004A080000}"/>
    <cellStyle name="20% - Accent6 5_Exh G" xfId="2645" xr:uid="{00000000-0005-0000-0000-00004B080000}"/>
    <cellStyle name="20% - Accent6 6" xfId="325" xr:uid="{00000000-0005-0000-0000-00004C080000}"/>
    <cellStyle name="20% - Accent6 6 2" xfId="326" xr:uid="{00000000-0005-0000-0000-00004D080000}"/>
    <cellStyle name="20% - Accent6 6 2 2" xfId="327" xr:uid="{00000000-0005-0000-0000-00004E080000}"/>
    <cellStyle name="20% - Accent6 6 2 2 2" xfId="1354" xr:uid="{00000000-0005-0000-0000-00004F080000}"/>
    <cellStyle name="20% - Accent6 6 2 2 2 2" xfId="4883" xr:uid="{00000000-0005-0000-0000-000050080000}"/>
    <cellStyle name="20% - Accent6 6 2 2 2_Exh G" xfId="2656" xr:uid="{00000000-0005-0000-0000-000051080000}"/>
    <cellStyle name="20% - Accent6 6 2 2 3" xfId="4004" xr:uid="{00000000-0005-0000-0000-000052080000}"/>
    <cellStyle name="20% - Accent6 6 2 2_Exh G" xfId="2655" xr:uid="{00000000-0005-0000-0000-000053080000}"/>
    <cellStyle name="20% - Accent6 6 2 3" xfId="1353" xr:uid="{00000000-0005-0000-0000-000054080000}"/>
    <cellStyle name="20% - Accent6 6 2 3 2" xfId="4882" xr:uid="{00000000-0005-0000-0000-000055080000}"/>
    <cellStyle name="20% - Accent6 6 2 3_Exh G" xfId="2657" xr:uid="{00000000-0005-0000-0000-000056080000}"/>
    <cellStyle name="20% - Accent6 6 2 4" xfId="4003" xr:uid="{00000000-0005-0000-0000-000057080000}"/>
    <cellStyle name="20% - Accent6 6 2_Exh G" xfId="2654" xr:uid="{00000000-0005-0000-0000-000058080000}"/>
    <cellStyle name="20% - Accent6 6 3" xfId="328" xr:uid="{00000000-0005-0000-0000-000059080000}"/>
    <cellStyle name="20% - Accent6 6 3 2" xfId="1355" xr:uid="{00000000-0005-0000-0000-00005A080000}"/>
    <cellStyle name="20% - Accent6 6 3 2 2" xfId="4884" xr:uid="{00000000-0005-0000-0000-00005B080000}"/>
    <cellStyle name="20% - Accent6 6 3 2_Exh G" xfId="2659" xr:uid="{00000000-0005-0000-0000-00005C080000}"/>
    <cellStyle name="20% - Accent6 6 3 3" xfId="4005" xr:uid="{00000000-0005-0000-0000-00005D080000}"/>
    <cellStyle name="20% - Accent6 6 3_Exh G" xfId="2658" xr:uid="{00000000-0005-0000-0000-00005E080000}"/>
    <cellStyle name="20% - Accent6 6 4" xfId="940" xr:uid="{00000000-0005-0000-0000-00005F080000}"/>
    <cellStyle name="20% - Accent6 6 4 2" xfId="1864" xr:uid="{00000000-0005-0000-0000-000060080000}"/>
    <cellStyle name="20% - Accent6 6 4 2 2" xfId="5381" xr:uid="{00000000-0005-0000-0000-000061080000}"/>
    <cellStyle name="20% - Accent6 6 4 2_Exh G" xfId="2661" xr:uid="{00000000-0005-0000-0000-000062080000}"/>
    <cellStyle name="20% - Accent6 6 4 3" xfId="4502" xr:uid="{00000000-0005-0000-0000-000063080000}"/>
    <cellStyle name="20% - Accent6 6 4_Exh G" xfId="2660" xr:uid="{00000000-0005-0000-0000-000064080000}"/>
    <cellStyle name="20% - Accent6 6 5" xfId="1352" xr:uid="{00000000-0005-0000-0000-000065080000}"/>
    <cellStyle name="20% - Accent6 6 5 2" xfId="4881" xr:uid="{00000000-0005-0000-0000-000066080000}"/>
    <cellStyle name="20% - Accent6 6 5_Exh G" xfId="2662" xr:uid="{00000000-0005-0000-0000-000067080000}"/>
    <cellStyle name="20% - Accent6 6 6" xfId="4002" xr:uid="{00000000-0005-0000-0000-000068080000}"/>
    <cellStyle name="20% - Accent6 6_Exh G" xfId="2653" xr:uid="{00000000-0005-0000-0000-000069080000}"/>
    <cellStyle name="20% - Accent6 7" xfId="329" xr:uid="{00000000-0005-0000-0000-00006A080000}"/>
    <cellStyle name="20% - Accent6 7 2" xfId="330" xr:uid="{00000000-0005-0000-0000-00006B080000}"/>
    <cellStyle name="20% - Accent6 7 2 2" xfId="331" xr:uid="{00000000-0005-0000-0000-00006C080000}"/>
    <cellStyle name="20% - Accent6 7 2 2 2" xfId="1358" xr:uid="{00000000-0005-0000-0000-00006D080000}"/>
    <cellStyle name="20% - Accent6 7 2 2 2 2" xfId="4887" xr:uid="{00000000-0005-0000-0000-00006E080000}"/>
    <cellStyle name="20% - Accent6 7 2 2 2_Exh G" xfId="2666" xr:uid="{00000000-0005-0000-0000-00006F080000}"/>
    <cellStyle name="20% - Accent6 7 2 2 3" xfId="4008" xr:uid="{00000000-0005-0000-0000-000070080000}"/>
    <cellStyle name="20% - Accent6 7 2 2_Exh G" xfId="2665" xr:uid="{00000000-0005-0000-0000-000071080000}"/>
    <cellStyle name="20% - Accent6 7 2 3" xfId="1357" xr:uid="{00000000-0005-0000-0000-000072080000}"/>
    <cellStyle name="20% - Accent6 7 2 3 2" xfId="4886" xr:uid="{00000000-0005-0000-0000-000073080000}"/>
    <cellStyle name="20% - Accent6 7 2 3_Exh G" xfId="2667" xr:uid="{00000000-0005-0000-0000-000074080000}"/>
    <cellStyle name="20% - Accent6 7 2 4" xfId="4007" xr:uid="{00000000-0005-0000-0000-000075080000}"/>
    <cellStyle name="20% - Accent6 7 2_Exh G" xfId="2664" xr:uid="{00000000-0005-0000-0000-000076080000}"/>
    <cellStyle name="20% - Accent6 7 3" xfId="332" xr:uid="{00000000-0005-0000-0000-000077080000}"/>
    <cellStyle name="20% - Accent6 7 3 2" xfId="1359" xr:uid="{00000000-0005-0000-0000-000078080000}"/>
    <cellStyle name="20% - Accent6 7 3 2 2" xfId="4888" xr:uid="{00000000-0005-0000-0000-000079080000}"/>
    <cellStyle name="20% - Accent6 7 3 2_Exh G" xfId="2669" xr:uid="{00000000-0005-0000-0000-00007A080000}"/>
    <cellStyle name="20% - Accent6 7 3 3" xfId="4009" xr:uid="{00000000-0005-0000-0000-00007B080000}"/>
    <cellStyle name="20% - Accent6 7 3_Exh G" xfId="2668" xr:uid="{00000000-0005-0000-0000-00007C080000}"/>
    <cellStyle name="20% - Accent6 7 4" xfId="941" xr:uid="{00000000-0005-0000-0000-00007D080000}"/>
    <cellStyle name="20% - Accent6 7 4 2" xfId="1865" xr:uid="{00000000-0005-0000-0000-00007E080000}"/>
    <cellStyle name="20% - Accent6 7 4 2 2" xfId="5382" xr:uid="{00000000-0005-0000-0000-00007F080000}"/>
    <cellStyle name="20% - Accent6 7 4 2_Exh G" xfId="2671" xr:uid="{00000000-0005-0000-0000-000080080000}"/>
    <cellStyle name="20% - Accent6 7 4 3" xfId="4503" xr:uid="{00000000-0005-0000-0000-000081080000}"/>
    <cellStyle name="20% - Accent6 7 4_Exh G" xfId="2670" xr:uid="{00000000-0005-0000-0000-000082080000}"/>
    <cellStyle name="20% - Accent6 7 5" xfId="1356" xr:uid="{00000000-0005-0000-0000-000083080000}"/>
    <cellStyle name="20% - Accent6 7 5 2" xfId="4885" xr:uid="{00000000-0005-0000-0000-000084080000}"/>
    <cellStyle name="20% - Accent6 7 5_Exh G" xfId="2672" xr:uid="{00000000-0005-0000-0000-000085080000}"/>
    <cellStyle name="20% - Accent6 7 6" xfId="4006" xr:uid="{00000000-0005-0000-0000-000086080000}"/>
    <cellStyle name="20% - Accent6 7_Exh G" xfId="2663" xr:uid="{00000000-0005-0000-0000-000087080000}"/>
    <cellStyle name="20% - Accent6 8" xfId="333" xr:uid="{00000000-0005-0000-0000-000088080000}"/>
    <cellStyle name="20% - Accent6 8 2" xfId="334" xr:uid="{00000000-0005-0000-0000-000089080000}"/>
    <cellStyle name="20% - Accent6 8 2 2" xfId="335" xr:uid="{00000000-0005-0000-0000-00008A080000}"/>
    <cellStyle name="20% - Accent6 8 2 2 2" xfId="1362" xr:uid="{00000000-0005-0000-0000-00008B080000}"/>
    <cellStyle name="20% - Accent6 8 2 2 2 2" xfId="4891" xr:uid="{00000000-0005-0000-0000-00008C080000}"/>
    <cellStyle name="20% - Accent6 8 2 2 2_Exh G" xfId="2676" xr:uid="{00000000-0005-0000-0000-00008D080000}"/>
    <cellStyle name="20% - Accent6 8 2 2 3" xfId="4012" xr:uid="{00000000-0005-0000-0000-00008E080000}"/>
    <cellStyle name="20% - Accent6 8 2 2_Exh G" xfId="2675" xr:uid="{00000000-0005-0000-0000-00008F080000}"/>
    <cellStyle name="20% - Accent6 8 2 3" xfId="1361" xr:uid="{00000000-0005-0000-0000-000090080000}"/>
    <cellStyle name="20% - Accent6 8 2 3 2" xfId="4890" xr:uid="{00000000-0005-0000-0000-000091080000}"/>
    <cellStyle name="20% - Accent6 8 2 3_Exh G" xfId="2677" xr:uid="{00000000-0005-0000-0000-000092080000}"/>
    <cellStyle name="20% - Accent6 8 2 4" xfId="4011" xr:uid="{00000000-0005-0000-0000-000093080000}"/>
    <cellStyle name="20% - Accent6 8 2_Exh G" xfId="2674" xr:uid="{00000000-0005-0000-0000-000094080000}"/>
    <cellStyle name="20% - Accent6 8 3" xfId="336" xr:uid="{00000000-0005-0000-0000-000095080000}"/>
    <cellStyle name="20% - Accent6 8 3 2" xfId="1363" xr:uid="{00000000-0005-0000-0000-000096080000}"/>
    <cellStyle name="20% - Accent6 8 3 2 2" xfId="4892" xr:uid="{00000000-0005-0000-0000-000097080000}"/>
    <cellStyle name="20% - Accent6 8 3 2_Exh G" xfId="2679" xr:uid="{00000000-0005-0000-0000-000098080000}"/>
    <cellStyle name="20% - Accent6 8 3 3" xfId="4013" xr:uid="{00000000-0005-0000-0000-000099080000}"/>
    <cellStyle name="20% - Accent6 8 3_Exh G" xfId="2678" xr:uid="{00000000-0005-0000-0000-00009A080000}"/>
    <cellStyle name="20% - Accent6 8 4" xfId="942" xr:uid="{00000000-0005-0000-0000-00009B080000}"/>
    <cellStyle name="20% - Accent6 8 4 2" xfId="1866" xr:uid="{00000000-0005-0000-0000-00009C080000}"/>
    <cellStyle name="20% - Accent6 8 4 2 2" xfId="5383" xr:uid="{00000000-0005-0000-0000-00009D080000}"/>
    <cellStyle name="20% - Accent6 8 4 2_Exh G" xfId="2681" xr:uid="{00000000-0005-0000-0000-00009E080000}"/>
    <cellStyle name="20% - Accent6 8 4 3" xfId="4504" xr:uid="{00000000-0005-0000-0000-00009F080000}"/>
    <cellStyle name="20% - Accent6 8 4_Exh G" xfId="2680" xr:uid="{00000000-0005-0000-0000-0000A0080000}"/>
    <cellStyle name="20% - Accent6 8 5" xfId="1360" xr:uid="{00000000-0005-0000-0000-0000A1080000}"/>
    <cellStyle name="20% - Accent6 8 5 2" xfId="4889" xr:uid="{00000000-0005-0000-0000-0000A2080000}"/>
    <cellStyle name="20% - Accent6 8 5_Exh G" xfId="2682" xr:uid="{00000000-0005-0000-0000-0000A3080000}"/>
    <cellStyle name="20% - Accent6 8 6" xfId="4010" xr:uid="{00000000-0005-0000-0000-0000A4080000}"/>
    <cellStyle name="20% - Accent6 8_Exh G" xfId="2673" xr:uid="{00000000-0005-0000-0000-0000A5080000}"/>
    <cellStyle name="20% - Accent6 9" xfId="337" xr:uid="{00000000-0005-0000-0000-0000A6080000}"/>
    <cellStyle name="20% - Accent6 9 2" xfId="338" xr:uid="{00000000-0005-0000-0000-0000A7080000}"/>
    <cellStyle name="20% - Accent6 9 2 2" xfId="339" xr:uid="{00000000-0005-0000-0000-0000A8080000}"/>
    <cellStyle name="20% - Accent6 9 2 2 2" xfId="1366" xr:uid="{00000000-0005-0000-0000-0000A9080000}"/>
    <cellStyle name="20% - Accent6 9 2 2 2 2" xfId="4895" xr:uid="{00000000-0005-0000-0000-0000AA080000}"/>
    <cellStyle name="20% - Accent6 9 2 2 2_Exh G" xfId="2686" xr:uid="{00000000-0005-0000-0000-0000AB080000}"/>
    <cellStyle name="20% - Accent6 9 2 2 3" xfId="4016" xr:uid="{00000000-0005-0000-0000-0000AC080000}"/>
    <cellStyle name="20% - Accent6 9 2 2_Exh G" xfId="2685" xr:uid="{00000000-0005-0000-0000-0000AD080000}"/>
    <cellStyle name="20% - Accent6 9 2 3" xfId="1365" xr:uid="{00000000-0005-0000-0000-0000AE080000}"/>
    <cellStyle name="20% - Accent6 9 2 3 2" xfId="4894" xr:uid="{00000000-0005-0000-0000-0000AF080000}"/>
    <cellStyle name="20% - Accent6 9 2 3_Exh G" xfId="2687" xr:uid="{00000000-0005-0000-0000-0000B0080000}"/>
    <cellStyle name="20% - Accent6 9 2 4" xfId="4015" xr:uid="{00000000-0005-0000-0000-0000B1080000}"/>
    <cellStyle name="20% - Accent6 9 2_Exh G" xfId="2684" xr:uid="{00000000-0005-0000-0000-0000B2080000}"/>
    <cellStyle name="20% - Accent6 9 3" xfId="340" xr:uid="{00000000-0005-0000-0000-0000B3080000}"/>
    <cellStyle name="20% - Accent6 9 3 2" xfId="1367" xr:uid="{00000000-0005-0000-0000-0000B4080000}"/>
    <cellStyle name="20% - Accent6 9 3 2 2" xfId="4896" xr:uid="{00000000-0005-0000-0000-0000B5080000}"/>
    <cellStyle name="20% - Accent6 9 3 2_Exh G" xfId="2689" xr:uid="{00000000-0005-0000-0000-0000B6080000}"/>
    <cellStyle name="20% - Accent6 9 3 3" xfId="4017" xr:uid="{00000000-0005-0000-0000-0000B7080000}"/>
    <cellStyle name="20% - Accent6 9 3_Exh G" xfId="2688" xr:uid="{00000000-0005-0000-0000-0000B8080000}"/>
    <cellStyle name="20% - Accent6 9 4" xfId="943" xr:uid="{00000000-0005-0000-0000-0000B9080000}"/>
    <cellStyle name="20% - Accent6 9 4 2" xfId="1867" xr:uid="{00000000-0005-0000-0000-0000BA080000}"/>
    <cellStyle name="20% - Accent6 9 4 2 2" xfId="5384" xr:uid="{00000000-0005-0000-0000-0000BB080000}"/>
    <cellStyle name="20% - Accent6 9 4 2_Exh G" xfId="2691" xr:uid="{00000000-0005-0000-0000-0000BC080000}"/>
    <cellStyle name="20% - Accent6 9 4 3" xfId="4505" xr:uid="{00000000-0005-0000-0000-0000BD080000}"/>
    <cellStyle name="20% - Accent6 9 4_Exh G" xfId="2690" xr:uid="{00000000-0005-0000-0000-0000BE080000}"/>
    <cellStyle name="20% - Accent6 9 5" xfId="1364" xr:uid="{00000000-0005-0000-0000-0000BF080000}"/>
    <cellStyle name="20% - Accent6 9 5 2" xfId="4893" xr:uid="{00000000-0005-0000-0000-0000C0080000}"/>
    <cellStyle name="20% - Accent6 9 5_Exh G" xfId="2692" xr:uid="{00000000-0005-0000-0000-0000C1080000}"/>
    <cellStyle name="20% - Accent6 9 6" xfId="4014" xr:uid="{00000000-0005-0000-0000-0000C2080000}"/>
    <cellStyle name="20% - Accent6 9_Exh G" xfId="2683" xr:uid="{00000000-0005-0000-0000-0000C3080000}"/>
    <cellStyle name="40% - Accent1 10" xfId="341" xr:uid="{00000000-0005-0000-0000-0000C4080000}"/>
    <cellStyle name="40% - Accent1 10 2" xfId="342" xr:uid="{00000000-0005-0000-0000-0000C5080000}"/>
    <cellStyle name="40% - Accent1 10 2 2" xfId="343" xr:uid="{00000000-0005-0000-0000-0000C6080000}"/>
    <cellStyle name="40% - Accent1 10 2 2 2" xfId="1370" xr:uid="{00000000-0005-0000-0000-0000C7080000}"/>
    <cellStyle name="40% - Accent1 10 2 2 2 2" xfId="4899" xr:uid="{00000000-0005-0000-0000-0000C8080000}"/>
    <cellStyle name="40% - Accent1 10 2 2 2_Exh G" xfId="2696" xr:uid="{00000000-0005-0000-0000-0000C9080000}"/>
    <cellStyle name="40% - Accent1 10 2 2 3" xfId="4020" xr:uid="{00000000-0005-0000-0000-0000CA080000}"/>
    <cellStyle name="40% - Accent1 10 2 2_Exh G" xfId="2695" xr:uid="{00000000-0005-0000-0000-0000CB080000}"/>
    <cellStyle name="40% - Accent1 10 2 3" xfId="1369" xr:uid="{00000000-0005-0000-0000-0000CC080000}"/>
    <cellStyle name="40% - Accent1 10 2 3 2" xfId="4898" xr:uid="{00000000-0005-0000-0000-0000CD080000}"/>
    <cellStyle name="40% - Accent1 10 2 3_Exh G" xfId="2697" xr:uid="{00000000-0005-0000-0000-0000CE080000}"/>
    <cellStyle name="40% - Accent1 10 2 4" xfId="4019" xr:uid="{00000000-0005-0000-0000-0000CF080000}"/>
    <cellStyle name="40% - Accent1 10 2_Exh G" xfId="2694" xr:uid="{00000000-0005-0000-0000-0000D0080000}"/>
    <cellStyle name="40% - Accent1 10 3" xfId="344" xr:uid="{00000000-0005-0000-0000-0000D1080000}"/>
    <cellStyle name="40% - Accent1 10 3 2" xfId="1371" xr:uid="{00000000-0005-0000-0000-0000D2080000}"/>
    <cellStyle name="40% - Accent1 10 3 2 2" xfId="4900" xr:uid="{00000000-0005-0000-0000-0000D3080000}"/>
    <cellStyle name="40% - Accent1 10 3 2_Exh G" xfId="2699" xr:uid="{00000000-0005-0000-0000-0000D4080000}"/>
    <cellStyle name="40% - Accent1 10 3 3" xfId="4021" xr:uid="{00000000-0005-0000-0000-0000D5080000}"/>
    <cellStyle name="40% - Accent1 10 3_Exh G" xfId="2698" xr:uid="{00000000-0005-0000-0000-0000D6080000}"/>
    <cellStyle name="40% - Accent1 10 4" xfId="944" xr:uid="{00000000-0005-0000-0000-0000D7080000}"/>
    <cellStyle name="40% - Accent1 10 5" xfId="1368" xr:uid="{00000000-0005-0000-0000-0000D8080000}"/>
    <cellStyle name="40% - Accent1 10 5 2" xfId="4897" xr:uid="{00000000-0005-0000-0000-0000D9080000}"/>
    <cellStyle name="40% - Accent1 10 5_Exh G" xfId="2700" xr:uid="{00000000-0005-0000-0000-0000DA080000}"/>
    <cellStyle name="40% - Accent1 10 6" xfId="4018" xr:uid="{00000000-0005-0000-0000-0000DB080000}"/>
    <cellStyle name="40% - Accent1 10_Exh G" xfId="2693" xr:uid="{00000000-0005-0000-0000-0000DC080000}"/>
    <cellStyle name="40% - Accent1 11" xfId="345" xr:uid="{00000000-0005-0000-0000-0000DD080000}"/>
    <cellStyle name="40% - Accent1 11 2" xfId="346" xr:uid="{00000000-0005-0000-0000-0000DE080000}"/>
    <cellStyle name="40% - Accent1 11 2 2" xfId="347" xr:uid="{00000000-0005-0000-0000-0000DF080000}"/>
    <cellStyle name="40% - Accent1 11 2 2 2" xfId="1374" xr:uid="{00000000-0005-0000-0000-0000E0080000}"/>
    <cellStyle name="40% - Accent1 11 2 2 2 2" xfId="4903" xr:uid="{00000000-0005-0000-0000-0000E1080000}"/>
    <cellStyle name="40% - Accent1 11 2 2 2_Exh G" xfId="2704" xr:uid="{00000000-0005-0000-0000-0000E2080000}"/>
    <cellStyle name="40% - Accent1 11 2 2 3" xfId="4024" xr:uid="{00000000-0005-0000-0000-0000E3080000}"/>
    <cellStyle name="40% - Accent1 11 2 2_Exh G" xfId="2703" xr:uid="{00000000-0005-0000-0000-0000E4080000}"/>
    <cellStyle name="40% - Accent1 11 2 3" xfId="1373" xr:uid="{00000000-0005-0000-0000-0000E5080000}"/>
    <cellStyle name="40% - Accent1 11 2 3 2" xfId="4902" xr:uid="{00000000-0005-0000-0000-0000E6080000}"/>
    <cellStyle name="40% - Accent1 11 2 3_Exh G" xfId="2705" xr:uid="{00000000-0005-0000-0000-0000E7080000}"/>
    <cellStyle name="40% - Accent1 11 2 4" xfId="4023" xr:uid="{00000000-0005-0000-0000-0000E8080000}"/>
    <cellStyle name="40% - Accent1 11 2_Exh G" xfId="2702" xr:uid="{00000000-0005-0000-0000-0000E9080000}"/>
    <cellStyle name="40% - Accent1 11 3" xfId="348" xr:uid="{00000000-0005-0000-0000-0000EA080000}"/>
    <cellStyle name="40% - Accent1 11 3 2" xfId="1375" xr:uid="{00000000-0005-0000-0000-0000EB080000}"/>
    <cellStyle name="40% - Accent1 11 3 2 2" xfId="4904" xr:uid="{00000000-0005-0000-0000-0000EC080000}"/>
    <cellStyle name="40% - Accent1 11 3 2_Exh G" xfId="2707" xr:uid="{00000000-0005-0000-0000-0000ED080000}"/>
    <cellStyle name="40% - Accent1 11 3 3" xfId="4025" xr:uid="{00000000-0005-0000-0000-0000EE080000}"/>
    <cellStyle name="40% - Accent1 11 3_Exh G" xfId="2706" xr:uid="{00000000-0005-0000-0000-0000EF080000}"/>
    <cellStyle name="40% - Accent1 11 4" xfId="1372" xr:uid="{00000000-0005-0000-0000-0000F0080000}"/>
    <cellStyle name="40% - Accent1 11 4 2" xfId="4901" xr:uid="{00000000-0005-0000-0000-0000F1080000}"/>
    <cellStyle name="40% - Accent1 11 4_Exh G" xfId="2708" xr:uid="{00000000-0005-0000-0000-0000F2080000}"/>
    <cellStyle name="40% - Accent1 11 5" xfId="4022" xr:uid="{00000000-0005-0000-0000-0000F3080000}"/>
    <cellStyle name="40% - Accent1 11_Exh G" xfId="2701" xr:uid="{00000000-0005-0000-0000-0000F4080000}"/>
    <cellStyle name="40% - Accent1 12" xfId="349" xr:uid="{00000000-0005-0000-0000-0000F5080000}"/>
    <cellStyle name="40% - Accent1 12 2" xfId="350" xr:uid="{00000000-0005-0000-0000-0000F6080000}"/>
    <cellStyle name="40% - Accent1 12 2 2" xfId="351" xr:uid="{00000000-0005-0000-0000-0000F7080000}"/>
    <cellStyle name="40% - Accent1 12 2 2 2" xfId="1378" xr:uid="{00000000-0005-0000-0000-0000F8080000}"/>
    <cellStyle name="40% - Accent1 12 2 2 2 2" xfId="4907" xr:uid="{00000000-0005-0000-0000-0000F9080000}"/>
    <cellStyle name="40% - Accent1 12 2 2 2_Exh G" xfId="2712" xr:uid="{00000000-0005-0000-0000-0000FA080000}"/>
    <cellStyle name="40% - Accent1 12 2 2 3" xfId="4028" xr:uid="{00000000-0005-0000-0000-0000FB080000}"/>
    <cellStyle name="40% - Accent1 12 2 2_Exh G" xfId="2711" xr:uid="{00000000-0005-0000-0000-0000FC080000}"/>
    <cellStyle name="40% - Accent1 12 2 3" xfId="1377" xr:uid="{00000000-0005-0000-0000-0000FD080000}"/>
    <cellStyle name="40% - Accent1 12 2 3 2" xfId="4906" xr:uid="{00000000-0005-0000-0000-0000FE080000}"/>
    <cellStyle name="40% - Accent1 12 2 3_Exh G" xfId="2713" xr:uid="{00000000-0005-0000-0000-0000FF080000}"/>
    <cellStyle name="40% - Accent1 12 2 4" xfId="4027" xr:uid="{00000000-0005-0000-0000-000000090000}"/>
    <cellStyle name="40% - Accent1 12 2_Exh G" xfId="2710" xr:uid="{00000000-0005-0000-0000-000001090000}"/>
    <cellStyle name="40% - Accent1 12 3" xfId="352" xr:uid="{00000000-0005-0000-0000-000002090000}"/>
    <cellStyle name="40% - Accent1 12 3 2" xfId="1379" xr:uid="{00000000-0005-0000-0000-000003090000}"/>
    <cellStyle name="40% - Accent1 12 3 2 2" xfId="4908" xr:uid="{00000000-0005-0000-0000-000004090000}"/>
    <cellStyle name="40% - Accent1 12 3 2_Exh G" xfId="2715" xr:uid="{00000000-0005-0000-0000-000005090000}"/>
    <cellStyle name="40% - Accent1 12 3 3" xfId="4029" xr:uid="{00000000-0005-0000-0000-000006090000}"/>
    <cellStyle name="40% - Accent1 12 3_Exh G" xfId="2714" xr:uid="{00000000-0005-0000-0000-000007090000}"/>
    <cellStyle name="40% - Accent1 12 4" xfId="1376" xr:uid="{00000000-0005-0000-0000-000008090000}"/>
    <cellStyle name="40% - Accent1 12 4 2" xfId="4905" xr:uid="{00000000-0005-0000-0000-000009090000}"/>
    <cellStyle name="40% - Accent1 12 4_Exh G" xfId="2716" xr:uid="{00000000-0005-0000-0000-00000A090000}"/>
    <cellStyle name="40% - Accent1 12 5" xfId="4026" xr:uid="{00000000-0005-0000-0000-00000B090000}"/>
    <cellStyle name="40% - Accent1 12_Exh G" xfId="2709" xr:uid="{00000000-0005-0000-0000-00000C090000}"/>
    <cellStyle name="40% - Accent1 13" xfId="353" xr:uid="{00000000-0005-0000-0000-00000D090000}"/>
    <cellStyle name="40% - Accent1 13 2" xfId="354" xr:uid="{00000000-0005-0000-0000-00000E090000}"/>
    <cellStyle name="40% - Accent1 13 2 2" xfId="355" xr:uid="{00000000-0005-0000-0000-00000F090000}"/>
    <cellStyle name="40% - Accent1 13 2 2 2" xfId="1382" xr:uid="{00000000-0005-0000-0000-000010090000}"/>
    <cellStyle name="40% - Accent1 13 2 2 2 2" xfId="4911" xr:uid="{00000000-0005-0000-0000-000011090000}"/>
    <cellStyle name="40% - Accent1 13 2 2 2_Exh G" xfId="2720" xr:uid="{00000000-0005-0000-0000-000012090000}"/>
    <cellStyle name="40% - Accent1 13 2 2 3" xfId="4032" xr:uid="{00000000-0005-0000-0000-000013090000}"/>
    <cellStyle name="40% - Accent1 13 2 2_Exh G" xfId="2719" xr:uid="{00000000-0005-0000-0000-000014090000}"/>
    <cellStyle name="40% - Accent1 13 2 3" xfId="1381" xr:uid="{00000000-0005-0000-0000-000015090000}"/>
    <cellStyle name="40% - Accent1 13 2 3 2" xfId="4910" xr:uid="{00000000-0005-0000-0000-000016090000}"/>
    <cellStyle name="40% - Accent1 13 2 3_Exh G" xfId="2721" xr:uid="{00000000-0005-0000-0000-000017090000}"/>
    <cellStyle name="40% - Accent1 13 2 4" xfId="4031" xr:uid="{00000000-0005-0000-0000-000018090000}"/>
    <cellStyle name="40% - Accent1 13 2_Exh G" xfId="2718" xr:uid="{00000000-0005-0000-0000-000019090000}"/>
    <cellStyle name="40% - Accent1 13 3" xfId="356" xr:uid="{00000000-0005-0000-0000-00001A090000}"/>
    <cellStyle name="40% - Accent1 13 3 2" xfId="1383" xr:uid="{00000000-0005-0000-0000-00001B090000}"/>
    <cellStyle name="40% - Accent1 13 3 2 2" xfId="4912" xr:uid="{00000000-0005-0000-0000-00001C090000}"/>
    <cellStyle name="40% - Accent1 13 3 2_Exh G" xfId="2723" xr:uid="{00000000-0005-0000-0000-00001D090000}"/>
    <cellStyle name="40% - Accent1 13 3 3" xfId="4033" xr:uid="{00000000-0005-0000-0000-00001E090000}"/>
    <cellStyle name="40% - Accent1 13 3_Exh G" xfId="2722" xr:uid="{00000000-0005-0000-0000-00001F090000}"/>
    <cellStyle name="40% - Accent1 13 4" xfId="1380" xr:uid="{00000000-0005-0000-0000-000020090000}"/>
    <cellStyle name="40% - Accent1 13 4 2" xfId="4909" xr:uid="{00000000-0005-0000-0000-000021090000}"/>
    <cellStyle name="40% - Accent1 13 4_Exh G" xfId="2724" xr:uid="{00000000-0005-0000-0000-000022090000}"/>
    <cellStyle name="40% - Accent1 13 5" xfId="4030" xr:uid="{00000000-0005-0000-0000-000023090000}"/>
    <cellStyle name="40% - Accent1 13_Exh G" xfId="2717" xr:uid="{00000000-0005-0000-0000-000024090000}"/>
    <cellStyle name="40% - Accent1 14" xfId="357" xr:uid="{00000000-0005-0000-0000-000025090000}"/>
    <cellStyle name="40% - Accent1 14 2" xfId="358" xr:uid="{00000000-0005-0000-0000-000026090000}"/>
    <cellStyle name="40% - Accent1 14 2 2" xfId="1385" xr:uid="{00000000-0005-0000-0000-000027090000}"/>
    <cellStyle name="40% - Accent1 14 2 2 2" xfId="4914" xr:uid="{00000000-0005-0000-0000-000028090000}"/>
    <cellStyle name="40% - Accent1 14 2 2_Exh G" xfId="2727" xr:uid="{00000000-0005-0000-0000-000029090000}"/>
    <cellStyle name="40% - Accent1 14 2 3" xfId="4035" xr:uid="{00000000-0005-0000-0000-00002A090000}"/>
    <cellStyle name="40% - Accent1 14 2_Exh G" xfId="2726" xr:uid="{00000000-0005-0000-0000-00002B090000}"/>
    <cellStyle name="40% - Accent1 14 3" xfId="1384" xr:uid="{00000000-0005-0000-0000-00002C090000}"/>
    <cellStyle name="40% - Accent1 14 3 2" xfId="4913" xr:uid="{00000000-0005-0000-0000-00002D090000}"/>
    <cellStyle name="40% - Accent1 14 3_Exh G" xfId="2728" xr:uid="{00000000-0005-0000-0000-00002E090000}"/>
    <cellStyle name="40% - Accent1 14 4" xfId="4034" xr:uid="{00000000-0005-0000-0000-00002F090000}"/>
    <cellStyle name="40% - Accent1 14_Exh G" xfId="2725" xr:uid="{00000000-0005-0000-0000-000030090000}"/>
    <cellStyle name="40% - Accent1 15" xfId="359" xr:uid="{00000000-0005-0000-0000-000031090000}"/>
    <cellStyle name="40% - Accent1 15 2" xfId="1386" xr:uid="{00000000-0005-0000-0000-000032090000}"/>
    <cellStyle name="40% - Accent1 15 2 2" xfId="4915" xr:uid="{00000000-0005-0000-0000-000033090000}"/>
    <cellStyle name="40% - Accent1 15 2_Exh G" xfId="2730" xr:uid="{00000000-0005-0000-0000-000034090000}"/>
    <cellStyle name="40% - Accent1 15 3" xfId="4036" xr:uid="{00000000-0005-0000-0000-000035090000}"/>
    <cellStyle name="40% - Accent1 15_Exh G" xfId="2729" xr:uid="{00000000-0005-0000-0000-000036090000}"/>
    <cellStyle name="40% - Accent1 16" xfId="859" xr:uid="{00000000-0005-0000-0000-000037090000}"/>
    <cellStyle name="40% - Accent1 16 2" xfId="1797" xr:uid="{00000000-0005-0000-0000-000038090000}"/>
    <cellStyle name="40% - Accent1 16 2 2" xfId="5317" xr:uid="{00000000-0005-0000-0000-000039090000}"/>
    <cellStyle name="40% - Accent1 16 2_Exh G" xfId="2732" xr:uid="{00000000-0005-0000-0000-00003A090000}"/>
    <cellStyle name="40% - Accent1 16 3" xfId="4438" xr:uid="{00000000-0005-0000-0000-00003B090000}"/>
    <cellStyle name="40% - Accent1 16_Exh G" xfId="2731" xr:uid="{00000000-0005-0000-0000-00003C090000}"/>
    <cellStyle name="40% - Accent1 2" xfId="360" xr:uid="{00000000-0005-0000-0000-00003D090000}"/>
    <cellStyle name="40% - Accent1 2 2" xfId="361" xr:uid="{00000000-0005-0000-0000-00003E090000}"/>
    <cellStyle name="40% - Accent1 2 2 2" xfId="362" xr:uid="{00000000-0005-0000-0000-00003F090000}"/>
    <cellStyle name="40% - Accent1 2 2 2 2" xfId="1389" xr:uid="{00000000-0005-0000-0000-000040090000}"/>
    <cellStyle name="40% - Accent1 2 2 2 2 2" xfId="4918" xr:uid="{00000000-0005-0000-0000-000041090000}"/>
    <cellStyle name="40% - Accent1 2 2 2 2_Exh G" xfId="2736" xr:uid="{00000000-0005-0000-0000-000042090000}"/>
    <cellStyle name="40% - Accent1 2 2 2 3" xfId="4039" xr:uid="{00000000-0005-0000-0000-000043090000}"/>
    <cellStyle name="40% - Accent1 2 2 2_Exh G" xfId="2735" xr:uid="{00000000-0005-0000-0000-000044090000}"/>
    <cellStyle name="40% - Accent1 2 2 3" xfId="946" xr:uid="{00000000-0005-0000-0000-000045090000}"/>
    <cellStyle name="40% - Accent1 2 2 3 2" xfId="1869" xr:uid="{00000000-0005-0000-0000-000046090000}"/>
    <cellStyle name="40% - Accent1 2 2 3 2 2" xfId="5386" xr:uid="{00000000-0005-0000-0000-000047090000}"/>
    <cellStyle name="40% - Accent1 2 2 3 2_Exh G" xfId="2738" xr:uid="{00000000-0005-0000-0000-000048090000}"/>
    <cellStyle name="40% - Accent1 2 2 3 3" xfId="4507" xr:uid="{00000000-0005-0000-0000-000049090000}"/>
    <cellStyle name="40% - Accent1 2 2 3_Exh G" xfId="2737" xr:uid="{00000000-0005-0000-0000-00004A090000}"/>
    <cellStyle name="40% - Accent1 2 2 4" xfId="1388" xr:uid="{00000000-0005-0000-0000-00004B090000}"/>
    <cellStyle name="40% - Accent1 2 2 4 2" xfId="4917" xr:uid="{00000000-0005-0000-0000-00004C090000}"/>
    <cellStyle name="40% - Accent1 2 2 4_Exh G" xfId="2739" xr:uid="{00000000-0005-0000-0000-00004D090000}"/>
    <cellStyle name="40% - Accent1 2 2 5" xfId="4038" xr:uid="{00000000-0005-0000-0000-00004E090000}"/>
    <cellStyle name="40% - Accent1 2 2_Exh G" xfId="2734" xr:uid="{00000000-0005-0000-0000-00004F090000}"/>
    <cellStyle name="40% - Accent1 2 3" xfId="363" xr:uid="{00000000-0005-0000-0000-000050090000}"/>
    <cellStyle name="40% - Accent1 2 3 2" xfId="1390" xr:uid="{00000000-0005-0000-0000-000051090000}"/>
    <cellStyle name="40% - Accent1 2 3 2 2" xfId="4919" xr:uid="{00000000-0005-0000-0000-000052090000}"/>
    <cellStyle name="40% - Accent1 2 3 2_Exh G" xfId="2741" xr:uid="{00000000-0005-0000-0000-000053090000}"/>
    <cellStyle name="40% - Accent1 2 3 3" xfId="4040" xr:uid="{00000000-0005-0000-0000-000054090000}"/>
    <cellStyle name="40% - Accent1 2 3_Exh G" xfId="2740" xr:uid="{00000000-0005-0000-0000-000055090000}"/>
    <cellStyle name="40% - Accent1 2 4" xfId="945" xr:uid="{00000000-0005-0000-0000-000056090000}"/>
    <cellStyle name="40% - Accent1 2 4 2" xfId="1868" xr:uid="{00000000-0005-0000-0000-000057090000}"/>
    <cellStyle name="40% - Accent1 2 4 2 2" xfId="5385" xr:uid="{00000000-0005-0000-0000-000058090000}"/>
    <cellStyle name="40% - Accent1 2 4 2_Exh G" xfId="2743" xr:uid="{00000000-0005-0000-0000-000059090000}"/>
    <cellStyle name="40% - Accent1 2 4 3" xfId="4506" xr:uid="{00000000-0005-0000-0000-00005A090000}"/>
    <cellStyle name="40% - Accent1 2 4_Exh G" xfId="2742" xr:uid="{00000000-0005-0000-0000-00005B090000}"/>
    <cellStyle name="40% - Accent1 2 5" xfId="1387" xr:uid="{00000000-0005-0000-0000-00005C090000}"/>
    <cellStyle name="40% - Accent1 2 5 2" xfId="4916" xr:uid="{00000000-0005-0000-0000-00005D090000}"/>
    <cellStyle name="40% - Accent1 2 5_Exh G" xfId="2744" xr:uid="{00000000-0005-0000-0000-00005E090000}"/>
    <cellStyle name="40% - Accent1 2 6" xfId="4037" xr:uid="{00000000-0005-0000-0000-00005F090000}"/>
    <cellStyle name="40% - Accent1 2_Exh G" xfId="2733" xr:uid="{00000000-0005-0000-0000-000060090000}"/>
    <cellStyle name="40% - Accent1 3" xfId="364" xr:uid="{00000000-0005-0000-0000-000061090000}"/>
    <cellStyle name="40% - Accent1 3 2" xfId="365" xr:uid="{00000000-0005-0000-0000-000062090000}"/>
    <cellStyle name="40% - Accent1 3 2 2" xfId="366" xr:uid="{00000000-0005-0000-0000-000063090000}"/>
    <cellStyle name="40% - Accent1 3 2 2 2" xfId="1393" xr:uid="{00000000-0005-0000-0000-000064090000}"/>
    <cellStyle name="40% - Accent1 3 2 2 2 2" xfId="4922" xr:uid="{00000000-0005-0000-0000-000065090000}"/>
    <cellStyle name="40% - Accent1 3 2 2 2_Exh G" xfId="2748" xr:uid="{00000000-0005-0000-0000-000066090000}"/>
    <cellStyle name="40% - Accent1 3 2 2 3" xfId="4043" xr:uid="{00000000-0005-0000-0000-000067090000}"/>
    <cellStyle name="40% - Accent1 3 2 2_Exh G" xfId="2747" xr:uid="{00000000-0005-0000-0000-000068090000}"/>
    <cellStyle name="40% - Accent1 3 2 3" xfId="948" xr:uid="{00000000-0005-0000-0000-000069090000}"/>
    <cellStyle name="40% - Accent1 3 2 3 2" xfId="1871" xr:uid="{00000000-0005-0000-0000-00006A090000}"/>
    <cellStyle name="40% - Accent1 3 2 3 2 2" xfId="5388" xr:uid="{00000000-0005-0000-0000-00006B090000}"/>
    <cellStyle name="40% - Accent1 3 2 3 2_Exh G" xfId="2750" xr:uid="{00000000-0005-0000-0000-00006C090000}"/>
    <cellStyle name="40% - Accent1 3 2 3 3" xfId="4509" xr:uid="{00000000-0005-0000-0000-00006D090000}"/>
    <cellStyle name="40% - Accent1 3 2 3_Exh G" xfId="2749" xr:uid="{00000000-0005-0000-0000-00006E090000}"/>
    <cellStyle name="40% - Accent1 3 2 4" xfId="1392" xr:uid="{00000000-0005-0000-0000-00006F090000}"/>
    <cellStyle name="40% - Accent1 3 2 4 2" xfId="4921" xr:uid="{00000000-0005-0000-0000-000070090000}"/>
    <cellStyle name="40% - Accent1 3 2 4_Exh G" xfId="2751" xr:uid="{00000000-0005-0000-0000-000071090000}"/>
    <cellStyle name="40% - Accent1 3 2 5" xfId="4042" xr:uid="{00000000-0005-0000-0000-000072090000}"/>
    <cellStyle name="40% - Accent1 3 2_Exh G" xfId="2746" xr:uid="{00000000-0005-0000-0000-000073090000}"/>
    <cellStyle name="40% - Accent1 3 3" xfId="367" xr:uid="{00000000-0005-0000-0000-000074090000}"/>
    <cellStyle name="40% - Accent1 3 3 2" xfId="1394" xr:uid="{00000000-0005-0000-0000-000075090000}"/>
    <cellStyle name="40% - Accent1 3 3 2 2" xfId="4923" xr:uid="{00000000-0005-0000-0000-000076090000}"/>
    <cellStyle name="40% - Accent1 3 3 2_Exh G" xfId="2753" xr:uid="{00000000-0005-0000-0000-000077090000}"/>
    <cellStyle name="40% - Accent1 3 3 3" xfId="4044" xr:uid="{00000000-0005-0000-0000-000078090000}"/>
    <cellStyle name="40% - Accent1 3 3_Exh G" xfId="2752" xr:uid="{00000000-0005-0000-0000-000079090000}"/>
    <cellStyle name="40% - Accent1 3 4" xfId="947" xr:uid="{00000000-0005-0000-0000-00007A090000}"/>
    <cellStyle name="40% - Accent1 3 4 2" xfId="1870" xr:uid="{00000000-0005-0000-0000-00007B090000}"/>
    <cellStyle name="40% - Accent1 3 4 2 2" xfId="5387" xr:uid="{00000000-0005-0000-0000-00007C090000}"/>
    <cellStyle name="40% - Accent1 3 4 2_Exh G" xfId="2755" xr:uid="{00000000-0005-0000-0000-00007D090000}"/>
    <cellStyle name="40% - Accent1 3 4 3" xfId="4508" xr:uid="{00000000-0005-0000-0000-00007E090000}"/>
    <cellStyle name="40% - Accent1 3 4_Exh G" xfId="2754" xr:uid="{00000000-0005-0000-0000-00007F090000}"/>
    <cellStyle name="40% - Accent1 3 5" xfId="1391" xr:uid="{00000000-0005-0000-0000-000080090000}"/>
    <cellStyle name="40% - Accent1 3 5 2" xfId="4920" xr:uid="{00000000-0005-0000-0000-000081090000}"/>
    <cellStyle name="40% - Accent1 3 5_Exh G" xfId="2756" xr:uid="{00000000-0005-0000-0000-000082090000}"/>
    <cellStyle name="40% - Accent1 3 6" xfId="4041" xr:uid="{00000000-0005-0000-0000-000083090000}"/>
    <cellStyle name="40% - Accent1 3_Exh G" xfId="2745" xr:uid="{00000000-0005-0000-0000-000084090000}"/>
    <cellStyle name="40% - Accent1 4" xfId="368" xr:uid="{00000000-0005-0000-0000-000085090000}"/>
    <cellStyle name="40% - Accent1 4 2" xfId="369" xr:uid="{00000000-0005-0000-0000-000086090000}"/>
    <cellStyle name="40% - Accent1 4 2 2" xfId="370" xr:uid="{00000000-0005-0000-0000-000087090000}"/>
    <cellStyle name="40% - Accent1 4 2 2 2" xfId="1397" xr:uid="{00000000-0005-0000-0000-000088090000}"/>
    <cellStyle name="40% - Accent1 4 2 2 2 2" xfId="4926" xr:uid="{00000000-0005-0000-0000-000089090000}"/>
    <cellStyle name="40% - Accent1 4 2 2 2_Exh G" xfId="2760" xr:uid="{00000000-0005-0000-0000-00008A090000}"/>
    <cellStyle name="40% - Accent1 4 2 2 3" xfId="4047" xr:uid="{00000000-0005-0000-0000-00008B090000}"/>
    <cellStyle name="40% - Accent1 4 2 2_Exh G" xfId="2759" xr:uid="{00000000-0005-0000-0000-00008C090000}"/>
    <cellStyle name="40% - Accent1 4 2 3" xfId="950" xr:uid="{00000000-0005-0000-0000-00008D090000}"/>
    <cellStyle name="40% - Accent1 4 2 3 2" xfId="1873" xr:uid="{00000000-0005-0000-0000-00008E090000}"/>
    <cellStyle name="40% - Accent1 4 2 3 2 2" xfId="5390" xr:uid="{00000000-0005-0000-0000-00008F090000}"/>
    <cellStyle name="40% - Accent1 4 2 3 2_Exh G" xfId="2762" xr:uid="{00000000-0005-0000-0000-000090090000}"/>
    <cellStyle name="40% - Accent1 4 2 3 3" xfId="4511" xr:uid="{00000000-0005-0000-0000-000091090000}"/>
    <cellStyle name="40% - Accent1 4 2 3_Exh G" xfId="2761" xr:uid="{00000000-0005-0000-0000-000092090000}"/>
    <cellStyle name="40% - Accent1 4 2 4" xfId="1396" xr:uid="{00000000-0005-0000-0000-000093090000}"/>
    <cellStyle name="40% - Accent1 4 2 4 2" xfId="4925" xr:uid="{00000000-0005-0000-0000-000094090000}"/>
    <cellStyle name="40% - Accent1 4 2 4_Exh G" xfId="2763" xr:uid="{00000000-0005-0000-0000-000095090000}"/>
    <cellStyle name="40% - Accent1 4 2 5" xfId="4046" xr:uid="{00000000-0005-0000-0000-000096090000}"/>
    <cellStyle name="40% - Accent1 4 2_Exh G" xfId="2758" xr:uid="{00000000-0005-0000-0000-000097090000}"/>
    <cellStyle name="40% - Accent1 4 3" xfId="371" xr:uid="{00000000-0005-0000-0000-000098090000}"/>
    <cellStyle name="40% - Accent1 4 3 2" xfId="1398" xr:uid="{00000000-0005-0000-0000-000099090000}"/>
    <cellStyle name="40% - Accent1 4 3 2 2" xfId="4927" xr:uid="{00000000-0005-0000-0000-00009A090000}"/>
    <cellStyle name="40% - Accent1 4 3 2_Exh G" xfId="2765" xr:uid="{00000000-0005-0000-0000-00009B090000}"/>
    <cellStyle name="40% - Accent1 4 3 3" xfId="4048" xr:uid="{00000000-0005-0000-0000-00009C090000}"/>
    <cellStyle name="40% - Accent1 4 3_Exh G" xfId="2764" xr:uid="{00000000-0005-0000-0000-00009D090000}"/>
    <cellStyle name="40% - Accent1 4 4" xfId="949" xr:uid="{00000000-0005-0000-0000-00009E090000}"/>
    <cellStyle name="40% - Accent1 4 4 2" xfId="1872" xr:uid="{00000000-0005-0000-0000-00009F090000}"/>
    <cellStyle name="40% - Accent1 4 4 2 2" xfId="5389" xr:uid="{00000000-0005-0000-0000-0000A0090000}"/>
    <cellStyle name="40% - Accent1 4 4 2_Exh G" xfId="2767" xr:uid="{00000000-0005-0000-0000-0000A1090000}"/>
    <cellStyle name="40% - Accent1 4 4 3" xfId="4510" xr:uid="{00000000-0005-0000-0000-0000A2090000}"/>
    <cellStyle name="40% - Accent1 4 4_Exh G" xfId="2766" xr:uid="{00000000-0005-0000-0000-0000A3090000}"/>
    <cellStyle name="40% - Accent1 4 5" xfId="1395" xr:uid="{00000000-0005-0000-0000-0000A4090000}"/>
    <cellStyle name="40% - Accent1 4 5 2" xfId="4924" xr:uid="{00000000-0005-0000-0000-0000A5090000}"/>
    <cellStyle name="40% - Accent1 4 5_Exh G" xfId="2768" xr:uid="{00000000-0005-0000-0000-0000A6090000}"/>
    <cellStyle name="40% - Accent1 4 6" xfId="4045" xr:uid="{00000000-0005-0000-0000-0000A7090000}"/>
    <cellStyle name="40% - Accent1 4_Exh G" xfId="2757" xr:uid="{00000000-0005-0000-0000-0000A8090000}"/>
    <cellStyle name="40% - Accent1 5" xfId="372" xr:uid="{00000000-0005-0000-0000-0000A9090000}"/>
    <cellStyle name="40% - Accent1 5 2" xfId="373" xr:uid="{00000000-0005-0000-0000-0000AA090000}"/>
    <cellStyle name="40% - Accent1 5 2 2" xfId="374" xr:uid="{00000000-0005-0000-0000-0000AB090000}"/>
    <cellStyle name="40% - Accent1 5 2 2 2" xfId="1401" xr:uid="{00000000-0005-0000-0000-0000AC090000}"/>
    <cellStyle name="40% - Accent1 5 2 2 2 2" xfId="4930" xr:uid="{00000000-0005-0000-0000-0000AD090000}"/>
    <cellStyle name="40% - Accent1 5 2 2 2_Exh G" xfId="2772" xr:uid="{00000000-0005-0000-0000-0000AE090000}"/>
    <cellStyle name="40% - Accent1 5 2 2 3" xfId="4051" xr:uid="{00000000-0005-0000-0000-0000AF090000}"/>
    <cellStyle name="40% - Accent1 5 2 2_Exh G" xfId="2771" xr:uid="{00000000-0005-0000-0000-0000B0090000}"/>
    <cellStyle name="40% - Accent1 5 2 3" xfId="1400" xr:uid="{00000000-0005-0000-0000-0000B1090000}"/>
    <cellStyle name="40% - Accent1 5 2 3 2" xfId="4929" xr:uid="{00000000-0005-0000-0000-0000B2090000}"/>
    <cellStyle name="40% - Accent1 5 2 3_Exh G" xfId="2773" xr:uid="{00000000-0005-0000-0000-0000B3090000}"/>
    <cellStyle name="40% - Accent1 5 2 4" xfId="4050" xr:uid="{00000000-0005-0000-0000-0000B4090000}"/>
    <cellStyle name="40% - Accent1 5 2_Exh G" xfId="2770" xr:uid="{00000000-0005-0000-0000-0000B5090000}"/>
    <cellStyle name="40% - Accent1 5 3" xfId="375" xr:uid="{00000000-0005-0000-0000-0000B6090000}"/>
    <cellStyle name="40% - Accent1 5 3 2" xfId="1402" xr:uid="{00000000-0005-0000-0000-0000B7090000}"/>
    <cellStyle name="40% - Accent1 5 3 2 2" xfId="4931" xr:uid="{00000000-0005-0000-0000-0000B8090000}"/>
    <cellStyle name="40% - Accent1 5 3 2_Exh G" xfId="2775" xr:uid="{00000000-0005-0000-0000-0000B9090000}"/>
    <cellStyle name="40% - Accent1 5 3 3" xfId="4052" xr:uid="{00000000-0005-0000-0000-0000BA090000}"/>
    <cellStyle name="40% - Accent1 5 3_Exh G" xfId="2774" xr:uid="{00000000-0005-0000-0000-0000BB090000}"/>
    <cellStyle name="40% - Accent1 5 4" xfId="951" xr:uid="{00000000-0005-0000-0000-0000BC090000}"/>
    <cellStyle name="40% - Accent1 5 5" xfId="1399" xr:uid="{00000000-0005-0000-0000-0000BD090000}"/>
    <cellStyle name="40% - Accent1 5 5 2" xfId="4928" xr:uid="{00000000-0005-0000-0000-0000BE090000}"/>
    <cellStyle name="40% - Accent1 5 5_Exh G" xfId="2776" xr:uid="{00000000-0005-0000-0000-0000BF090000}"/>
    <cellStyle name="40% - Accent1 5 6" xfId="4049" xr:uid="{00000000-0005-0000-0000-0000C0090000}"/>
    <cellStyle name="40% - Accent1 5_Exh G" xfId="2769" xr:uid="{00000000-0005-0000-0000-0000C1090000}"/>
    <cellStyle name="40% - Accent1 6" xfId="376" xr:uid="{00000000-0005-0000-0000-0000C2090000}"/>
    <cellStyle name="40% - Accent1 6 2" xfId="377" xr:uid="{00000000-0005-0000-0000-0000C3090000}"/>
    <cellStyle name="40% - Accent1 6 2 2" xfId="378" xr:uid="{00000000-0005-0000-0000-0000C4090000}"/>
    <cellStyle name="40% - Accent1 6 2 2 2" xfId="1405" xr:uid="{00000000-0005-0000-0000-0000C5090000}"/>
    <cellStyle name="40% - Accent1 6 2 2 2 2" xfId="4934" xr:uid="{00000000-0005-0000-0000-0000C6090000}"/>
    <cellStyle name="40% - Accent1 6 2 2 2_Exh G" xfId="2780" xr:uid="{00000000-0005-0000-0000-0000C7090000}"/>
    <cellStyle name="40% - Accent1 6 2 2 3" xfId="4055" xr:uid="{00000000-0005-0000-0000-0000C8090000}"/>
    <cellStyle name="40% - Accent1 6 2 2_Exh G" xfId="2779" xr:uid="{00000000-0005-0000-0000-0000C9090000}"/>
    <cellStyle name="40% - Accent1 6 2 3" xfId="1404" xr:uid="{00000000-0005-0000-0000-0000CA090000}"/>
    <cellStyle name="40% - Accent1 6 2 3 2" xfId="4933" xr:uid="{00000000-0005-0000-0000-0000CB090000}"/>
    <cellStyle name="40% - Accent1 6 2 3_Exh G" xfId="2781" xr:uid="{00000000-0005-0000-0000-0000CC090000}"/>
    <cellStyle name="40% - Accent1 6 2 4" xfId="4054" xr:uid="{00000000-0005-0000-0000-0000CD090000}"/>
    <cellStyle name="40% - Accent1 6 2_Exh G" xfId="2778" xr:uid="{00000000-0005-0000-0000-0000CE090000}"/>
    <cellStyle name="40% - Accent1 6 3" xfId="379" xr:uid="{00000000-0005-0000-0000-0000CF090000}"/>
    <cellStyle name="40% - Accent1 6 3 2" xfId="1406" xr:uid="{00000000-0005-0000-0000-0000D0090000}"/>
    <cellStyle name="40% - Accent1 6 3 2 2" xfId="4935" xr:uid="{00000000-0005-0000-0000-0000D1090000}"/>
    <cellStyle name="40% - Accent1 6 3 2_Exh G" xfId="2783" xr:uid="{00000000-0005-0000-0000-0000D2090000}"/>
    <cellStyle name="40% - Accent1 6 3 3" xfId="4056" xr:uid="{00000000-0005-0000-0000-0000D3090000}"/>
    <cellStyle name="40% - Accent1 6 3_Exh G" xfId="2782" xr:uid="{00000000-0005-0000-0000-0000D4090000}"/>
    <cellStyle name="40% - Accent1 6 4" xfId="952" xr:uid="{00000000-0005-0000-0000-0000D5090000}"/>
    <cellStyle name="40% - Accent1 6 4 2" xfId="1874" xr:uid="{00000000-0005-0000-0000-0000D6090000}"/>
    <cellStyle name="40% - Accent1 6 4 2 2" xfId="5391" xr:uid="{00000000-0005-0000-0000-0000D7090000}"/>
    <cellStyle name="40% - Accent1 6 4 2_Exh G" xfId="2785" xr:uid="{00000000-0005-0000-0000-0000D8090000}"/>
    <cellStyle name="40% - Accent1 6 4 3" xfId="4512" xr:uid="{00000000-0005-0000-0000-0000D9090000}"/>
    <cellStyle name="40% - Accent1 6 4_Exh G" xfId="2784" xr:uid="{00000000-0005-0000-0000-0000DA090000}"/>
    <cellStyle name="40% - Accent1 6 5" xfId="1403" xr:uid="{00000000-0005-0000-0000-0000DB090000}"/>
    <cellStyle name="40% - Accent1 6 5 2" xfId="4932" xr:uid="{00000000-0005-0000-0000-0000DC090000}"/>
    <cellStyle name="40% - Accent1 6 5_Exh G" xfId="2786" xr:uid="{00000000-0005-0000-0000-0000DD090000}"/>
    <cellStyle name="40% - Accent1 6 6" xfId="4053" xr:uid="{00000000-0005-0000-0000-0000DE090000}"/>
    <cellStyle name="40% - Accent1 6_Exh G" xfId="2777" xr:uid="{00000000-0005-0000-0000-0000DF090000}"/>
    <cellStyle name="40% - Accent1 7" xfId="380" xr:uid="{00000000-0005-0000-0000-0000E0090000}"/>
    <cellStyle name="40% - Accent1 7 2" xfId="381" xr:uid="{00000000-0005-0000-0000-0000E1090000}"/>
    <cellStyle name="40% - Accent1 7 2 2" xfId="382" xr:uid="{00000000-0005-0000-0000-0000E2090000}"/>
    <cellStyle name="40% - Accent1 7 2 2 2" xfId="1409" xr:uid="{00000000-0005-0000-0000-0000E3090000}"/>
    <cellStyle name="40% - Accent1 7 2 2 2 2" xfId="4938" xr:uid="{00000000-0005-0000-0000-0000E4090000}"/>
    <cellStyle name="40% - Accent1 7 2 2 2_Exh G" xfId="2790" xr:uid="{00000000-0005-0000-0000-0000E5090000}"/>
    <cellStyle name="40% - Accent1 7 2 2 3" xfId="4059" xr:uid="{00000000-0005-0000-0000-0000E6090000}"/>
    <cellStyle name="40% - Accent1 7 2 2_Exh G" xfId="2789" xr:uid="{00000000-0005-0000-0000-0000E7090000}"/>
    <cellStyle name="40% - Accent1 7 2 3" xfId="1408" xr:uid="{00000000-0005-0000-0000-0000E8090000}"/>
    <cellStyle name="40% - Accent1 7 2 3 2" xfId="4937" xr:uid="{00000000-0005-0000-0000-0000E9090000}"/>
    <cellStyle name="40% - Accent1 7 2 3_Exh G" xfId="2791" xr:uid="{00000000-0005-0000-0000-0000EA090000}"/>
    <cellStyle name="40% - Accent1 7 2 4" xfId="4058" xr:uid="{00000000-0005-0000-0000-0000EB090000}"/>
    <cellStyle name="40% - Accent1 7 2_Exh G" xfId="2788" xr:uid="{00000000-0005-0000-0000-0000EC090000}"/>
    <cellStyle name="40% - Accent1 7 3" xfId="383" xr:uid="{00000000-0005-0000-0000-0000ED090000}"/>
    <cellStyle name="40% - Accent1 7 3 2" xfId="1410" xr:uid="{00000000-0005-0000-0000-0000EE090000}"/>
    <cellStyle name="40% - Accent1 7 3 2 2" xfId="4939" xr:uid="{00000000-0005-0000-0000-0000EF090000}"/>
    <cellStyle name="40% - Accent1 7 3 2_Exh G" xfId="2793" xr:uid="{00000000-0005-0000-0000-0000F0090000}"/>
    <cellStyle name="40% - Accent1 7 3 3" xfId="4060" xr:uid="{00000000-0005-0000-0000-0000F1090000}"/>
    <cellStyle name="40% - Accent1 7 3_Exh G" xfId="2792" xr:uid="{00000000-0005-0000-0000-0000F2090000}"/>
    <cellStyle name="40% - Accent1 7 4" xfId="953" xr:uid="{00000000-0005-0000-0000-0000F3090000}"/>
    <cellStyle name="40% - Accent1 7 4 2" xfId="1875" xr:uid="{00000000-0005-0000-0000-0000F4090000}"/>
    <cellStyle name="40% - Accent1 7 4 2 2" xfId="5392" xr:uid="{00000000-0005-0000-0000-0000F5090000}"/>
    <cellStyle name="40% - Accent1 7 4 2_Exh G" xfId="2795" xr:uid="{00000000-0005-0000-0000-0000F6090000}"/>
    <cellStyle name="40% - Accent1 7 4 3" xfId="4513" xr:uid="{00000000-0005-0000-0000-0000F7090000}"/>
    <cellStyle name="40% - Accent1 7 4_Exh G" xfId="2794" xr:uid="{00000000-0005-0000-0000-0000F8090000}"/>
    <cellStyle name="40% - Accent1 7 5" xfId="1407" xr:uid="{00000000-0005-0000-0000-0000F9090000}"/>
    <cellStyle name="40% - Accent1 7 5 2" xfId="4936" xr:uid="{00000000-0005-0000-0000-0000FA090000}"/>
    <cellStyle name="40% - Accent1 7 5_Exh G" xfId="2796" xr:uid="{00000000-0005-0000-0000-0000FB090000}"/>
    <cellStyle name="40% - Accent1 7 6" xfId="4057" xr:uid="{00000000-0005-0000-0000-0000FC090000}"/>
    <cellStyle name="40% - Accent1 7_Exh G" xfId="2787" xr:uid="{00000000-0005-0000-0000-0000FD090000}"/>
    <cellStyle name="40% - Accent1 8" xfId="384" xr:uid="{00000000-0005-0000-0000-0000FE090000}"/>
    <cellStyle name="40% - Accent1 8 2" xfId="385" xr:uid="{00000000-0005-0000-0000-0000FF090000}"/>
    <cellStyle name="40% - Accent1 8 2 2" xfId="386" xr:uid="{00000000-0005-0000-0000-0000000A0000}"/>
    <cellStyle name="40% - Accent1 8 2 2 2" xfId="1413" xr:uid="{00000000-0005-0000-0000-0000010A0000}"/>
    <cellStyle name="40% - Accent1 8 2 2 2 2" xfId="4942" xr:uid="{00000000-0005-0000-0000-0000020A0000}"/>
    <cellStyle name="40% - Accent1 8 2 2 2_Exh G" xfId="2800" xr:uid="{00000000-0005-0000-0000-0000030A0000}"/>
    <cellStyle name="40% - Accent1 8 2 2 3" xfId="4063" xr:uid="{00000000-0005-0000-0000-0000040A0000}"/>
    <cellStyle name="40% - Accent1 8 2 2_Exh G" xfId="2799" xr:uid="{00000000-0005-0000-0000-0000050A0000}"/>
    <cellStyle name="40% - Accent1 8 2 3" xfId="1412" xr:uid="{00000000-0005-0000-0000-0000060A0000}"/>
    <cellStyle name="40% - Accent1 8 2 3 2" xfId="4941" xr:uid="{00000000-0005-0000-0000-0000070A0000}"/>
    <cellStyle name="40% - Accent1 8 2 3_Exh G" xfId="2801" xr:uid="{00000000-0005-0000-0000-0000080A0000}"/>
    <cellStyle name="40% - Accent1 8 2 4" xfId="4062" xr:uid="{00000000-0005-0000-0000-0000090A0000}"/>
    <cellStyle name="40% - Accent1 8 2_Exh G" xfId="2798" xr:uid="{00000000-0005-0000-0000-00000A0A0000}"/>
    <cellStyle name="40% - Accent1 8 3" xfId="387" xr:uid="{00000000-0005-0000-0000-00000B0A0000}"/>
    <cellStyle name="40% - Accent1 8 3 2" xfId="1414" xr:uid="{00000000-0005-0000-0000-00000C0A0000}"/>
    <cellStyle name="40% - Accent1 8 3 2 2" xfId="4943" xr:uid="{00000000-0005-0000-0000-00000D0A0000}"/>
    <cellStyle name="40% - Accent1 8 3 2_Exh G" xfId="2803" xr:uid="{00000000-0005-0000-0000-00000E0A0000}"/>
    <cellStyle name="40% - Accent1 8 3 3" xfId="4064" xr:uid="{00000000-0005-0000-0000-00000F0A0000}"/>
    <cellStyle name="40% - Accent1 8 3_Exh G" xfId="2802" xr:uid="{00000000-0005-0000-0000-0000100A0000}"/>
    <cellStyle name="40% - Accent1 8 4" xfId="954" xr:uid="{00000000-0005-0000-0000-0000110A0000}"/>
    <cellStyle name="40% - Accent1 8 4 2" xfId="1876" xr:uid="{00000000-0005-0000-0000-0000120A0000}"/>
    <cellStyle name="40% - Accent1 8 4 2 2" xfId="5393" xr:uid="{00000000-0005-0000-0000-0000130A0000}"/>
    <cellStyle name="40% - Accent1 8 4 2_Exh G" xfId="2805" xr:uid="{00000000-0005-0000-0000-0000140A0000}"/>
    <cellStyle name="40% - Accent1 8 4 3" xfId="4514" xr:uid="{00000000-0005-0000-0000-0000150A0000}"/>
    <cellStyle name="40% - Accent1 8 4_Exh G" xfId="2804" xr:uid="{00000000-0005-0000-0000-0000160A0000}"/>
    <cellStyle name="40% - Accent1 8 5" xfId="1411" xr:uid="{00000000-0005-0000-0000-0000170A0000}"/>
    <cellStyle name="40% - Accent1 8 5 2" xfId="4940" xr:uid="{00000000-0005-0000-0000-0000180A0000}"/>
    <cellStyle name="40% - Accent1 8 5_Exh G" xfId="2806" xr:uid="{00000000-0005-0000-0000-0000190A0000}"/>
    <cellStyle name="40% - Accent1 8 6" xfId="4061" xr:uid="{00000000-0005-0000-0000-00001A0A0000}"/>
    <cellStyle name="40% - Accent1 8_Exh G" xfId="2797" xr:uid="{00000000-0005-0000-0000-00001B0A0000}"/>
    <cellStyle name="40% - Accent1 9" xfId="388" xr:uid="{00000000-0005-0000-0000-00001C0A0000}"/>
    <cellStyle name="40% - Accent1 9 2" xfId="389" xr:uid="{00000000-0005-0000-0000-00001D0A0000}"/>
    <cellStyle name="40% - Accent1 9 2 2" xfId="390" xr:uid="{00000000-0005-0000-0000-00001E0A0000}"/>
    <cellStyle name="40% - Accent1 9 2 2 2" xfId="1417" xr:uid="{00000000-0005-0000-0000-00001F0A0000}"/>
    <cellStyle name="40% - Accent1 9 2 2 2 2" xfId="4946" xr:uid="{00000000-0005-0000-0000-0000200A0000}"/>
    <cellStyle name="40% - Accent1 9 2 2 2_Exh G" xfId="2810" xr:uid="{00000000-0005-0000-0000-0000210A0000}"/>
    <cellStyle name="40% - Accent1 9 2 2 3" xfId="4067" xr:uid="{00000000-0005-0000-0000-0000220A0000}"/>
    <cellStyle name="40% - Accent1 9 2 2_Exh G" xfId="2809" xr:uid="{00000000-0005-0000-0000-0000230A0000}"/>
    <cellStyle name="40% - Accent1 9 2 3" xfId="1416" xr:uid="{00000000-0005-0000-0000-0000240A0000}"/>
    <cellStyle name="40% - Accent1 9 2 3 2" xfId="4945" xr:uid="{00000000-0005-0000-0000-0000250A0000}"/>
    <cellStyle name="40% - Accent1 9 2 3_Exh G" xfId="2811" xr:uid="{00000000-0005-0000-0000-0000260A0000}"/>
    <cellStyle name="40% - Accent1 9 2 4" xfId="4066" xr:uid="{00000000-0005-0000-0000-0000270A0000}"/>
    <cellStyle name="40% - Accent1 9 2_Exh G" xfId="2808" xr:uid="{00000000-0005-0000-0000-0000280A0000}"/>
    <cellStyle name="40% - Accent1 9 3" xfId="391" xr:uid="{00000000-0005-0000-0000-0000290A0000}"/>
    <cellStyle name="40% - Accent1 9 3 2" xfId="1418" xr:uid="{00000000-0005-0000-0000-00002A0A0000}"/>
    <cellStyle name="40% - Accent1 9 3 2 2" xfId="4947" xr:uid="{00000000-0005-0000-0000-00002B0A0000}"/>
    <cellStyle name="40% - Accent1 9 3 2_Exh G" xfId="2813" xr:uid="{00000000-0005-0000-0000-00002C0A0000}"/>
    <cellStyle name="40% - Accent1 9 3 3" xfId="4068" xr:uid="{00000000-0005-0000-0000-00002D0A0000}"/>
    <cellStyle name="40% - Accent1 9 3_Exh G" xfId="2812" xr:uid="{00000000-0005-0000-0000-00002E0A0000}"/>
    <cellStyle name="40% - Accent1 9 4" xfId="955" xr:uid="{00000000-0005-0000-0000-00002F0A0000}"/>
    <cellStyle name="40% - Accent1 9 4 2" xfId="1877" xr:uid="{00000000-0005-0000-0000-0000300A0000}"/>
    <cellStyle name="40% - Accent1 9 4 2 2" xfId="5394" xr:uid="{00000000-0005-0000-0000-0000310A0000}"/>
    <cellStyle name="40% - Accent1 9 4 2_Exh G" xfId="2815" xr:uid="{00000000-0005-0000-0000-0000320A0000}"/>
    <cellStyle name="40% - Accent1 9 4 3" xfId="4515" xr:uid="{00000000-0005-0000-0000-0000330A0000}"/>
    <cellStyle name="40% - Accent1 9 4_Exh G" xfId="2814" xr:uid="{00000000-0005-0000-0000-0000340A0000}"/>
    <cellStyle name="40% - Accent1 9 5" xfId="1415" xr:uid="{00000000-0005-0000-0000-0000350A0000}"/>
    <cellStyle name="40% - Accent1 9 5 2" xfId="4944" xr:uid="{00000000-0005-0000-0000-0000360A0000}"/>
    <cellStyle name="40% - Accent1 9 5_Exh G" xfId="2816" xr:uid="{00000000-0005-0000-0000-0000370A0000}"/>
    <cellStyle name="40% - Accent1 9 6" xfId="4065" xr:uid="{00000000-0005-0000-0000-0000380A0000}"/>
    <cellStyle name="40% - Accent1 9_Exh G" xfId="2807" xr:uid="{00000000-0005-0000-0000-0000390A0000}"/>
    <cellStyle name="40% - Accent2 10" xfId="392" xr:uid="{00000000-0005-0000-0000-00003A0A0000}"/>
    <cellStyle name="40% - Accent2 10 2" xfId="393" xr:uid="{00000000-0005-0000-0000-00003B0A0000}"/>
    <cellStyle name="40% - Accent2 10 2 2" xfId="394" xr:uid="{00000000-0005-0000-0000-00003C0A0000}"/>
    <cellStyle name="40% - Accent2 10 2 2 2" xfId="1421" xr:uid="{00000000-0005-0000-0000-00003D0A0000}"/>
    <cellStyle name="40% - Accent2 10 2 2 2 2" xfId="4950" xr:uid="{00000000-0005-0000-0000-00003E0A0000}"/>
    <cellStyle name="40% - Accent2 10 2 2 2_Exh G" xfId="2820" xr:uid="{00000000-0005-0000-0000-00003F0A0000}"/>
    <cellStyle name="40% - Accent2 10 2 2 3" xfId="4071" xr:uid="{00000000-0005-0000-0000-0000400A0000}"/>
    <cellStyle name="40% - Accent2 10 2 2_Exh G" xfId="2819" xr:uid="{00000000-0005-0000-0000-0000410A0000}"/>
    <cellStyle name="40% - Accent2 10 2 3" xfId="1420" xr:uid="{00000000-0005-0000-0000-0000420A0000}"/>
    <cellStyle name="40% - Accent2 10 2 3 2" xfId="4949" xr:uid="{00000000-0005-0000-0000-0000430A0000}"/>
    <cellStyle name="40% - Accent2 10 2 3_Exh G" xfId="2821" xr:uid="{00000000-0005-0000-0000-0000440A0000}"/>
    <cellStyle name="40% - Accent2 10 2 4" xfId="4070" xr:uid="{00000000-0005-0000-0000-0000450A0000}"/>
    <cellStyle name="40% - Accent2 10 2_Exh G" xfId="2818" xr:uid="{00000000-0005-0000-0000-0000460A0000}"/>
    <cellStyle name="40% - Accent2 10 3" xfId="395" xr:uid="{00000000-0005-0000-0000-0000470A0000}"/>
    <cellStyle name="40% - Accent2 10 3 2" xfId="1422" xr:uid="{00000000-0005-0000-0000-0000480A0000}"/>
    <cellStyle name="40% - Accent2 10 3 2 2" xfId="4951" xr:uid="{00000000-0005-0000-0000-0000490A0000}"/>
    <cellStyle name="40% - Accent2 10 3 2_Exh G" xfId="2823" xr:uid="{00000000-0005-0000-0000-00004A0A0000}"/>
    <cellStyle name="40% - Accent2 10 3 3" xfId="4072" xr:uid="{00000000-0005-0000-0000-00004B0A0000}"/>
    <cellStyle name="40% - Accent2 10 3_Exh G" xfId="2822" xr:uid="{00000000-0005-0000-0000-00004C0A0000}"/>
    <cellStyle name="40% - Accent2 10 4" xfId="956" xr:uid="{00000000-0005-0000-0000-00004D0A0000}"/>
    <cellStyle name="40% - Accent2 10 5" xfId="1419" xr:uid="{00000000-0005-0000-0000-00004E0A0000}"/>
    <cellStyle name="40% - Accent2 10 5 2" xfId="4948" xr:uid="{00000000-0005-0000-0000-00004F0A0000}"/>
    <cellStyle name="40% - Accent2 10 5_Exh G" xfId="2824" xr:uid="{00000000-0005-0000-0000-0000500A0000}"/>
    <cellStyle name="40% - Accent2 10 6" xfId="4069" xr:uid="{00000000-0005-0000-0000-0000510A0000}"/>
    <cellStyle name="40% - Accent2 10_Exh G" xfId="2817" xr:uid="{00000000-0005-0000-0000-0000520A0000}"/>
    <cellStyle name="40% - Accent2 11" xfId="396" xr:uid="{00000000-0005-0000-0000-0000530A0000}"/>
    <cellStyle name="40% - Accent2 11 2" xfId="397" xr:uid="{00000000-0005-0000-0000-0000540A0000}"/>
    <cellStyle name="40% - Accent2 11 2 2" xfId="398" xr:uid="{00000000-0005-0000-0000-0000550A0000}"/>
    <cellStyle name="40% - Accent2 11 2 2 2" xfId="1425" xr:uid="{00000000-0005-0000-0000-0000560A0000}"/>
    <cellStyle name="40% - Accent2 11 2 2 2 2" xfId="4954" xr:uid="{00000000-0005-0000-0000-0000570A0000}"/>
    <cellStyle name="40% - Accent2 11 2 2 2_Exh G" xfId="2828" xr:uid="{00000000-0005-0000-0000-0000580A0000}"/>
    <cellStyle name="40% - Accent2 11 2 2 3" xfId="4075" xr:uid="{00000000-0005-0000-0000-0000590A0000}"/>
    <cellStyle name="40% - Accent2 11 2 2_Exh G" xfId="2827" xr:uid="{00000000-0005-0000-0000-00005A0A0000}"/>
    <cellStyle name="40% - Accent2 11 2 3" xfId="1424" xr:uid="{00000000-0005-0000-0000-00005B0A0000}"/>
    <cellStyle name="40% - Accent2 11 2 3 2" xfId="4953" xr:uid="{00000000-0005-0000-0000-00005C0A0000}"/>
    <cellStyle name="40% - Accent2 11 2 3_Exh G" xfId="2829" xr:uid="{00000000-0005-0000-0000-00005D0A0000}"/>
    <cellStyle name="40% - Accent2 11 2 4" xfId="4074" xr:uid="{00000000-0005-0000-0000-00005E0A0000}"/>
    <cellStyle name="40% - Accent2 11 2_Exh G" xfId="2826" xr:uid="{00000000-0005-0000-0000-00005F0A0000}"/>
    <cellStyle name="40% - Accent2 11 3" xfId="399" xr:uid="{00000000-0005-0000-0000-0000600A0000}"/>
    <cellStyle name="40% - Accent2 11 3 2" xfId="1426" xr:uid="{00000000-0005-0000-0000-0000610A0000}"/>
    <cellStyle name="40% - Accent2 11 3 2 2" xfId="4955" xr:uid="{00000000-0005-0000-0000-0000620A0000}"/>
    <cellStyle name="40% - Accent2 11 3 2_Exh G" xfId="2831" xr:uid="{00000000-0005-0000-0000-0000630A0000}"/>
    <cellStyle name="40% - Accent2 11 3 3" xfId="4076" xr:uid="{00000000-0005-0000-0000-0000640A0000}"/>
    <cellStyle name="40% - Accent2 11 3_Exh G" xfId="2830" xr:uid="{00000000-0005-0000-0000-0000650A0000}"/>
    <cellStyle name="40% - Accent2 11 4" xfId="1423" xr:uid="{00000000-0005-0000-0000-0000660A0000}"/>
    <cellStyle name="40% - Accent2 11 4 2" xfId="4952" xr:uid="{00000000-0005-0000-0000-0000670A0000}"/>
    <cellStyle name="40% - Accent2 11 4_Exh G" xfId="2832" xr:uid="{00000000-0005-0000-0000-0000680A0000}"/>
    <cellStyle name="40% - Accent2 11 5" xfId="4073" xr:uid="{00000000-0005-0000-0000-0000690A0000}"/>
    <cellStyle name="40% - Accent2 11_Exh G" xfId="2825" xr:uid="{00000000-0005-0000-0000-00006A0A0000}"/>
    <cellStyle name="40% - Accent2 12" xfId="400" xr:uid="{00000000-0005-0000-0000-00006B0A0000}"/>
    <cellStyle name="40% - Accent2 12 2" xfId="401" xr:uid="{00000000-0005-0000-0000-00006C0A0000}"/>
    <cellStyle name="40% - Accent2 12 2 2" xfId="402" xr:uid="{00000000-0005-0000-0000-00006D0A0000}"/>
    <cellStyle name="40% - Accent2 12 2 2 2" xfId="1429" xr:uid="{00000000-0005-0000-0000-00006E0A0000}"/>
    <cellStyle name="40% - Accent2 12 2 2 2 2" xfId="4958" xr:uid="{00000000-0005-0000-0000-00006F0A0000}"/>
    <cellStyle name="40% - Accent2 12 2 2 2_Exh G" xfId="2836" xr:uid="{00000000-0005-0000-0000-0000700A0000}"/>
    <cellStyle name="40% - Accent2 12 2 2 3" xfId="4079" xr:uid="{00000000-0005-0000-0000-0000710A0000}"/>
    <cellStyle name="40% - Accent2 12 2 2_Exh G" xfId="2835" xr:uid="{00000000-0005-0000-0000-0000720A0000}"/>
    <cellStyle name="40% - Accent2 12 2 3" xfId="1428" xr:uid="{00000000-0005-0000-0000-0000730A0000}"/>
    <cellStyle name="40% - Accent2 12 2 3 2" xfId="4957" xr:uid="{00000000-0005-0000-0000-0000740A0000}"/>
    <cellStyle name="40% - Accent2 12 2 3_Exh G" xfId="2837" xr:uid="{00000000-0005-0000-0000-0000750A0000}"/>
    <cellStyle name="40% - Accent2 12 2 4" xfId="4078" xr:uid="{00000000-0005-0000-0000-0000760A0000}"/>
    <cellStyle name="40% - Accent2 12 2_Exh G" xfId="2834" xr:uid="{00000000-0005-0000-0000-0000770A0000}"/>
    <cellStyle name="40% - Accent2 12 3" xfId="403" xr:uid="{00000000-0005-0000-0000-0000780A0000}"/>
    <cellStyle name="40% - Accent2 12 3 2" xfId="1430" xr:uid="{00000000-0005-0000-0000-0000790A0000}"/>
    <cellStyle name="40% - Accent2 12 3 2 2" xfId="4959" xr:uid="{00000000-0005-0000-0000-00007A0A0000}"/>
    <cellStyle name="40% - Accent2 12 3 2_Exh G" xfId="2839" xr:uid="{00000000-0005-0000-0000-00007B0A0000}"/>
    <cellStyle name="40% - Accent2 12 3 3" xfId="4080" xr:uid="{00000000-0005-0000-0000-00007C0A0000}"/>
    <cellStyle name="40% - Accent2 12 3_Exh G" xfId="2838" xr:uid="{00000000-0005-0000-0000-00007D0A0000}"/>
    <cellStyle name="40% - Accent2 12 4" xfId="1427" xr:uid="{00000000-0005-0000-0000-00007E0A0000}"/>
    <cellStyle name="40% - Accent2 12 4 2" xfId="4956" xr:uid="{00000000-0005-0000-0000-00007F0A0000}"/>
    <cellStyle name="40% - Accent2 12 4_Exh G" xfId="2840" xr:uid="{00000000-0005-0000-0000-0000800A0000}"/>
    <cellStyle name="40% - Accent2 12 5" xfId="4077" xr:uid="{00000000-0005-0000-0000-0000810A0000}"/>
    <cellStyle name="40% - Accent2 12_Exh G" xfId="2833" xr:uid="{00000000-0005-0000-0000-0000820A0000}"/>
    <cellStyle name="40% - Accent2 13" xfId="404" xr:uid="{00000000-0005-0000-0000-0000830A0000}"/>
    <cellStyle name="40% - Accent2 13 2" xfId="405" xr:uid="{00000000-0005-0000-0000-0000840A0000}"/>
    <cellStyle name="40% - Accent2 13 2 2" xfId="406" xr:uid="{00000000-0005-0000-0000-0000850A0000}"/>
    <cellStyle name="40% - Accent2 13 2 2 2" xfId="1433" xr:uid="{00000000-0005-0000-0000-0000860A0000}"/>
    <cellStyle name="40% - Accent2 13 2 2 2 2" xfId="4962" xr:uid="{00000000-0005-0000-0000-0000870A0000}"/>
    <cellStyle name="40% - Accent2 13 2 2 2_Exh G" xfId="2844" xr:uid="{00000000-0005-0000-0000-0000880A0000}"/>
    <cellStyle name="40% - Accent2 13 2 2 3" xfId="4083" xr:uid="{00000000-0005-0000-0000-0000890A0000}"/>
    <cellStyle name="40% - Accent2 13 2 2_Exh G" xfId="2843" xr:uid="{00000000-0005-0000-0000-00008A0A0000}"/>
    <cellStyle name="40% - Accent2 13 2 3" xfId="1432" xr:uid="{00000000-0005-0000-0000-00008B0A0000}"/>
    <cellStyle name="40% - Accent2 13 2 3 2" xfId="4961" xr:uid="{00000000-0005-0000-0000-00008C0A0000}"/>
    <cellStyle name="40% - Accent2 13 2 3_Exh G" xfId="2845" xr:uid="{00000000-0005-0000-0000-00008D0A0000}"/>
    <cellStyle name="40% - Accent2 13 2 4" xfId="4082" xr:uid="{00000000-0005-0000-0000-00008E0A0000}"/>
    <cellStyle name="40% - Accent2 13 2_Exh G" xfId="2842" xr:uid="{00000000-0005-0000-0000-00008F0A0000}"/>
    <cellStyle name="40% - Accent2 13 3" xfId="407" xr:uid="{00000000-0005-0000-0000-0000900A0000}"/>
    <cellStyle name="40% - Accent2 13 3 2" xfId="1434" xr:uid="{00000000-0005-0000-0000-0000910A0000}"/>
    <cellStyle name="40% - Accent2 13 3 2 2" xfId="4963" xr:uid="{00000000-0005-0000-0000-0000920A0000}"/>
    <cellStyle name="40% - Accent2 13 3 2_Exh G" xfId="2847" xr:uid="{00000000-0005-0000-0000-0000930A0000}"/>
    <cellStyle name="40% - Accent2 13 3 3" xfId="4084" xr:uid="{00000000-0005-0000-0000-0000940A0000}"/>
    <cellStyle name="40% - Accent2 13 3_Exh G" xfId="2846" xr:uid="{00000000-0005-0000-0000-0000950A0000}"/>
    <cellStyle name="40% - Accent2 13 4" xfId="1431" xr:uid="{00000000-0005-0000-0000-0000960A0000}"/>
    <cellStyle name="40% - Accent2 13 4 2" xfId="4960" xr:uid="{00000000-0005-0000-0000-0000970A0000}"/>
    <cellStyle name="40% - Accent2 13 4_Exh G" xfId="2848" xr:uid="{00000000-0005-0000-0000-0000980A0000}"/>
    <cellStyle name="40% - Accent2 13 5" xfId="4081" xr:uid="{00000000-0005-0000-0000-0000990A0000}"/>
    <cellStyle name="40% - Accent2 13_Exh G" xfId="2841" xr:uid="{00000000-0005-0000-0000-00009A0A0000}"/>
    <cellStyle name="40% - Accent2 14" xfId="408" xr:uid="{00000000-0005-0000-0000-00009B0A0000}"/>
    <cellStyle name="40% - Accent2 14 2" xfId="409" xr:uid="{00000000-0005-0000-0000-00009C0A0000}"/>
    <cellStyle name="40% - Accent2 14 2 2" xfId="1436" xr:uid="{00000000-0005-0000-0000-00009D0A0000}"/>
    <cellStyle name="40% - Accent2 14 2 2 2" xfId="4965" xr:uid="{00000000-0005-0000-0000-00009E0A0000}"/>
    <cellStyle name="40% - Accent2 14 2 2_Exh G" xfId="2851" xr:uid="{00000000-0005-0000-0000-00009F0A0000}"/>
    <cellStyle name="40% - Accent2 14 2 3" xfId="4086" xr:uid="{00000000-0005-0000-0000-0000A00A0000}"/>
    <cellStyle name="40% - Accent2 14 2_Exh G" xfId="2850" xr:uid="{00000000-0005-0000-0000-0000A10A0000}"/>
    <cellStyle name="40% - Accent2 14 3" xfId="1435" xr:uid="{00000000-0005-0000-0000-0000A20A0000}"/>
    <cellStyle name="40% - Accent2 14 3 2" xfId="4964" xr:uid="{00000000-0005-0000-0000-0000A30A0000}"/>
    <cellStyle name="40% - Accent2 14 3_Exh G" xfId="2852" xr:uid="{00000000-0005-0000-0000-0000A40A0000}"/>
    <cellStyle name="40% - Accent2 14 4" xfId="4085" xr:uid="{00000000-0005-0000-0000-0000A50A0000}"/>
    <cellStyle name="40% - Accent2 14_Exh G" xfId="2849" xr:uid="{00000000-0005-0000-0000-0000A60A0000}"/>
    <cellStyle name="40% - Accent2 15" xfId="410" xr:uid="{00000000-0005-0000-0000-0000A70A0000}"/>
    <cellStyle name="40% - Accent2 15 2" xfId="1437" xr:uid="{00000000-0005-0000-0000-0000A80A0000}"/>
    <cellStyle name="40% - Accent2 15 2 2" xfId="4966" xr:uid="{00000000-0005-0000-0000-0000A90A0000}"/>
    <cellStyle name="40% - Accent2 15 2_Exh G" xfId="2854" xr:uid="{00000000-0005-0000-0000-0000AA0A0000}"/>
    <cellStyle name="40% - Accent2 15 3" xfId="4087" xr:uid="{00000000-0005-0000-0000-0000AB0A0000}"/>
    <cellStyle name="40% - Accent2 15_Exh G" xfId="2853" xr:uid="{00000000-0005-0000-0000-0000AC0A0000}"/>
    <cellStyle name="40% - Accent2 16" xfId="860" xr:uid="{00000000-0005-0000-0000-0000AD0A0000}"/>
    <cellStyle name="40% - Accent2 16 2" xfId="1798" xr:uid="{00000000-0005-0000-0000-0000AE0A0000}"/>
    <cellStyle name="40% - Accent2 16 2 2" xfId="5318" xr:uid="{00000000-0005-0000-0000-0000AF0A0000}"/>
    <cellStyle name="40% - Accent2 16 2_Exh G" xfId="2856" xr:uid="{00000000-0005-0000-0000-0000B00A0000}"/>
    <cellStyle name="40% - Accent2 16 3" xfId="4439" xr:uid="{00000000-0005-0000-0000-0000B10A0000}"/>
    <cellStyle name="40% - Accent2 16_Exh G" xfId="2855" xr:uid="{00000000-0005-0000-0000-0000B20A0000}"/>
    <cellStyle name="40% - Accent2 2" xfId="411" xr:uid="{00000000-0005-0000-0000-0000B30A0000}"/>
    <cellStyle name="40% - Accent2 2 2" xfId="412" xr:uid="{00000000-0005-0000-0000-0000B40A0000}"/>
    <cellStyle name="40% - Accent2 2 2 2" xfId="413" xr:uid="{00000000-0005-0000-0000-0000B50A0000}"/>
    <cellStyle name="40% - Accent2 2 2 2 2" xfId="1440" xr:uid="{00000000-0005-0000-0000-0000B60A0000}"/>
    <cellStyle name="40% - Accent2 2 2 2 2 2" xfId="4969" xr:uid="{00000000-0005-0000-0000-0000B70A0000}"/>
    <cellStyle name="40% - Accent2 2 2 2 2_Exh G" xfId="2860" xr:uid="{00000000-0005-0000-0000-0000B80A0000}"/>
    <cellStyle name="40% - Accent2 2 2 2 3" xfId="4090" xr:uid="{00000000-0005-0000-0000-0000B90A0000}"/>
    <cellStyle name="40% - Accent2 2 2 2_Exh G" xfId="2859" xr:uid="{00000000-0005-0000-0000-0000BA0A0000}"/>
    <cellStyle name="40% - Accent2 2 2 3" xfId="958" xr:uid="{00000000-0005-0000-0000-0000BB0A0000}"/>
    <cellStyle name="40% - Accent2 2 2 3 2" xfId="1879" xr:uid="{00000000-0005-0000-0000-0000BC0A0000}"/>
    <cellStyle name="40% - Accent2 2 2 3 2 2" xfId="5396" xr:uid="{00000000-0005-0000-0000-0000BD0A0000}"/>
    <cellStyle name="40% - Accent2 2 2 3 2_Exh G" xfId="2862" xr:uid="{00000000-0005-0000-0000-0000BE0A0000}"/>
    <cellStyle name="40% - Accent2 2 2 3 3" xfId="4517" xr:uid="{00000000-0005-0000-0000-0000BF0A0000}"/>
    <cellStyle name="40% - Accent2 2 2 3_Exh G" xfId="2861" xr:uid="{00000000-0005-0000-0000-0000C00A0000}"/>
    <cellStyle name="40% - Accent2 2 2 4" xfId="1439" xr:uid="{00000000-0005-0000-0000-0000C10A0000}"/>
    <cellStyle name="40% - Accent2 2 2 4 2" xfId="4968" xr:uid="{00000000-0005-0000-0000-0000C20A0000}"/>
    <cellStyle name="40% - Accent2 2 2 4_Exh G" xfId="2863" xr:uid="{00000000-0005-0000-0000-0000C30A0000}"/>
    <cellStyle name="40% - Accent2 2 2 5" xfId="4089" xr:uid="{00000000-0005-0000-0000-0000C40A0000}"/>
    <cellStyle name="40% - Accent2 2 2_Exh G" xfId="2858" xr:uid="{00000000-0005-0000-0000-0000C50A0000}"/>
    <cellStyle name="40% - Accent2 2 3" xfId="414" xr:uid="{00000000-0005-0000-0000-0000C60A0000}"/>
    <cellStyle name="40% - Accent2 2 3 2" xfId="1441" xr:uid="{00000000-0005-0000-0000-0000C70A0000}"/>
    <cellStyle name="40% - Accent2 2 3 2 2" xfId="4970" xr:uid="{00000000-0005-0000-0000-0000C80A0000}"/>
    <cellStyle name="40% - Accent2 2 3 2_Exh G" xfId="2865" xr:uid="{00000000-0005-0000-0000-0000C90A0000}"/>
    <cellStyle name="40% - Accent2 2 3 3" xfId="4091" xr:uid="{00000000-0005-0000-0000-0000CA0A0000}"/>
    <cellStyle name="40% - Accent2 2 3_Exh G" xfId="2864" xr:uid="{00000000-0005-0000-0000-0000CB0A0000}"/>
    <cellStyle name="40% - Accent2 2 4" xfId="957" xr:uid="{00000000-0005-0000-0000-0000CC0A0000}"/>
    <cellStyle name="40% - Accent2 2 4 2" xfId="1878" xr:uid="{00000000-0005-0000-0000-0000CD0A0000}"/>
    <cellStyle name="40% - Accent2 2 4 2 2" xfId="5395" xr:uid="{00000000-0005-0000-0000-0000CE0A0000}"/>
    <cellStyle name="40% - Accent2 2 4 2_Exh G" xfId="2867" xr:uid="{00000000-0005-0000-0000-0000CF0A0000}"/>
    <cellStyle name="40% - Accent2 2 4 3" xfId="4516" xr:uid="{00000000-0005-0000-0000-0000D00A0000}"/>
    <cellStyle name="40% - Accent2 2 4_Exh G" xfId="2866" xr:uid="{00000000-0005-0000-0000-0000D10A0000}"/>
    <cellStyle name="40% - Accent2 2 5" xfId="1438" xr:uid="{00000000-0005-0000-0000-0000D20A0000}"/>
    <cellStyle name="40% - Accent2 2 5 2" xfId="4967" xr:uid="{00000000-0005-0000-0000-0000D30A0000}"/>
    <cellStyle name="40% - Accent2 2 5_Exh G" xfId="2868" xr:uid="{00000000-0005-0000-0000-0000D40A0000}"/>
    <cellStyle name="40% - Accent2 2 6" xfId="4088" xr:uid="{00000000-0005-0000-0000-0000D50A0000}"/>
    <cellStyle name="40% - Accent2 2_Exh G" xfId="2857" xr:uid="{00000000-0005-0000-0000-0000D60A0000}"/>
    <cellStyle name="40% - Accent2 3" xfId="415" xr:uid="{00000000-0005-0000-0000-0000D70A0000}"/>
    <cellStyle name="40% - Accent2 3 2" xfId="416" xr:uid="{00000000-0005-0000-0000-0000D80A0000}"/>
    <cellStyle name="40% - Accent2 3 2 2" xfId="417" xr:uid="{00000000-0005-0000-0000-0000D90A0000}"/>
    <cellStyle name="40% - Accent2 3 2 2 2" xfId="1444" xr:uid="{00000000-0005-0000-0000-0000DA0A0000}"/>
    <cellStyle name="40% - Accent2 3 2 2 2 2" xfId="4973" xr:uid="{00000000-0005-0000-0000-0000DB0A0000}"/>
    <cellStyle name="40% - Accent2 3 2 2 2_Exh G" xfId="2872" xr:uid="{00000000-0005-0000-0000-0000DC0A0000}"/>
    <cellStyle name="40% - Accent2 3 2 2 3" xfId="4094" xr:uid="{00000000-0005-0000-0000-0000DD0A0000}"/>
    <cellStyle name="40% - Accent2 3 2 2_Exh G" xfId="2871" xr:uid="{00000000-0005-0000-0000-0000DE0A0000}"/>
    <cellStyle name="40% - Accent2 3 2 3" xfId="960" xr:uid="{00000000-0005-0000-0000-0000DF0A0000}"/>
    <cellStyle name="40% - Accent2 3 2 3 2" xfId="1881" xr:uid="{00000000-0005-0000-0000-0000E00A0000}"/>
    <cellStyle name="40% - Accent2 3 2 3 2 2" xfId="5398" xr:uid="{00000000-0005-0000-0000-0000E10A0000}"/>
    <cellStyle name="40% - Accent2 3 2 3 2_Exh G" xfId="2874" xr:uid="{00000000-0005-0000-0000-0000E20A0000}"/>
    <cellStyle name="40% - Accent2 3 2 3 3" xfId="4519" xr:uid="{00000000-0005-0000-0000-0000E30A0000}"/>
    <cellStyle name="40% - Accent2 3 2 3_Exh G" xfId="2873" xr:uid="{00000000-0005-0000-0000-0000E40A0000}"/>
    <cellStyle name="40% - Accent2 3 2 4" xfId="1443" xr:uid="{00000000-0005-0000-0000-0000E50A0000}"/>
    <cellStyle name="40% - Accent2 3 2 4 2" xfId="4972" xr:uid="{00000000-0005-0000-0000-0000E60A0000}"/>
    <cellStyle name="40% - Accent2 3 2 4_Exh G" xfId="2875" xr:uid="{00000000-0005-0000-0000-0000E70A0000}"/>
    <cellStyle name="40% - Accent2 3 2 5" xfId="4093" xr:uid="{00000000-0005-0000-0000-0000E80A0000}"/>
    <cellStyle name="40% - Accent2 3 2_Exh G" xfId="2870" xr:uid="{00000000-0005-0000-0000-0000E90A0000}"/>
    <cellStyle name="40% - Accent2 3 3" xfId="418" xr:uid="{00000000-0005-0000-0000-0000EA0A0000}"/>
    <cellStyle name="40% - Accent2 3 3 2" xfId="1445" xr:uid="{00000000-0005-0000-0000-0000EB0A0000}"/>
    <cellStyle name="40% - Accent2 3 3 2 2" xfId="4974" xr:uid="{00000000-0005-0000-0000-0000EC0A0000}"/>
    <cellStyle name="40% - Accent2 3 3 2_Exh G" xfId="2877" xr:uid="{00000000-0005-0000-0000-0000ED0A0000}"/>
    <cellStyle name="40% - Accent2 3 3 3" xfId="4095" xr:uid="{00000000-0005-0000-0000-0000EE0A0000}"/>
    <cellStyle name="40% - Accent2 3 3_Exh G" xfId="2876" xr:uid="{00000000-0005-0000-0000-0000EF0A0000}"/>
    <cellStyle name="40% - Accent2 3 4" xfId="959" xr:uid="{00000000-0005-0000-0000-0000F00A0000}"/>
    <cellStyle name="40% - Accent2 3 4 2" xfId="1880" xr:uid="{00000000-0005-0000-0000-0000F10A0000}"/>
    <cellStyle name="40% - Accent2 3 4 2 2" xfId="5397" xr:uid="{00000000-0005-0000-0000-0000F20A0000}"/>
    <cellStyle name="40% - Accent2 3 4 2_Exh G" xfId="2879" xr:uid="{00000000-0005-0000-0000-0000F30A0000}"/>
    <cellStyle name="40% - Accent2 3 4 3" xfId="4518" xr:uid="{00000000-0005-0000-0000-0000F40A0000}"/>
    <cellStyle name="40% - Accent2 3 4_Exh G" xfId="2878" xr:uid="{00000000-0005-0000-0000-0000F50A0000}"/>
    <cellStyle name="40% - Accent2 3 5" xfId="1442" xr:uid="{00000000-0005-0000-0000-0000F60A0000}"/>
    <cellStyle name="40% - Accent2 3 5 2" xfId="4971" xr:uid="{00000000-0005-0000-0000-0000F70A0000}"/>
    <cellStyle name="40% - Accent2 3 5_Exh G" xfId="2880" xr:uid="{00000000-0005-0000-0000-0000F80A0000}"/>
    <cellStyle name="40% - Accent2 3 6" xfId="4092" xr:uid="{00000000-0005-0000-0000-0000F90A0000}"/>
    <cellStyle name="40% - Accent2 3_Exh G" xfId="2869" xr:uid="{00000000-0005-0000-0000-0000FA0A0000}"/>
    <cellStyle name="40% - Accent2 4" xfId="419" xr:uid="{00000000-0005-0000-0000-0000FB0A0000}"/>
    <cellStyle name="40% - Accent2 4 2" xfId="420" xr:uid="{00000000-0005-0000-0000-0000FC0A0000}"/>
    <cellStyle name="40% - Accent2 4 2 2" xfId="421" xr:uid="{00000000-0005-0000-0000-0000FD0A0000}"/>
    <cellStyle name="40% - Accent2 4 2 2 2" xfId="1448" xr:uid="{00000000-0005-0000-0000-0000FE0A0000}"/>
    <cellStyle name="40% - Accent2 4 2 2 2 2" xfId="4977" xr:uid="{00000000-0005-0000-0000-0000FF0A0000}"/>
    <cellStyle name="40% - Accent2 4 2 2 2_Exh G" xfId="2884" xr:uid="{00000000-0005-0000-0000-0000000B0000}"/>
    <cellStyle name="40% - Accent2 4 2 2 3" xfId="4098" xr:uid="{00000000-0005-0000-0000-0000010B0000}"/>
    <cellStyle name="40% - Accent2 4 2 2_Exh G" xfId="2883" xr:uid="{00000000-0005-0000-0000-0000020B0000}"/>
    <cellStyle name="40% - Accent2 4 2 3" xfId="962" xr:uid="{00000000-0005-0000-0000-0000030B0000}"/>
    <cellStyle name="40% - Accent2 4 2 3 2" xfId="1883" xr:uid="{00000000-0005-0000-0000-0000040B0000}"/>
    <cellStyle name="40% - Accent2 4 2 3 2 2" xfId="5400" xr:uid="{00000000-0005-0000-0000-0000050B0000}"/>
    <cellStyle name="40% - Accent2 4 2 3 2_Exh G" xfId="2886" xr:uid="{00000000-0005-0000-0000-0000060B0000}"/>
    <cellStyle name="40% - Accent2 4 2 3 3" xfId="4521" xr:uid="{00000000-0005-0000-0000-0000070B0000}"/>
    <cellStyle name="40% - Accent2 4 2 3_Exh G" xfId="2885" xr:uid="{00000000-0005-0000-0000-0000080B0000}"/>
    <cellStyle name="40% - Accent2 4 2 4" xfId="1447" xr:uid="{00000000-0005-0000-0000-0000090B0000}"/>
    <cellStyle name="40% - Accent2 4 2 4 2" xfId="4976" xr:uid="{00000000-0005-0000-0000-00000A0B0000}"/>
    <cellStyle name="40% - Accent2 4 2 4_Exh G" xfId="2887" xr:uid="{00000000-0005-0000-0000-00000B0B0000}"/>
    <cellStyle name="40% - Accent2 4 2 5" xfId="4097" xr:uid="{00000000-0005-0000-0000-00000C0B0000}"/>
    <cellStyle name="40% - Accent2 4 2_Exh G" xfId="2882" xr:uid="{00000000-0005-0000-0000-00000D0B0000}"/>
    <cellStyle name="40% - Accent2 4 3" xfId="422" xr:uid="{00000000-0005-0000-0000-00000E0B0000}"/>
    <cellStyle name="40% - Accent2 4 3 2" xfId="1449" xr:uid="{00000000-0005-0000-0000-00000F0B0000}"/>
    <cellStyle name="40% - Accent2 4 3 2 2" xfId="4978" xr:uid="{00000000-0005-0000-0000-0000100B0000}"/>
    <cellStyle name="40% - Accent2 4 3 2_Exh G" xfId="2889" xr:uid="{00000000-0005-0000-0000-0000110B0000}"/>
    <cellStyle name="40% - Accent2 4 3 3" xfId="4099" xr:uid="{00000000-0005-0000-0000-0000120B0000}"/>
    <cellStyle name="40% - Accent2 4 3_Exh G" xfId="2888" xr:uid="{00000000-0005-0000-0000-0000130B0000}"/>
    <cellStyle name="40% - Accent2 4 4" xfId="961" xr:uid="{00000000-0005-0000-0000-0000140B0000}"/>
    <cellStyle name="40% - Accent2 4 4 2" xfId="1882" xr:uid="{00000000-0005-0000-0000-0000150B0000}"/>
    <cellStyle name="40% - Accent2 4 4 2 2" xfId="5399" xr:uid="{00000000-0005-0000-0000-0000160B0000}"/>
    <cellStyle name="40% - Accent2 4 4 2_Exh G" xfId="2891" xr:uid="{00000000-0005-0000-0000-0000170B0000}"/>
    <cellStyle name="40% - Accent2 4 4 3" xfId="4520" xr:uid="{00000000-0005-0000-0000-0000180B0000}"/>
    <cellStyle name="40% - Accent2 4 4_Exh G" xfId="2890" xr:uid="{00000000-0005-0000-0000-0000190B0000}"/>
    <cellStyle name="40% - Accent2 4 5" xfId="1446" xr:uid="{00000000-0005-0000-0000-00001A0B0000}"/>
    <cellStyle name="40% - Accent2 4 5 2" xfId="4975" xr:uid="{00000000-0005-0000-0000-00001B0B0000}"/>
    <cellStyle name="40% - Accent2 4 5_Exh G" xfId="2892" xr:uid="{00000000-0005-0000-0000-00001C0B0000}"/>
    <cellStyle name="40% - Accent2 4 6" xfId="4096" xr:uid="{00000000-0005-0000-0000-00001D0B0000}"/>
    <cellStyle name="40% - Accent2 4_Exh G" xfId="2881" xr:uid="{00000000-0005-0000-0000-00001E0B0000}"/>
    <cellStyle name="40% - Accent2 5" xfId="423" xr:uid="{00000000-0005-0000-0000-00001F0B0000}"/>
    <cellStyle name="40% - Accent2 5 2" xfId="424" xr:uid="{00000000-0005-0000-0000-0000200B0000}"/>
    <cellStyle name="40% - Accent2 5 2 2" xfId="425" xr:uid="{00000000-0005-0000-0000-0000210B0000}"/>
    <cellStyle name="40% - Accent2 5 2 2 2" xfId="1452" xr:uid="{00000000-0005-0000-0000-0000220B0000}"/>
    <cellStyle name="40% - Accent2 5 2 2 2 2" xfId="4981" xr:uid="{00000000-0005-0000-0000-0000230B0000}"/>
    <cellStyle name="40% - Accent2 5 2 2 2_Exh G" xfId="2896" xr:uid="{00000000-0005-0000-0000-0000240B0000}"/>
    <cellStyle name="40% - Accent2 5 2 2 3" xfId="4102" xr:uid="{00000000-0005-0000-0000-0000250B0000}"/>
    <cellStyle name="40% - Accent2 5 2 2_Exh G" xfId="2895" xr:uid="{00000000-0005-0000-0000-0000260B0000}"/>
    <cellStyle name="40% - Accent2 5 2 3" xfId="1451" xr:uid="{00000000-0005-0000-0000-0000270B0000}"/>
    <cellStyle name="40% - Accent2 5 2 3 2" xfId="4980" xr:uid="{00000000-0005-0000-0000-0000280B0000}"/>
    <cellStyle name="40% - Accent2 5 2 3_Exh G" xfId="2897" xr:uid="{00000000-0005-0000-0000-0000290B0000}"/>
    <cellStyle name="40% - Accent2 5 2 4" xfId="4101" xr:uid="{00000000-0005-0000-0000-00002A0B0000}"/>
    <cellStyle name="40% - Accent2 5 2_Exh G" xfId="2894" xr:uid="{00000000-0005-0000-0000-00002B0B0000}"/>
    <cellStyle name="40% - Accent2 5 3" xfId="426" xr:uid="{00000000-0005-0000-0000-00002C0B0000}"/>
    <cellStyle name="40% - Accent2 5 3 2" xfId="1453" xr:uid="{00000000-0005-0000-0000-00002D0B0000}"/>
    <cellStyle name="40% - Accent2 5 3 2 2" xfId="4982" xr:uid="{00000000-0005-0000-0000-00002E0B0000}"/>
    <cellStyle name="40% - Accent2 5 3 2_Exh G" xfId="2899" xr:uid="{00000000-0005-0000-0000-00002F0B0000}"/>
    <cellStyle name="40% - Accent2 5 3 3" xfId="4103" xr:uid="{00000000-0005-0000-0000-0000300B0000}"/>
    <cellStyle name="40% - Accent2 5 3_Exh G" xfId="2898" xr:uid="{00000000-0005-0000-0000-0000310B0000}"/>
    <cellStyle name="40% - Accent2 5 4" xfId="963" xr:uid="{00000000-0005-0000-0000-0000320B0000}"/>
    <cellStyle name="40% - Accent2 5 5" xfId="1450" xr:uid="{00000000-0005-0000-0000-0000330B0000}"/>
    <cellStyle name="40% - Accent2 5 5 2" xfId="4979" xr:uid="{00000000-0005-0000-0000-0000340B0000}"/>
    <cellStyle name="40% - Accent2 5 5_Exh G" xfId="2900" xr:uid="{00000000-0005-0000-0000-0000350B0000}"/>
    <cellStyle name="40% - Accent2 5 6" xfId="4100" xr:uid="{00000000-0005-0000-0000-0000360B0000}"/>
    <cellStyle name="40% - Accent2 5_Exh G" xfId="2893" xr:uid="{00000000-0005-0000-0000-0000370B0000}"/>
    <cellStyle name="40% - Accent2 6" xfId="427" xr:uid="{00000000-0005-0000-0000-0000380B0000}"/>
    <cellStyle name="40% - Accent2 6 2" xfId="428" xr:uid="{00000000-0005-0000-0000-0000390B0000}"/>
    <cellStyle name="40% - Accent2 6 2 2" xfId="429" xr:uid="{00000000-0005-0000-0000-00003A0B0000}"/>
    <cellStyle name="40% - Accent2 6 2 2 2" xfId="1456" xr:uid="{00000000-0005-0000-0000-00003B0B0000}"/>
    <cellStyle name="40% - Accent2 6 2 2 2 2" xfId="4985" xr:uid="{00000000-0005-0000-0000-00003C0B0000}"/>
    <cellStyle name="40% - Accent2 6 2 2 2_Exh G" xfId="2904" xr:uid="{00000000-0005-0000-0000-00003D0B0000}"/>
    <cellStyle name="40% - Accent2 6 2 2 3" xfId="4106" xr:uid="{00000000-0005-0000-0000-00003E0B0000}"/>
    <cellStyle name="40% - Accent2 6 2 2_Exh G" xfId="2903" xr:uid="{00000000-0005-0000-0000-00003F0B0000}"/>
    <cellStyle name="40% - Accent2 6 2 3" xfId="1455" xr:uid="{00000000-0005-0000-0000-0000400B0000}"/>
    <cellStyle name="40% - Accent2 6 2 3 2" xfId="4984" xr:uid="{00000000-0005-0000-0000-0000410B0000}"/>
    <cellStyle name="40% - Accent2 6 2 3_Exh G" xfId="2905" xr:uid="{00000000-0005-0000-0000-0000420B0000}"/>
    <cellStyle name="40% - Accent2 6 2 4" xfId="4105" xr:uid="{00000000-0005-0000-0000-0000430B0000}"/>
    <cellStyle name="40% - Accent2 6 2_Exh G" xfId="2902" xr:uid="{00000000-0005-0000-0000-0000440B0000}"/>
    <cellStyle name="40% - Accent2 6 3" xfId="430" xr:uid="{00000000-0005-0000-0000-0000450B0000}"/>
    <cellStyle name="40% - Accent2 6 3 2" xfId="1457" xr:uid="{00000000-0005-0000-0000-0000460B0000}"/>
    <cellStyle name="40% - Accent2 6 3 2 2" xfId="4986" xr:uid="{00000000-0005-0000-0000-0000470B0000}"/>
    <cellStyle name="40% - Accent2 6 3 2_Exh G" xfId="2907" xr:uid="{00000000-0005-0000-0000-0000480B0000}"/>
    <cellStyle name="40% - Accent2 6 3 3" xfId="4107" xr:uid="{00000000-0005-0000-0000-0000490B0000}"/>
    <cellStyle name="40% - Accent2 6 3_Exh G" xfId="2906" xr:uid="{00000000-0005-0000-0000-00004A0B0000}"/>
    <cellStyle name="40% - Accent2 6 4" xfId="964" xr:uid="{00000000-0005-0000-0000-00004B0B0000}"/>
    <cellStyle name="40% - Accent2 6 4 2" xfId="1884" xr:uid="{00000000-0005-0000-0000-00004C0B0000}"/>
    <cellStyle name="40% - Accent2 6 4 2 2" xfId="5401" xr:uid="{00000000-0005-0000-0000-00004D0B0000}"/>
    <cellStyle name="40% - Accent2 6 4 2_Exh G" xfId="2909" xr:uid="{00000000-0005-0000-0000-00004E0B0000}"/>
    <cellStyle name="40% - Accent2 6 4 3" xfId="4522" xr:uid="{00000000-0005-0000-0000-00004F0B0000}"/>
    <cellStyle name="40% - Accent2 6 4_Exh G" xfId="2908" xr:uid="{00000000-0005-0000-0000-0000500B0000}"/>
    <cellStyle name="40% - Accent2 6 5" xfId="1454" xr:uid="{00000000-0005-0000-0000-0000510B0000}"/>
    <cellStyle name="40% - Accent2 6 5 2" xfId="4983" xr:uid="{00000000-0005-0000-0000-0000520B0000}"/>
    <cellStyle name="40% - Accent2 6 5_Exh G" xfId="2910" xr:uid="{00000000-0005-0000-0000-0000530B0000}"/>
    <cellStyle name="40% - Accent2 6 6" xfId="4104" xr:uid="{00000000-0005-0000-0000-0000540B0000}"/>
    <cellStyle name="40% - Accent2 6_Exh G" xfId="2901" xr:uid="{00000000-0005-0000-0000-0000550B0000}"/>
    <cellStyle name="40% - Accent2 7" xfId="431" xr:uid="{00000000-0005-0000-0000-0000560B0000}"/>
    <cellStyle name="40% - Accent2 7 2" xfId="432" xr:uid="{00000000-0005-0000-0000-0000570B0000}"/>
    <cellStyle name="40% - Accent2 7 2 2" xfId="433" xr:uid="{00000000-0005-0000-0000-0000580B0000}"/>
    <cellStyle name="40% - Accent2 7 2 2 2" xfId="1460" xr:uid="{00000000-0005-0000-0000-0000590B0000}"/>
    <cellStyle name="40% - Accent2 7 2 2 2 2" xfId="4989" xr:uid="{00000000-0005-0000-0000-00005A0B0000}"/>
    <cellStyle name="40% - Accent2 7 2 2 2_Exh G" xfId="2914" xr:uid="{00000000-0005-0000-0000-00005B0B0000}"/>
    <cellStyle name="40% - Accent2 7 2 2 3" xfId="4110" xr:uid="{00000000-0005-0000-0000-00005C0B0000}"/>
    <cellStyle name="40% - Accent2 7 2 2_Exh G" xfId="2913" xr:uid="{00000000-0005-0000-0000-00005D0B0000}"/>
    <cellStyle name="40% - Accent2 7 2 3" xfId="1459" xr:uid="{00000000-0005-0000-0000-00005E0B0000}"/>
    <cellStyle name="40% - Accent2 7 2 3 2" xfId="4988" xr:uid="{00000000-0005-0000-0000-00005F0B0000}"/>
    <cellStyle name="40% - Accent2 7 2 3_Exh G" xfId="2915" xr:uid="{00000000-0005-0000-0000-0000600B0000}"/>
    <cellStyle name="40% - Accent2 7 2 4" xfId="4109" xr:uid="{00000000-0005-0000-0000-0000610B0000}"/>
    <cellStyle name="40% - Accent2 7 2_Exh G" xfId="2912" xr:uid="{00000000-0005-0000-0000-0000620B0000}"/>
    <cellStyle name="40% - Accent2 7 3" xfId="434" xr:uid="{00000000-0005-0000-0000-0000630B0000}"/>
    <cellStyle name="40% - Accent2 7 3 2" xfId="1461" xr:uid="{00000000-0005-0000-0000-0000640B0000}"/>
    <cellStyle name="40% - Accent2 7 3 2 2" xfId="4990" xr:uid="{00000000-0005-0000-0000-0000650B0000}"/>
    <cellStyle name="40% - Accent2 7 3 2_Exh G" xfId="2917" xr:uid="{00000000-0005-0000-0000-0000660B0000}"/>
    <cellStyle name="40% - Accent2 7 3 3" xfId="4111" xr:uid="{00000000-0005-0000-0000-0000670B0000}"/>
    <cellStyle name="40% - Accent2 7 3_Exh G" xfId="2916" xr:uid="{00000000-0005-0000-0000-0000680B0000}"/>
    <cellStyle name="40% - Accent2 7 4" xfId="965" xr:uid="{00000000-0005-0000-0000-0000690B0000}"/>
    <cellStyle name="40% - Accent2 7 4 2" xfId="1885" xr:uid="{00000000-0005-0000-0000-00006A0B0000}"/>
    <cellStyle name="40% - Accent2 7 4 2 2" xfId="5402" xr:uid="{00000000-0005-0000-0000-00006B0B0000}"/>
    <cellStyle name="40% - Accent2 7 4 2_Exh G" xfId="2919" xr:uid="{00000000-0005-0000-0000-00006C0B0000}"/>
    <cellStyle name="40% - Accent2 7 4 3" xfId="4523" xr:uid="{00000000-0005-0000-0000-00006D0B0000}"/>
    <cellStyle name="40% - Accent2 7 4_Exh G" xfId="2918" xr:uid="{00000000-0005-0000-0000-00006E0B0000}"/>
    <cellStyle name="40% - Accent2 7 5" xfId="1458" xr:uid="{00000000-0005-0000-0000-00006F0B0000}"/>
    <cellStyle name="40% - Accent2 7 5 2" xfId="4987" xr:uid="{00000000-0005-0000-0000-0000700B0000}"/>
    <cellStyle name="40% - Accent2 7 5_Exh G" xfId="2920" xr:uid="{00000000-0005-0000-0000-0000710B0000}"/>
    <cellStyle name="40% - Accent2 7 6" xfId="4108" xr:uid="{00000000-0005-0000-0000-0000720B0000}"/>
    <cellStyle name="40% - Accent2 7_Exh G" xfId="2911" xr:uid="{00000000-0005-0000-0000-0000730B0000}"/>
    <cellStyle name="40% - Accent2 8" xfId="435" xr:uid="{00000000-0005-0000-0000-0000740B0000}"/>
    <cellStyle name="40% - Accent2 8 2" xfId="436" xr:uid="{00000000-0005-0000-0000-0000750B0000}"/>
    <cellStyle name="40% - Accent2 8 2 2" xfId="437" xr:uid="{00000000-0005-0000-0000-0000760B0000}"/>
    <cellStyle name="40% - Accent2 8 2 2 2" xfId="1464" xr:uid="{00000000-0005-0000-0000-0000770B0000}"/>
    <cellStyle name="40% - Accent2 8 2 2 2 2" xfId="4993" xr:uid="{00000000-0005-0000-0000-0000780B0000}"/>
    <cellStyle name="40% - Accent2 8 2 2 2_Exh G" xfId="2924" xr:uid="{00000000-0005-0000-0000-0000790B0000}"/>
    <cellStyle name="40% - Accent2 8 2 2 3" xfId="4114" xr:uid="{00000000-0005-0000-0000-00007A0B0000}"/>
    <cellStyle name="40% - Accent2 8 2 2_Exh G" xfId="2923" xr:uid="{00000000-0005-0000-0000-00007B0B0000}"/>
    <cellStyle name="40% - Accent2 8 2 3" xfId="1463" xr:uid="{00000000-0005-0000-0000-00007C0B0000}"/>
    <cellStyle name="40% - Accent2 8 2 3 2" xfId="4992" xr:uid="{00000000-0005-0000-0000-00007D0B0000}"/>
    <cellStyle name="40% - Accent2 8 2 3_Exh G" xfId="2925" xr:uid="{00000000-0005-0000-0000-00007E0B0000}"/>
    <cellStyle name="40% - Accent2 8 2 4" xfId="4113" xr:uid="{00000000-0005-0000-0000-00007F0B0000}"/>
    <cellStyle name="40% - Accent2 8 2_Exh G" xfId="2922" xr:uid="{00000000-0005-0000-0000-0000800B0000}"/>
    <cellStyle name="40% - Accent2 8 3" xfId="438" xr:uid="{00000000-0005-0000-0000-0000810B0000}"/>
    <cellStyle name="40% - Accent2 8 3 2" xfId="1465" xr:uid="{00000000-0005-0000-0000-0000820B0000}"/>
    <cellStyle name="40% - Accent2 8 3 2 2" xfId="4994" xr:uid="{00000000-0005-0000-0000-0000830B0000}"/>
    <cellStyle name="40% - Accent2 8 3 2_Exh G" xfId="2927" xr:uid="{00000000-0005-0000-0000-0000840B0000}"/>
    <cellStyle name="40% - Accent2 8 3 3" xfId="4115" xr:uid="{00000000-0005-0000-0000-0000850B0000}"/>
    <cellStyle name="40% - Accent2 8 3_Exh G" xfId="2926" xr:uid="{00000000-0005-0000-0000-0000860B0000}"/>
    <cellStyle name="40% - Accent2 8 4" xfId="966" xr:uid="{00000000-0005-0000-0000-0000870B0000}"/>
    <cellStyle name="40% - Accent2 8 4 2" xfId="1886" xr:uid="{00000000-0005-0000-0000-0000880B0000}"/>
    <cellStyle name="40% - Accent2 8 4 2 2" xfId="5403" xr:uid="{00000000-0005-0000-0000-0000890B0000}"/>
    <cellStyle name="40% - Accent2 8 4 2_Exh G" xfId="2929" xr:uid="{00000000-0005-0000-0000-00008A0B0000}"/>
    <cellStyle name="40% - Accent2 8 4 3" xfId="4524" xr:uid="{00000000-0005-0000-0000-00008B0B0000}"/>
    <cellStyle name="40% - Accent2 8 4_Exh G" xfId="2928" xr:uid="{00000000-0005-0000-0000-00008C0B0000}"/>
    <cellStyle name="40% - Accent2 8 5" xfId="1462" xr:uid="{00000000-0005-0000-0000-00008D0B0000}"/>
    <cellStyle name="40% - Accent2 8 5 2" xfId="4991" xr:uid="{00000000-0005-0000-0000-00008E0B0000}"/>
    <cellStyle name="40% - Accent2 8 5_Exh G" xfId="2930" xr:uid="{00000000-0005-0000-0000-00008F0B0000}"/>
    <cellStyle name="40% - Accent2 8 6" xfId="4112" xr:uid="{00000000-0005-0000-0000-0000900B0000}"/>
    <cellStyle name="40% - Accent2 8_Exh G" xfId="2921" xr:uid="{00000000-0005-0000-0000-0000910B0000}"/>
    <cellStyle name="40% - Accent2 9" xfId="439" xr:uid="{00000000-0005-0000-0000-0000920B0000}"/>
    <cellStyle name="40% - Accent2 9 2" xfId="440" xr:uid="{00000000-0005-0000-0000-0000930B0000}"/>
    <cellStyle name="40% - Accent2 9 2 2" xfId="441" xr:uid="{00000000-0005-0000-0000-0000940B0000}"/>
    <cellStyle name="40% - Accent2 9 2 2 2" xfId="1468" xr:uid="{00000000-0005-0000-0000-0000950B0000}"/>
    <cellStyle name="40% - Accent2 9 2 2 2 2" xfId="4997" xr:uid="{00000000-0005-0000-0000-0000960B0000}"/>
    <cellStyle name="40% - Accent2 9 2 2 2_Exh G" xfId="2934" xr:uid="{00000000-0005-0000-0000-0000970B0000}"/>
    <cellStyle name="40% - Accent2 9 2 2 3" xfId="4118" xr:uid="{00000000-0005-0000-0000-0000980B0000}"/>
    <cellStyle name="40% - Accent2 9 2 2_Exh G" xfId="2933" xr:uid="{00000000-0005-0000-0000-0000990B0000}"/>
    <cellStyle name="40% - Accent2 9 2 3" xfId="1467" xr:uid="{00000000-0005-0000-0000-00009A0B0000}"/>
    <cellStyle name="40% - Accent2 9 2 3 2" xfId="4996" xr:uid="{00000000-0005-0000-0000-00009B0B0000}"/>
    <cellStyle name="40% - Accent2 9 2 3_Exh G" xfId="2935" xr:uid="{00000000-0005-0000-0000-00009C0B0000}"/>
    <cellStyle name="40% - Accent2 9 2 4" xfId="4117" xr:uid="{00000000-0005-0000-0000-00009D0B0000}"/>
    <cellStyle name="40% - Accent2 9 2_Exh G" xfId="2932" xr:uid="{00000000-0005-0000-0000-00009E0B0000}"/>
    <cellStyle name="40% - Accent2 9 3" xfId="442" xr:uid="{00000000-0005-0000-0000-00009F0B0000}"/>
    <cellStyle name="40% - Accent2 9 3 2" xfId="1469" xr:uid="{00000000-0005-0000-0000-0000A00B0000}"/>
    <cellStyle name="40% - Accent2 9 3 2 2" xfId="4998" xr:uid="{00000000-0005-0000-0000-0000A10B0000}"/>
    <cellStyle name="40% - Accent2 9 3 2_Exh G" xfId="2937" xr:uid="{00000000-0005-0000-0000-0000A20B0000}"/>
    <cellStyle name="40% - Accent2 9 3 3" xfId="4119" xr:uid="{00000000-0005-0000-0000-0000A30B0000}"/>
    <cellStyle name="40% - Accent2 9 3_Exh G" xfId="2936" xr:uid="{00000000-0005-0000-0000-0000A40B0000}"/>
    <cellStyle name="40% - Accent2 9 4" xfId="967" xr:uid="{00000000-0005-0000-0000-0000A50B0000}"/>
    <cellStyle name="40% - Accent2 9 4 2" xfId="1887" xr:uid="{00000000-0005-0000-0000-0000A60B0000}"/>
    <cellStyle name="40% - Accent2 9 4 2 2" xfId="5404" xr:uid="{00000000-0005-0000-0000-0000A70B0000}"/>
    <cellStyle name="40% - Accent2 9 4 2_Exh G" xfId="2939" xr:uid="{00000000-0005-0000-0000-0000A80B0000}"/>
    <cellStyle name="40% - Accent2 9 4 3" xfId="4525" xr:uid="{00000000-0005-0000-0000-0000A90B0000}"/>
    <cellStyle name="40% - Accent2 9 4_Exh G" xfId="2938" xr:uid="{00000000-0005-0000-0000-0000AA0B0000}"/>
    <cellStyle name="40% - Accent2 9 5" xfId="1466" xr:uid="{00000000-0005-0000-0000-0000AB0B0000}"/>
    <cellStyle name="40% - Accent2 9 5 2" xfId="4995" xr:uid="{00000000-0005-0000-0000-0000AC0B0000}"/>
    <cellStyle name="40% - Accent2 9 5_Exh G" xfId="2940" xr:uid="{00000000-0005-0000-0000-0000AD0B0000}"/>
    <cellStyle name="40% - Accent2 9 6" xfId="4116" xr:uid="{00000000-0005-0000-0000-0000AE0B0000}"/>
    <cellStyle name="40% - Accent2 9_Exh G" xfId="2931" xr:uid="{00000000-0005-0000-0000-0000AF0B0000}"/>
    <cellStyle name="40% - Accent3 10" xfId="443" xr:uid="{00000000-0005-0000-0000-0000B00B0000}"/>
    <cellStyle name="40% - Accent3 10 2" xfId="444" xr:uid="{00000000-0005-0000-0000-0000B10B0000}"/>
    <cellStyle name="40% - Accent3 10 2 2" xfId="445" xr:uid="{00000000-0005-0000-0000-0000B20B0000}"/>
    <cellStyle name="40% - Accent3 10 2 2 2" xfId="1472" xr:uid="{00000000-0005-0000-0000-0000B30B0000}"/>
    <cellStyle name="40% - Accent3 10 2 2 2 2" xfId="5001" xr:uid="{00000000-0005-0000-0000-0000B40B0000}"/>
    <cellStyle name="40% - Accent3 10 2 2 2_Exh G" xfId="2944" xr:uid="{00000000-0005-0000-0000-0000B50B0000}"/>
    <cellStyle name="40% - Accent3 10 2 2 3" xfId="4122" xr:uid="{00000000-0005-0000-0000-0000B60B0000}"/>
    <cellStyle name="40% - Accent3 10 2 2_Exh G" xfId="2943" xr:uid="{00000000-0005-0000-0000-0000B70B0000}"/>
    <cellStyle name="40% - Accent3 10 2 3" xfId="1471" xr:uid="{00000000-0005-0000-0000-0000B80B0000}"/>
    <cellStyle name="40% - Accent3 10 2 3 2" xfId="5000" xr:uid="{00000000-0005-0000-0000-0000B90B0000}"/>
    <cellStyle name="40% - Accent3 10 2 3_Exh G" xfId="2945" xr:uid="{00000000-0005-0000-0000-0000BA0B0000}"/>
    <cellStyle name="40% - Accent3 10 2 4" xfId="4121" xr:uid="{00000000-0005-0000-0000-0000BB0B0000}"/>
    <cellStyle name="40% - Accent3 10 2_Exh G" xfId="2942" xr:uid="{00000000-0005-0000-0000-0000BC0B0000}"/>
    <cellStyle name="40% - Accent3 10 3" xfId="446" xr:uid="{00000000-0005-0000-0000-0000BD0B0000}"/>
    <cellStyle name="40% - Accent3 10 3 2" xfId="1473" xr:uid="{00000000-0005-0000-0000-0000BE0B0000}"/>
    <cellStyle name="40% - Accent3 10 3 2 2" xfId="5002" xr:uid="{00000000-0005-0000-0000-0000BF0B0000}"/>
    <cellStyle name="40% - Accent3 10 3 2_Exh G" xfId="2947" xr:uid="{00000000-0005-0000-0000-0000C00B0000}"/>
    <cellStyle name="40% - Accent3 10 3 3" xfId="4123" xr:uid="{00000000-0005-0000-0000-0000C10B0000}"/>
    <cellStyle name="40% - Accent3 10 3_Exh G" xfId="2946" xr:uid="{00000000-0005-0000-0000-0000C20B0000}"/>
    <cellStyle name="40% - Accent3 10 4" xfId="968" xr:uid="{00000000-0005-0000-0000-0000C30B0000}"/>
    <cellStyle name="40% - Accent3 10 5" xfId="1470" xr:uid="{00000000-0005-0000-0000-0000C40B0000}"/>
    <cellStyle name="40% - Accent3 10 5 2" xfId="4999" xr:uid="{00000000-0005-0000-0000-0000C50B0000}"/>
    <cellStyle name="40% - Accent3 10 5_Exh G" xfId="2948" xr:uid="{00000000-0005-0000-0000-0000C60B0000}"/>
    <cellStyle name="40% - Accent3 10 6" xfId="4120" xr:uid="{00000000-0005-0000-0000-0000C70B0000}"/>
    <cellStyle name="40% - Accent3 10_Exh G" xfId="2941" xr:uid="{00000000-0005-0000-0000-0000C80B0000}"/>
    <cellStyle name="40% - Accent3 11" xfId="447" xr:uid="{00000000-0005-0000-0000-0000C90B0000}"/>
    <cellStyle name="40% - Accent3 11 2" xfId="448" xr:uid="{00000000-0005-0000-0000-0000CA0B0000}"/>
    <cellStyle name="40% - Accent3 11 2 2" xfId="449" xr:uid="{00000000-0005-0000-0000-0000CB0B0000}"/>
    <cellStyle name="40% - Accent3 11 2 2 2" xfId="1476" xr:uid="{00000000-0005-0000-0000-0000CC0B0000}"/>
    <cellStyle name="40% - Accent3 11 2 2 2 2" xfId="5005" xr:uid="{00000000-0005-0000-0000-0000CD0B0000}"/>
    <cellStyle name="40% - Accent3 11 2 2 2_Exh G" xfId="2952" xr:uid="{00000000-0005-0000-0000-0000CE0B0000}"/>
    <cellStyle name="40% - Accent3 11 2 2 3" xfId="4126" xr:uid="{00000000-0005-0000-0000-0000CF0B0000}"/>
    <cellStyle name="40% - Accent3 11 2 2_Exh G" xfId="2951" xr:uid="{00000000-0005-0000-0000-0000D00B0000}"/>
    <cellStyle name="40% - Accent3 11 2 3" xfId="1475" xr:uid="{00000000-0005-0000-0000-0000D10B0000}"/>
    <cellStyle name="40% - Accent3 11 2 3 2" xfId="5004" xr:uid="{00000000-0005-0000-0000-0000D20B0000}"/>
    <cellStyle name="40% - Accent3 11 2 3_Exh G" xfId="2953" xr:uid="{00000000-0005-0000-0000-0000D30B0000}"/>
    <cellStyle name="40% - Accent3 11 2 4" xfId="4125" xr:uid="{00000000-0005-0000-0000-0000D40B0000}"/>
    <cellStyle name="40% - Accent3 11 2_Exh G" xfId="2950" xr:uid="{00000000-0005-0000-0000-0000D50B0000}"/>
    <cellStyle name="40% - Accent3 11 3" xfId="450" xr:uid="{00000000-0005-0000-0000-0000D60B0000}"/>
    <cellStyle name="40% - Accent3 11 3 2" xfId="1477" xr:uid="{00000000-0005-0000-0000-0000D70B0000}"/>
    <cellStyle name="40% - Accent3 11 3 2 2" xfId="5006" xr:uid="{00000000-0005-0000-0000-0000D80B0000}"/>
    <cellStyle name="40% - Accent3 11 3 2_Exh G" xfId="2955" xr:uid="{00000000-0005-0000-0000-0000D90B0000}"/>
    <cellStyle name="40% - Accent3 11 3 3" xfId="4127" xr:uid="{00000000-0005-0000-0000-0000DA0B0000}"/>
    <cellStyle name="40% - Accent3 11 3_Exh G" xfId="2954" xr:uid="{00000000-0005-0000-0000-0000DB0B0000}"/>
    <cellStyle name="40% - Accent3 11 4" xfId="1474" xr:uid="{00000000-0005-0000-0000-0000DC0B0000}"/>
    <cellStyle name="40% - Accent3 11 4 2" xfId="5003" xr:uid="{00000000-0005-0000-0000-0000DD0B0000}"/>
    <cellStyle name="40% - Accent3 11 4_Exh G" xfId="2956" xr:uid="{00000000-0005-0000-0000-0000DE0B0000}"/>
    <cellStyle name="40% - Accent3 11 5" xfId="4124" xr:uid="{00000000-0005-0000-0000-0000DF0B0000}"/>
    <cellStyle name="40% - Accent3 11_Exh G" xfId="2949" xr:uid="{00000000-0005-0000-0000-0000E00B0000}"/>
    <cellStyle name="40% - Accent3 12" xfId="451" xr:uid="{00000000-0005-0000-0000-0000E10B0000}"/>
    <cellStyle name="40% - Accent3 12 2" xfId="452" xr:uid="{00000000-0005-0000-0000-0000E20B0000}"/>
    <cellStyle name="40% - Accent3 12 2 2" xfId="453" xr:uid="{00000000-0005-0000-0000-0000E30B0000}"/>
    <cellStyle name="40% - Accent3 12 2 2 2" xfId="1480" xr:uid="{00000000-0005-0000-0000-0000E40B0000}"/>
    <cellStyle name="40% - Accent3 12 2 2 2 2" xfId="5009" xr:uid="{00000000-0005-0000-0000-0000E50B0000}"/>
    <cellStyle name="40% - Accent3 12 2 2 2_Exh G" xfId="2960" xr:uid="{00000000-0005-0000-0000-0000E60B0000}"/>
    <cellStyle name="40% - Accent3 12 2 2 3" xfId="4130" xr:uid="{00000000-0005-0000-0000-0000E70B0000}"/>
    <cellStyle name="40% - Accent3 12 2 2_Exh G" xfId="2959" xr:uid="{00000000-0005-0000-0000-0000E80B0000}"/>
    <cellStyle name="40% - Accent3 12 2 3" xfId="1479" xr:uid="{00000000-0005-0000-0000-0000E90B0000}"/>
    <cellStyle name="40% - Accent3 12 2 3 2" xfId="5008" xr:uid="{00000000-0005-0000-0000-0000EA0B0000}"/>
    <cellStyle name="40% - Accent3 12 2 3_Exh G" xfId="2961" xr:uid="{00000000-0005-0000-0000-0000EB0B0000}"/>
    <cellStyle name="40% - Accent3 12 2 4" xfId="4129" xr:uid="{00000000-0005-0000-0000-0000EC0B0000}"/>
    <cellStyle name="40% - Accent3 12 2_Exh G" xfId="2958" xr:uid="{00000000-0005-0000-0000-0000ED0B0000}"/>
    <cellStyle name="40% - Accent3 12 3" xfId="454" xr:uid="{00000000-0005-0000-0000-0000EE0B0000}"/>
    <cellStyle name="40% - Accent3 12 3 2" xfId="1481" xr:uid="{00000000-0005-0000-0000-0000EF0B0000}"/>
    <cellStyle name="40% - Accent3 12 3 2 2" xfId="5010" xr:uid="{00000000-0005-0000-0000-0000F00B0000}"/>
    <cellStyle name="40% - Accent3 12 3 2_Exh G" xfId="2963" xr:uid="{00000000-0005-0000-0000-0000F10B0000}"/>
    <cellStyle name="40% - Accent3 12 3 3" xfId="4131" xr:uid="{00000000-0005-0000-0000-0000F20B0000}"/>
    <cellStyle name="40% - Accent3 12 3_Exh G" xfId="2962" xr:uid="{00000000-0005-0000-0000-0000F30B0000}"/>
    <cellStyle name="40% - Accent3 12 4" xfId="1478" xr:uid="{00000000-0005-0000-0000-0000F40B0000}"/>
    <cellStyle name="40% - Accent3 12 4 2" xfId="5007" xr:uid="{00000000-0005-0000-0000-0000F50B0000}"/>
    <cellStyle name="40% - Accent3 12 4_Exh G" xfId="2964" xr:uid="{00000000-0005-0000-0000-0000F60B0000}"/>
    <cellStyle name="40% - Accent3 12 5" xfId="4128" xr:uid="{00000000-0005-0000-0000-0000F70B0000}"/>
    <cellStyle name="40% - Accent3 12_Exh G" xfId="2957" xr:uid="{00000000-0005-0000-0000-0000F80B0000}"/>
    <cellStyle name="40% - Accent3 13" xfId="455" xr:uid="{00000000-0005-0000-0000-0000F90B0000}"/>
    <cellStyle name="40% - Accent3 13 2" xfId="456" xr:uid="{00000000-0005-0000-0000-0000FA0B0000}"/>
    <cellStyle name="40% - Accent3 13 2 2" xfId="457" xr:uid="{00000000-0005-0000-0000-0000FB0B0000}"/>
    <cellStyle name="40% - Accent3 13 2 2 2" xfId="1484" xr:uid="{00000000-0005-0000-0000-0000FC0B0000}"/>
    <cellStyle name="40% - Accent3 13 2 2 2 2" xfId="5013" xr:uid="{00000000-0005-0000-0000-0000FD0B0000}"/>
    <cellStyle name="40% - Accent3 13 2 2 2_Exh G" xfId="2968" xr:uid="{00000000-0005-0000-0000-0000FE0B0000}"/>
    <cellStyle name="40% - Accent3 13 2 2 3" xfId="4134" xr:uid="{00000000-0005-0000-0000-0000FF0B0000}"/>
    <cellStyle name="40% - Accent3 13 2 2_Exh G" xfId="2967" xr:uid="{00000000-0005-0000-0000-0000000C0000}"/>
    <cellStyle name="40% - Accent3 13 2 3" xfId="1483" xr:uid="{00000000-0005-0000-0000-0000010C0000}"/>
    <cellStyle name="40% - Accent3 13 2 3 2" xfId="5012" xr:uid="{00000000-0005-0000-0000-0000020C0000}"/>
    <cellStyle name="40% - Accent3 13 2 3_Exh G" xfId="2969" xr:uid="{00000000-0005-0000-0000-0000030C0000}"/>
    <cellStyle name="40% - Accent3 13 2 4" xfId="4133" xr:uid="{00000000-0005-0000-0000-0000040C0000}"/>
    <cellStyle name="40% - Accent3 13 2_Exh G" xfId="2966" xr:uid="{00000000-0005-0000-0000-0000050C0000}"/>
    <cellStyle name="40% - Accent3 13 3" xfId="458" xr:uid="{00000000-0005-0000-0000-0000060C0000}"/>
    <cellStyle name="40% - Accent3 13 3 2" xfId="1485" xr:uid="{00000000-0005-0000-0000-0000070C0000}"/>
    <cellStyle name="40% - Accent3 13 3 2 2" xfId="5014" xr:uid="{00000000-0005-0000-0000-0000080C0000}"/>
    <cellStyle name="40% - Accent3 13 3 2_Exh G" xfId="2971" xr:uid="{00000000-0005-0000-0000-0000090C0000}"/>
    <cellStyle name="40% - Accent3 13 3 3" xfId="4135" xr:uid="{00000000-0005-0000-0000-00000A0C0000}"/>
    <cellStyle name="40% - Accent3 13 3_Exh G" xfId="2970" xr:uid="{00000000-0005-0000-0000-00000B0C0000}"/>
    <cellStyle name="40% - Accent3 13 4" xfId="1482" xr:uid="{00000000-0005-0000-0000-00000C0C0000}"/>
    <cellStyle name="40% - Accent3 13 4 2" xfId="5011" xr:uid="{00000000-0005-0000-0000-00000D0C0000}"/>
    <cellStyle name="40% - Accent3 13 4_Exh G" xfId="2972" xr:uid="{00000000-0005-0000-0000-00000E0C0000}"/>
    <cellStyle name="40% - Accent3 13 5" xfId="4132" xr:uid="{00000000-0005-0000-0000-00000F0C0000}"/>
    <cellStyle name="40% - Accent3 13_Exh G" xfId="2965" xr:uid="{00000000-0005-0000-0000-0000100C0000}"/>
    <cellStyle name="40% - Accent3 14" xfId="459" xr:uid="{00000000-0005-0000-0000-0000110C0000}"/>
    <cellStyle name="40% - Accent3 14 2" xfId="460" xr:uid="{00000000-0005-0000-0000-0000120C0000}"/>
    <cellStyle name="40% - Accent3 14 2 2" xfId="1487" xr:uid="{00000000-0005-0000-0000-0000130C0000}"/>
    <cellStyle name="40% - Accent3 14 2 2 2" xfId="5016" xr:uid="{00000000-0005-0000-0000-0000140C0000}"/>
    <cellStyle name="40% - Accent3 14 2 2_Exh G" xfId="2975" xr:uid="{00000000-0005-0000-0000-0000150C0000}"/>
    <cellStyle name="40% - Accent3 14 2 3" xfId="4137" xr:uid="{00000000-0005-0000-0000-0000160C0000}"/>
    <cellStyle name="40% - Accent3 14 2_Exh G" xfId="2974" xr:uid="{00000000-0005-0000-0000-0000170C0000}"/>
    <cellStyle name="40% - Accent3 14 3" xfId="1486" xr:uid="{00000000-0005-0000-0000-0000180C0000}"/>
    <cellStyle name="40% - Accent3 14 3 2" xfId="5015" xr:uid="{00000000-0005-0000-0000-0000190C0000}"/>
    <cellStyle name="40% - Accent3 14 3_Exh G" xfId="2976" xr:uid="{00000000-0005-0000-0000-00001A0C0000}"/>
    <cellStyle name="40% - Accent3 14 4" xfId="4136" xr:uid="{00000000-0005-0000-0000-00001B0C0000}"/>
    <cellStyle name="40% - Accent3 14_Exh G" xfId="2973" xr:uid="{00000000-0005-0000-0000-00001C0C0000}"/>
    <cellStyle name="40% - Accent3 15" xfId="461" xr:uid="{00000000-0005-0000-0000-00001D0C0000}"/>
    <cellStyle name="40% - Accent3 15 2" xfId="1488" xr:uid="{00000000-0005-0000-0000-00001E0C0000}"/>
    <cellStyle name="40% - Accent3 15 2 2" xfId="5017" xr:uid="{00000000-0005-0000-0000-00001F0C0000}"/>
    <cellStyle name="40% - Accent3 15 2_Exh G" xfId="2978" xr:uid="{00000000-0005-0000-0000-0000200C0000}"/>
    <cellStyle name="40% - Accent3 15 3" xfId="4138" xr:uid="{00000000-0005-0000-0000-0000210C0000}"/>
    <cellStyle name="40% - Accent3 15_Exh G" xfId="2977" xr:uid="{00000000-0005-0000-0000-0000220C0000}"/>
    <cellStyle name="40% - Accent3 16" xfId="861" xr:uid="{00000000-0005-0000-0000-0000230C0000}"/>
    <cellStyle name="40% - Accent3 16 2" xfId="1799" xr:uid="{00000000-0005-0000-0000-0000240C0000}"/>
    <cellStyle name="40% - Accent3 16 2 2" xfId="5319" xr:uid="{00000000-0005-0000-0000-0000250C0000}"/>
    <cellStyle name="40% - Accent3 16 2_Exh G" xfId="2980" xr:uid="{00000000-0005-0000-0000-0000260C0000}"/>
    <cellStyle name="40% - Accent3 16 3" xfId="4440" xr:uid="{00000000-0005-0000-0000-0000270C0000}"/>
    <cellStyle name="40% - Accent3 16_Exh G" xfId="2979" xr:uid="{00000000-0005-0000-0000-0000280C0000}"/>
    <cellStyle name="40% - Accent3 2" xfId="462" xr:uid="{00000000-0005-0000-0000-0000290C0000}"/>
    <cellStyle name="40% - Accent3 2 2" xfId="463" xr:uid="{00000000-0005-0000-0000-00002A0C0000}"/>
    <cellStyle name="40% - Accent3 2 2 2" xfId="464" xr:uid="{00000000-0005-0000-0000-00002B0C0000}"/>
    <cellStyle name="40% - Accent3 2 2 2 2" xfId="1491" xr:uid="{00000000-0005-0000-0000-00002C0C0000}"/>
    <cellStyle name="40% - Accent3 2 2 2 2 2" xfId="5020" xr:uid="{00000000-0005-0000-0000-00002D0C0000}"/>
    <cellStyle name="40% - Accent3 2 2 2 2_Exh G" xfId="2984" xr:uid="{00000000-0005-0000-0000-00002E0C0000}"/>
    <cellStyle name="40% - Accent3 2 2 2 3" xfId="4141" xr:uid="{00000000-0005-0000-0000-00002F0C0000}"/>
    <cellStyle name="40% - Accent3 2 2 2_Exh G" xfId="2983" xr:uid="{00000000-0005-0000-0000-0000300C0000}"/>
    <cellStyle name="40% - Accent3 2 2 3" xfId="970" xr:uid="{00000000-0005-0000-0000-0000310C0000}"/>
    <cellStyle name="40% - Accent3 2 2 3 2" xfId="1889" xr:uid="{00000000-0005-0000-0000-0000320C0000}"/>
    <cellStyle name="40% - Accent3 2 2 3 2 2" xfId="5406" xr:uid="{00000000-0005-0000-0000-0000330C0000}"/>
    <cellStyle name="40% - Accent3 2 2 3 2_Exh G" xfId="2986" xr:uid="{00000000-0005-0000-0000-0000340C0000}"/>
    <cellStyle name="40% - Accent3 2 2 3 3" xfId="4527" xr:uid="{00000000-0005-0000-0000-0000350C0000}"/>
    <cellStyle name="40% - Accent3 2 2 3_Exh G" xfId="2985" xr:uid="{00000000-0005-0000-0000-0000360C0000}"/>
    <cellStyle name="40% - Accent3 2 2 4" xfId="1490" xr:uid="{00000000-0005-0000-0000-0000370C0000}"/>
    <cellStyle name="40% - Accent3 2 2 4 2" xfId="5019" xr:uid="{00000000-0005-0000-0000-0000380C0000}"/>
    <cellStyle name="40% - Accent3 2 2 4_Exh G" xfId="2987" xr:uid="{00000000-0005-0000-0000-0000390C0000}"/>
    <cellStyle name="40% - Accent3 2 2 5" xfId="4140" xr:uid="{00000000-0005-0000-0000-00003A0C0000}"/>
    <cellStyle name="40% - Accent3 2 2_Exh G" xfId="2982" xr:uid="{00000000-0005-0000-0000-00003B0C0000}"/>
    <cellStyle name="40% - Accent3 2 3" xfId="465" xr:uid="{00000000-0005-0000-0000-00003C0C0000}"/>
    <cellStyle name="40% - Accent3 2 3 2" xfId="1492" xr:uid="{00000000-0005-0000-0000-00003D0C0000}"/>
    <cellStyle name="40% - Accent3 2 3 2 2" xfId="5021" xr:uid="{00000000-0005-0000-0000-00003E0C0000}"/>
    <cellStyle name="40% - Accent3 2 3 2_Exh G" xfId="2989" xr:uid="{00000000-0005-0000-0000-00003F0C0000}"/>
    <cellStyle name="40% - Accent3 2 3 3" xfId="4142" xr:uid="{00000000-0005-0000-0000-0000400C0000}"/>
    <cellStyle name="40% - Accent3 2 3_Exh G" xfId="2988" xr:uid="{00000000-0005-0000-0000-0000410C0000}"/>
    <cellStyle name="40% - Accent3 2 4" xfId="969" xr:uid="{00000000-0005-0000-0000-0000420C0000}"/>
    <cellStyle name="40% - Accent3 2 4 2" xfId="1888" xr:uid="{00000000-0005-0000-0000-0000430C0000}"/>
    <cellStyle name="40% - Accent3 2 4 2 2" xfId="5405" xr:uid="{00000000-0005-0000-0000-0000440C0000}"/>
    <cellStyle name="40% - Accent3 2 4 2_Exh G" xfId="2991" xr:uid="{00000000-0005-0000-0000-0000450C0000}"/>
    <cellStyle name="40% - Accent3 2 4 3" xfId="4526" xr:uid="{00000000-0005-0000-0000-0000460C0000}"/>
    <cellStyle name="40% - Accent3 2 4_Exh G" xfId="2990" xr:uid="{00000000-0005-0000-0000-0000470C0000}"/>
    <cellStyle name="40% - Accent3 2 5" xfId="1489" xr:uid="{00000000-0005-0000-0000-0000480C0000}"/>
    <cellStyle name="40% - Accent3 2 5 2" xfId="5018" xr:uid="{00000000-0005-0000-0000-0000490C0000}"/>
    <cellStyle name="40% - Accent3 2 5_Exh G" xfId="2992" xr:uid="{00000000-0005-0000-0000-00004A0C0000}"/>
    <cellStyle name="40% - Accent3 2 6" xfId="4139" xr:uid="{00000000-0005-0000-0000-00004B0C0000}"/>
    <cellStyle name="40% - Accent3 2_Exh G" xfId="2981" xr:uid="{00000000-0005-0000-0000-00004C0C0000}"/>
    <cellStyle name="40% - Accent3 3" xfId="466" xr:uid="{00000000-0005-0000-0000-00004D0C0000}"/>
    <cellStyle name="40% - Accent3 3 2" xfId="467" xr:uid="{00000000-0005-0000-0000-00004E0C0000}"/>
    <cellStyle name="40% - Accent3 3 2 2" xfId="468" xr:uid="{00000000-0005-0000-0000-00004F0C0000}"/>
    <cellStyle name="40% - Accent3 3 2 2 2" xfId="1495" xr:uid="{00000000-0005-0000-0000-0000500C0000}"/>
    <cellStyle name="40% - Accent3 3 2 2 2 2" xfId="5024" xr:uid="{00000000-0005-0000-0000-0000510C0000}"/>
    <cellStyle name="40% - Accent3 3 2 2 2_Exh G" xfId="2996" xr:uid="{00000000-0005-0000-0000-0000520C0000}"/>
    <cellStyle name="40% - Accent3 3 2 2 3" xfId="4145" xr:uid="{00000000-0005-0000-0000-0000530C0000}"/>
    <cellStyle name="40% - Accent3 3 2 2_Exh G" xfId="2995" xr:uid="{00000000-0005-0000-0000-0000540C0000}"/>
    <cellStyle name="40% - Accent3 3 2 3" xfId="972" xr:uid="{00000000-0005-0000-0000-0000550C0000}"/>
    <cellStyle name="40% - Accent3 3 2 3 2" xfId="1891" xr:uid="{00000000-0005-0000-0000-0000560C0000}"/>
    <cellStyle name="40% - Accent3 3 2 3 2 2" xfId="5408" xr:uid="{00000000-0005-0000-0000-0000570C0000}"/>
    <cellStyle name="40% - Accent3 3 2 3 2_Exh G" xfId="2998" xr:uid="{00000000-0005-0000-0000-0000580C0000}"/>
    <cellStyle name="40% - Accent3 3 2 3 3" xfId="4529" xr:uid="{00000000-0005-0000-0000-0000590C0000}"/>
    <cellStyle name="40% - Accent3 3 2 3_Exh G" xfId="2997" xr:uid="{00000000-0005-0000-0000-00005A0C0000}"/>
    <cellStyle name="40% - Accent3 3 2 4" xfId="1494" xr:uid="{00000000-0005-0000-0000-00005B0C0000}"/>
    <cellStyle name="40% - Accent3 3 2 4 2" xfId="5023" xr:uid="{00000000-0005-0000-0000-00005C0C0000}"/>
    <cellStyle name="40% - Accent3 3 2 4_Exh G" xfId="2999" xr:uid="{00000000-0005-0000-0000-00005D0C0000}"/>
    <cellStyle name="40% - Accent3 3 2 5" xfId="4144" xr:uid="{00000000-0005-0000-0000-00005E0C0000}"/>
    <cellStyle name="40% - Accent3 3 2_Exh G" xfId="2994" xr:uid="{00000000-0005-0000-0000-00005F0C0000}"/>
    <cellStyle name="40% - Accent3 3 3" xfId="469" xr:uid="{00000000-0005-0000-0000-0000600C0000}"/>
    <cellStyle name="40% - Accent3 3 3 2" xfId="1496" xr:uid="{00000000-0005-0000-0000-0000610C0000}"/>
    <cellStyle name="40% - Accent3 3 3 2 2" xfId="5025" xr:uid="{00000000-0005-0000-0000-0000620C0000}"/>
    <cellStyle name="40% - Accent3 3 3 2_Exh G" xfId="3001" xr:uid="{00000000-0005-0000-0000-0000630C0000}"/>
    <cellStyle name="40% - Accent3 3 3 3" xfId="4146" xr:uid="{00000000-0005-0000-0000-0000640C0000}"/>
    <cellStyle name="40% - Accent3 3 3_Exh G" xfId="3000" xr:uid="{00000000-0005-0000-0000-0000650C0000}"/>
    <cellStyle name="40% - Accent3 3 4" xfId="971" xr:uid="{00000000-0005-0000-0000-0000660C0000}"/>
    <cellStyle name="40% - Accent3 3 4 2" xfId="1890" xr:uid="{00000000-0005-0000-0000-0000670C0000}"/>
    <cellStyle name="40% - Accent3 3 4 2 2" xfId="5407" xr:uid="{00000000-0005-0000-0000-0000680C0000}"/>
    <cellStyle name="40% - Accent3 3 4 2_Exh G" xfId="3003" xr:uid="{00000000-0005-0000-0000-0000690C0000}"/>
    <cellStyle name="40% - Accent3 3 4 3" xfId="4528" xr:uid="{00000000-0005-0000-0000-00006A0C0000}"/>
    <cellStyle name="40% - Accent3 3 4_Exh G" xfId="3002" xr:uid="{00000000-0005-0000-0000-00006B0C0000}"/>
    <cellStyle name="40% - Accent3 3 5" xfId="1493" xr:uid="{00000000-0005-0000-0000-00006C0C0000}"/>
    <cellStyle name="40% - Accent3 3 5 2" xfId="5022" xr:uid="{00000000-0005-0000-0000-00006D0C0000}"/>
    <cellStyle name="40% - Accent3 3 5_Exh G" xfId="3004" xr:uid="{00000000-0005-0000-0000-00006E0C0000}"/>
    <cellStyle name="40% - Accent3 3 6" xfId="4143" xr:uid="{00000000-0005-0000-0000-00006F0C0000}"/>
    <cellStyle name="40% - Accent3 3_Exh G" xfId="2993" xr:uid="{00000000-0005-0000-0000-0000700C0000}"/>
    <cellStyle name="40% - Accent3 4" xfId="470" xr:uid="{00000000-0005-0000-0000-0000710C0000}"/>
    <cellStyle name="40% - Accent3 4 2" xfId="471" xr:uid="{00000000-0005-0000-0000-0000720C0000}"/>
    <cellStyle name="40% - Accent3 4 2 2" xfId="472" xr:uid="{00000000-0005-0000-0000-0000730C0000}"/>
    <cellStyle name="40% - Accent3 4 2 2 2" xfId="1499" xr:uid="{00000000-0005-0000-0000-0000740C0000}"/>
    <cellStyle name="40% - Accent3 4 2 2 2 2" xfId="5028" xr:uid="{00000000-0005-0000-0000-0000750C0000}"/>
    <cellStyle name="40% - Accent3 4 2 2 2_Exh G" xfId="3008" xr:uid="{00000000-0005-0000-0000-0000760C0000}"/>
    <cellStyle name="40% - Accent3 4 2 2 3" xfId="4149" xr:uid="{00000000-0005-0000-0000-0000770C0000}"/>
    <cellStyle name="40% - Accent3 4 2 2_Exh G" xfId="3007" xr:uid="{00000000-0005-0000-0000-0000780C0000}"/>
    <cellStyle name="40% - Accent3 4 2 3" xfId="974" xr:uid="{00000000-0005-0000-0000-0000790C0000}"/>
    <cellStyle name="40% - Accent3 4 2 3 2" xfId="1893" xr:uid="{00000000-0005-0000-0000-00007A0C0000}"/>
    <cellStyle name="40% - Accent3 4 2 3 2 2" xfId="5410" xr:uid="{00000000-0005-0000-0000-00007B0C0000}"/>
    <cellStyle name="40% - Accent3 4 2 3 2_Exh G" xfId="3010" xr:uid="{00000000-0005-0000-0000-00007C0C0000}"/>
    <cellStyle name="40% - Accent3 4 2 3 3" xfId="4531" xr:uid="{00000000-0005-0000-0000-00007D0C0000}"/>
    <cellStyle name="40% - Accent3 4 2 3_Exh G" xfId="3009" xr:uid="{00000000-0005-0000-0000-00007E0C0000}"/>
    <cellStyle name="40% - Accent3 4 2 4" xfId="1498" xr:uid="{00000000-0005-0000-0000-00007F0C0000}"/>
    <cellStyle name="40% - Accent3 4 2 4 2" xfId="5027" xr:uid="{00000000-0005-0000-0000-0000800C0000}"/>
    <cellStyle name="40% - Accent3 4 2 4_Exh G" xfId="3011" xr:uid="{00000000-0005-0000-0000-0000810C0000}"/>
    <cellStyle name="40% - Accent3 4 2 5" xfId="4148" xr:uid="{00000000-0005-0000-0000-0000820C0000}"/>
    <cellStyle name="40% - Accent3 4 2_Exh G" xfId="3006" xr:uid="{00000000-0005-0000-0000-0000830C0000}"/>
    <cellStyle name="40% - Accent3 4 3" xfId="473" xr:uid="{00000000-0005-0000-0000-0000840C0000}"/>
    <cellStyle name="40% - Accent3 4 3 2" xfId="1500" xr:uid="{00000000-0005-0000-0000-0000850C0000}"/>
    <cellStyle name="40% - Accent3 4 3 2 2" xfId="5029" xr:uid="{00000000-0005-0000-0000-0000860C0000}"/>
    <cellStyle name="40% - Accent3 4 3 2_Exh G" xfId="3013" xr:uid="{00000000-0005-0000-0000-0000870C0000}"/>
    <cellStyle name="40% - Accent3 4 3 3" xfId="4150" xr:uid="{00000000-0005-0000-0000-0000880C0000}"/>
    <cellStyle name="40% - Accent3 4 3_Exh G" xfId="3012" xr:uid="{00000000-0005-0000-0000-0000890C0000}"/>
    <cellStyle name="40% - Accent3 4 4" xfId="973" xr:uid="{00000000-0005-0000-0000-00008A0C0000}"/>
    <cellStyle name="40% - Accent3 4 4 2" xfId="1892" xr:uid="{00000000-0005-0000-0000-00008B0C0000}"/>
    <cellStyle name="40% - Accent3 4 4 2 2" xfId="5409" xr:uid="{00000000-0005-0000-0000-00008C0C0000}"/>
    <cellStyle name="40% - Accent3 4 4 2_Exh G" xfId="3015" xr:uid="{00000000-0005-0000-0000-00008D0C0000}"/>
    <cellStyle name="40% - Accent3 4 4 3" xfId="4530" xr:uid="{00000000-0005-0000-0000-00008E0C0000}"/>
    <cellStyle name="40% - Accent3 4 4_Exh G" xfId="3014" xr:uid="{00000000-0005-0000-0000-00008F0C0000}"/>
    <cellStyle name="40% - Accent3 4 5" xfId="1497" xr:uid="{00000000-0005-0000-0000-0000900C0000}"/>
    <cellStyle name="40% - Accent3 4 5 2" xfId="5026" xr:uid="{00000000-0005-0000-0000-0000910C0000}"/>
    <cellStyle name="40% - Accent3 4 5_Exh G" xfId="3016" xr:uid="{00000000-0005-0000-0000-0000920C0000}"/>
    <cellStyle name="40% - Accent3 4 6" xfId="4147" xr:uid="{00000000-0005-0000-0000-0000930C0000}"/>
    <cellStyle name="40% - Accent3 4_Exh G" xfId="3005" xr:uid="{00000000-0005-0000-0000-0000940C0000}"/>
    <cellStyle name="40% - Accent3 5" xfId="474" xr:uid="{00000000-0005-0000-0000-0000950C0000}"/>
    <cellStyle name="40% - Accent3 5 2" xfId="475" xr:uid="{00000000-0005-0000-0000-0000960C0000}"/>
    <cellStyle name="40% - Accent3 5 2 2" xfId="476" xr:uid="{00000000-0005-0000-0000-0000970C0000}"/>
    <cellStyle name="40% - Accent3 5 2 2 2" xfId="1503" xr:uid="{00000000-0005-0000-0000-0000980C0000}"/>
    <cellStyle name="40% - Accent3 5 2 2 2 2" xfId="5032" xr:uid="{00000000-0005-0000-0000-0000990C0000}"/>
    <cellStyle name="40% - Accent3 5 2 2 2_Exh G" xfId="3020" xr:uid="{00000000-0005-0000-0000-00009A0C0000}"/>
    <cellStyle name="40% - Accent3 5 2 2 3" xfId="4153" xr:uid="{00000000-0005-0000-0000-00009B0C0000}"/>
    <cellStyle name="40% - Accent3 5 2 2_Exh G" xfId="3019" xr:uid="{00000000-0005-0000-0000-00009C0C0000}"/>
    <cellStyle name="40% - Accent3 5 2 3" xfId="1502" xr:uid="{00000000-0005-0000-0000-00009D0C0000}"/>
    <cellStyle name="40% - Accent3 5 2 3 2" xfId="5031" xr:uid="{00000000-0005-0000-0000-00009E0C0000}"/>
    <cellStyle name="40% - Accent3 5 2 3_Exh G" xfId="3021" xr:uid="{00000000-0005-0000-0000-00009F0C0000}"/>
    <cellStyle name="40% - Accent3 5 2 4" xfId="4152" xr:uid="{00000000-0005-0000-0000-0000A00C0000}"/>
    <cellStyle name="40% - Accent3 5 2_Exh G" xfId="3018" xr:uid="{00000000-0005-0000-0000-0000A10C0000}"/>
    <cellStyle name="40% - Accent3 5 3" xfId="477" xr:uid="{00000000-0005-0000-0000-0000A20C0000}"/>
    <cellStyle name="40% - Accent3 5 3 2" xfId="1504" xr:uid="{00000000-0005-0000-0000-0000A30C0000}"/>
    <cellStyle name="40% - Accent3 5 3 2 2" xfId="5033" xr:uid="{00000000-0005-0000-0000-0000A40C0000}"/>
    <cellStyle name="40% - Accent3 5 3 2_Exh G" xfId="3023" xr:uid="{00000000-0005-0000-0000-0000A50C0000}"/>
    <cellStyle name="40% - Accent3 5 3 3" xfId="4154" xr:uid="{00000000-0005-0000-0000-0000A60C0000}"/>
    <cellStyle name="40% - Accent3 5 3_Exh G" xfId="3022" xr:uid="{00000000-0005-0000-0000-0000A70C0000}"/>
    <cellStyle name="40% - Accent3 5 4" xfId="975" xr:uid="{00000000-0005-0000-0000-0000A80C0000}"/>
    <cellStyle name="40% - Accent3 5 5" xfId="1501" xr:uid="{00000000-0005-0000-0000-0000A90C0000}"/>
    <cellStyle name="40% - Accent3 5 5 2" xfId="5030" xr:uid="{00000000-0005-0000-0000-0000AA0C0000}"/>
    <cellStyle name="40% - Accent3 5 5_Exh G" xfId="3024" xr:uid="{00000000-0005-0000-0000-0000AB0C0000}"/>
    <cellStyle name="40% - Accent3 5 6" xfId="4151" xr:uid="{00000000-0005-0000-0000-0000AC0C0000}"/>
    <cellStyle name="40% - Accent3 5_Exh G" xfId="3017" xr:uid="{00000000-0005-0000-0000-0000AD0C0000}"/>
    <cellStyle name="40% - Accent3 6" xfId="478" xr:uid="{00000000-0005-0000-0000-0000AE0C0000}"/>
    <cellStyle name="40% - Accent3 6 2" xfId="479" xr:uid="{00000000-0005-0000-0000-0000AF0C0000}"/>
    <cellStyle name="40% - Accent3 6 2 2" xfId="480" xr:uid="{00000000-0005-0000-0000-0000B00C0000}"/>
    <cellStyle name="40% - Accent3 6 2 2 2" xfId="1507" xr:uid="{00000000-0005-0000-0000-0000B10C0000}"/>
    <cellStyle name="40% - Accent3 6 2 2 2 2" xfId="5036" xr:uid="{00000000-0005-0000-0000-0000B20C0000}"/>
    <cellStyle name="40% - Accent3 6 2 2 2_Exh G" xfId="3028" xr:uid="{00000000-0005-0000-0000-0000B30C0000}"/>
    <cellStyle name="40% - Accent3 6 2 2 3" xfId="4157" xr:uid="{00000000-0005-0000-0000-0000B40C0000}"/>
    <cellStyle name="40% - Accent3 6 2 2_Exh G" xfId="3027" xr:uid="{00000000-0005-0000-0000-0000B50C0000}"/>
    <cellStyle name="40% - Accent3 6 2 3" xfId="1506" xr:uid="{00000000-0005-0000-0000-0000B60C0000}"/>
    <cellStyle name="40% - Accent3 6 2 3 2" xfId="5035" xr:uid="{00000000-0005-0000-0000-0000B70C0000}"/>
    <cellStyle name="40% - Accent3 6 2 3_Exh G" xfId="3029" xr:uid="{00000000-0005-0000-0000-0000B80C0000}"/>
    <cellStyle name="40% - Accent3 6 2 4" xfId="4156" xr:uid="{00000000-0005-0000-0000-0000B90C0000}"/>
    <cellStyle name="40% - Accent3 6 2_Exh G" xfId="3026" xr:uid="{00000000-0005-0000-0000-0000BA0C0000}"/>
    <cellStyle name="40% - Accent3 6 3" xfId="481" xr:uid="{00000000-0005-0000-0000-0000BB0C0000}"/>
    <cellStyle name="40% - Accent3 6 3 2" xfId="1508" xr:uid="{00000000-0005-0000-0000-0000BC0C0000}"/>
    <cellStyle name="40% - Accent3 6 3 2 2" xfId="5037" xr:uid="{00000000-0005-0000-0000-0000BD0C0000}"/>
    <cellStyle name="40% - Accent3 6 3 2_Exh G" xfId="3031" xr:uid="{00000000-0005-0000-0000-0000BE0C0000}"/>
    <cellStyle name="40% - Accent3 6 3 3" xfId="4158" xr:uid="{00000000-0005-0000-0000-0000BF0C0000}"/>
    <cellStyle name="40% - Accent3 6 3_Exh G" xfId="3030" xr:uid="{00000000-0005-0000-0000-0000C00C0000}"/>
    <cellStyle name="40% - Accent3 6 4" xfId="976" xr:uid="{00000000-0005-0000-0000-0000C10C0000}"/>
    <cellStyle name="40% - Accent3 6 4 2" xfId="1894" xr:uid="{00000000-0005-0000-0000-0000C20C0000}"/>
    <cellStyle name="40% - Accent3 6 4 2 2" xfId="5411" xr:uid="{00000000-0005-0000-0000-0000C30C0000}"/>
    <cellStyle name="40% - Accent3 6 4 2_Exh G" xfId="3033" xr:uid="{00000000-0005-0000-0000-0000C40C0000}"/>
    <cellStyle name="40% - Accent3 6 4 3" xfId="4532" xr:uid="{00000000-0005-0000-0000-0000C50C0000}"/>
    <cellStyle name="40% - Accent3 6 4_Exh G" xfId="3032" xr:uid="{00000000-0005-0000-0000-0000C60C0000}"/>
    <cellStyle name="40% - Accent3 6 5" xfId="1505" xr:uid="{00000000-0005-0000-0000-0000C70C0000}"/>
    <cellStyle name="40% - Accent3 6 5 2" xfId="5034" xr:uid="{00000000-0005-0000-0000-0000C80C0000}"/>
    <cellStyle name="40% - Accent3 6 5_Exh G" xfId="3034" xr:uid="{00000000-0005-0000-0000-0000C90C0000}"/>
    <cellStyle name="40% - Accent3 6 6" xfId="4155" xr:uid="{00000000-0005-0000-0000-0000CA0C0000}"/>
    <cellStyle name="40% - Accent3 6_Exh G" xfId="3025" xr:uid="{00000000-0005-0000-0000-0000CB0C0000}"/>
    <cellStyle name="40% - Accent3 7" xfId="482" xr:uid="{00000000-0005-0000-0000-0000CC0C0000}"/>
    <cellStyle name="40% - Accent3 7 2" xfId="483" xr:uid="{00000000-0005-0000-0000-0000CD0C0000}"/>
    <cellStyle name="40% - Accent3 7 2 2" xfId="484" xr:uid="{00000000-0005-0000-0000-0000CE0C0000}"/>
    <cellStyle name="40% - Accent3 7 2 2 2" xfId="1511" xr:uid="{00000000-0005-0000-0000-0000CF0C0000}"/>
    <cellStyle name="40% - Accent3 7 2 2 2 2" xfId="5040" xr:uid="{00000000-0005-0000-0000-0000D00C0000}"/>
    <cellStyle name="40% - Accent3 7 2 2 2_Exh G" xfId="3038" xr:uid="{00000000-0005-0000-0000-0000D10C0000}"/>
    <cellStyle name="40% - Accent3 7 2 2 3" xfId="4161" xr:uid="{00000000-0005-0000-0000-0000D20C0000}"/>
    <cellStyle name="40% - Accent3 7 2 2_Exh G" xfId="3037" xr:uid="{00000000-0005-0000-0000-0000D30C0000}"/>
    <cellStyle name="40% - Accent3 7 2 3" xfId="1510" xr:uid="{00000000-0005-0000-0000-0000D40C0000}"/>
    <cellStyle name="40% - Accent3 7 2 3 2" xfId="5039" xr:uid="{00000000-0005-0000-0000-0000D50C0000}"/>
    <cellStyle name="40% - Accent3 7 2 3_Exh G" xfId="3039" xr:uid="{00000000-0005-0000-0000-0000D60C0000}"/>
    <cellStyle name="40% - Accent3 7 2 4" xfId="4160" xr:uid="{00000000-0005-0000-0000-0000D70C0000}"/>
    <cellStyle name="40% - Accent3 7 2_Exh G" xfId="3036" xr:uid="{00000000-0005-0000-0000-0000D80C0000}"/>
    <cellStyle name="40% - Accent3 7 3" xfId="485" xr:uid="{00000000-0005-0000-0000-0000D90C0000}"/>
    <cellStyle name="40% - Accent3 7 3 2" xfId="1512" xr:uid="{00000000-0005-0000-0000-0000DA0C0000}"/>
    <cellStyle name="40% - Accent3 7 3 2 2" xfId="5041" xr:uid="{00000000-0005-0000-0000-0000DB0C0000}"/>
    <cellStyle name="40% - Accent3 7 3 2_Exh G" xfId="3041" xr:uid="{00000000-0005-0000-0000-0000DC0C0000}"/>
    <cellStyle name="40% - Accent3 7 3 3" xfId="4162" xr:uid="{00000000-0005-0000-0000-0000DD0C0000}"/>
    <cellStyle name="40% - Accent3 7 3_Exh G" xfId="3040" xr:uid="{00000000-0005-0000-0000-0000DE0C0000}"/>
    <cellStyle name="40% - Accent3 7 4" xfId="977" xr:uid="{00000000-0005-0000-0000-0000DF0C0000}"/>
    <cellStyle name="40% - Accent3 7 4 2" xfId="1895" xr:uid="{00000000-0005-0000-0000-0000E00C0000}"/>
    <cellStyle name="40% - Accent3 7 4 2 2" xfId="5412" xr:uid="{00000000-0005-0000-0000-0000E10C0000}"/>
    <cellStyle name="40% - Accent3 7 4 2_Exh G" xfId="3043" xr:uid="{00000000-0005-0000-0000-0000E20C0000}"/>
    <cellStyle name="40% - Accent3 7 4 3" xfId="4533" xr:uid="{00000000-0005-0000-0000-0000E30C0000}"/>
    <cellStyle name="40% - Accent3 7 4_Exh G" xfId="3042" xr:uid="{00000000-0005-0000-0000-0000E40C0000}"/>
    <cellStyle name="40% - Accent3 7 5" xfId="1509" xr:uid="{00000000-0005-0000-0000-0000E50C0000}"/>
    <cellStyle name="40% - Accent3 7 5 2" xfId="5038" xr:uid="{00000000-0005-0000-0000-0000E60C0000}"/>
    <cellStyle name="40% - Accent3 7 5_Exh G" xfId="3044" xr:uid="{00000000-0005-0000-0000-0000E70C0000}"/>
    <cellStyle name="40% - Accent3 7 6" xfId="4159" xr:uid="{00000000-0005-0000-0000-0000E80C0000}"/>
    <cellStyle name="40% - Accent3 7_Exh G" xfId="3035" xr:uid="{00000000-0005-0000-0000-0000E90C0000}"/>
    <cellStyle name="40% - Accent3 8" xfId="486" xr:uid="{00000000-0005-0000-0000-0000EA0C0000}"/>
    <cellStyle name="40% - Accent3 8 2" xfId="487" xr:uid="{00000000-0005-0000-0000-0000EB0C0000}"/>
    <cellStyle name="40% - Accent3 8 2 2" xfId="488" xr:uid="{00000000-0005-0000-0000-0000EC0C0000}"/>
    <cellStyle name="40% - Accent3 8 2 2 2" xfId="1515" xr:uid="{00000000-0005-0000-0000-0000ED0C0000}"/>
    <cellStyle name="40% - Accent3 8 2 2 2 2" xfId="5044" xr:uid="{00000000-0005-0000-0000-0000EE0C0000}"/>
    <cellStyle name="40% - Accent3 8 2 2 2_Exh G" xfId="3048" xr:uid="{00000000-0005-0000-0000-0000EF0C0000}"/>
    <cellStyle name="40% - Accent3 8 2 2 3" xfId="4165" xr:uid="{00000000-0005-0000-0000-0000F00C0000}"/>
    <cellStyle name="40% - Accent3 8 2 2_Exh G" xfId="3047" xr:uid="{00000000-0005-0000-0000-0000F10C0000}"/>
    <cellStyle name="40% - Accent3 8 2 3" xfId="1514" xr:uid="{00000000-0005-0000-0000-0000F20C0000}"/>
    <cellStyle name="40% - Accent3 8 2 3 2" xfId="5043" xr:uid="{00000000-0005-0000-0000-0000F30C0000}"/>
    <cellStyle name="40% - Accent3 8 2 3_Exh G" xfId="3049" xr:uid="{00000000-0005-0000-0000-0000F40C0000}"/>
    <cellStyle name="40% - Accent3 8 2 4" xfId="4164" xr:uid="{00000000-0005-0000-0000-0000F50C0000}"/>
    <cellStyle name="40% - Accent3 8 2_Exh G" xfId="3046" xr:uid="{00000000-0005-0000-0000-0000F60C0000}"/>
    <cellStyle name="40% - Accent3 8 3" xfId="489" xr:uid="{00000000-0005-0000-0000-0000F70C0000}"/>
    <cellStyle name="40% - Accent3 8 3 2" xfId="1516" xr:uid="{00000000-0005-0000-0000-0000F80C0000}"/>
    <cellStyle name="40% - Accent3 8 3 2 2" xfId="5045" xr:uid="{00000000-0005-0000-0000-0000F90C0000}"/>
    <cellStyle name="40% - Accent3 8 3 2_Exh G" xfId="3051" xr:uid="{00000000-0005-0000-0000-0000FA0C0000}"/>
    <cellStyle name="40% - Accent3 8 3 3" xfId="4166" xr:uid="{00000000-0005-0000-0000-0000FB0C0000}"/>
    <cellStyle name="40% - Accent3 8 3_Exh G" xfId="3050" xr:uid="{00000000-0005-0000-0000-0000FC0C0000}"/>
    <cellStyle name="40% - Accent3 8 4" xfId="978" xr:uid="{00000000-0005-0000-0000-0000FD0C0000}"/>
    <cellStyle name="40% - Accent3 8 4 2" xfId="1896" xr:uid="{00000000-0005-0000-0000-0000FE0C0000}"/>
    <cellStyle name="40% - Accent3 8 4 2 2" xfId="5413" xr:uid="{00000000-0005-0000-0000-0000FF0C0000}"/>
    <cellStyle name="40% - Accent3 8 4 2_Exh G" xfId="3053" xr:uid="{00000000-0005-0000-0000-0000000D0000}"/>
    <cellStyle name="40% - Accent3 8 4 3" xfId="4534" xr:uid="{00000000-0005-0000-0000-0000010D0000}"/>
    <cellStyle name="40% - Accent3 8 4_Exh G" xfId="3052" xr:uid="{00000000-0005-0000-0000-0000020D0000}"/>
    <cellStyle name="40% - Accent3 8 5" xfId="1513" xr:uid="{00000000-0005-0000-0000-0000030D0000}"/>
    <cellStyle name="40% - Accent3 8 5 2" xfId="5042" xr:uid="{00000000-0005-0000-0000-0000040D0000}"/>
    <cellStyle name="40% - Accent3 8 5_Exh G" xfId="3054" xr:uid="{00000000-0005-0000-0000-0000050D0000}"/>
    <cellStyle name="40% - Accent3 8 6" xfId="4163" xr:uid="{00000000-0005-0000-0000-0000060D0000}"/>
    <cellStyle name="40% - Accent3 8_Exh G" xfId="3045" xr:uid="{00000000-0005-0000-0000-0000070D0000}"/>
    <cellStyle name="40% - Accent3 9" xfId="490" xr:uid="{00000000-0005-0000-0000-0000080D0000}"/>
    <cellStyle name="40% - Accent3 9 2" xfId="491" xr:uid="{00000000-0005-0000-0000-0000090D0000}"/>
    <cellStyle name="40% - Accent3 9 2 2" xfId="492" xr:uid="{00000000-0005-0000-0000-00000A0D0000}"/>
    <cellStyle name="40% - Accent3 9 2 2 2" xfId="1519" xr:uid="{00000000-0005-0000-0000-00000B0D0000}"/>
    <cellStyle name="40% - Accent3 9 2 2 2 2" xfId="5048" xr:uid="{00000000-0005-0000-0000-00000C0D0000}"/>
    <cellStyle name="40% - Accent3 9 2 2 2_Exh G" xfId="3058" xr:uid="{00000000-0005-0000-0000-00000D0D0000}"/>
    <cellStyle name="40% - Accent3 9 2 2 3" xfId="4169" xr:uid="{00000000-0005-0000-0000-00000E0D0000}"/>
    <cellStyle name="40% - Accent3 9 2 2_Exh G" xfId="3057" xr:uid="{00000000-0005-0000-0000-00000F0D0000}"/>
    <cellStyle name="40% - Accent3 9 2 3" xfId="1518" xr:uid="{00000000-0005-0000-0000-0000100D0000}"/>
    <cellStyle name="40% - Accent3 9 2 3 2" xfId="5047" xr:uid="{00000000-0005-0000-0000-0000110D0000}"/>
    <cellStyle name="40% - Accent3 9 2 3_Exh G" xfId="3059" xr:uid="{00000000-0005-0000-0000-0000120D0000}"/>
    <cellStyle name="40% - Accent3 9 2 4" xfId="4168" xr:uid="{00000000-0005-0000-0000-0000130D0000}"/>
    <cellStyle name="40% - Accent3 9 2_Exh G" xfId="3056" xr:uid="{00000000-0005-0000-0000-0000140D0000}"/>
    <cellStyle name="40% - Accent3 9 3" xfId="493" xr:uid="{00000000-0005-0000-0000-0000150D0000}"/>
    <cellStyle name="40% - Accent3 9 3 2" xfId="1520" xr:uid="{00000000-0005-0000-0000-0000160D0000}"/>
    <cellStyle name="40% - Accent3 9 3 2 2" xfId="5049" xr:uid="{00000000-0005-0000-0000-0000170D0000}"/>
    <cellStyle name="40% - Accent3 9 3 2_Exh G" xfId="3061" xr:uid="{00000000-0005-0000-0000-0000180D0000}"/>
    <cellStyle name="40% - Accent3 9 3 3" xfId="4170" xr:uid="{00000000-0005-0000-0000-0000190D0000}"/>
    <cellStyle name="40% - Accent3 9 3_Exh G" xfId="3060" xr:uid="{00000000-0005-0000-0000-00001A0D0000}"/>
    <cellStyle name="40% - Accent3 9 4" xfId="979" xr:uid="{00000000-0005-0000-0000-00001B0D0000}"/>
    <cellStyle name="40% - Accent3 9 4 2" xfId="1897" xr:uid="{00000000-0005-0000-0000-00001C0D0000}"/>
    <cellStyle name="40% - Accent3 9 4 2 2" xfId="5414" xr:uid="{00000000-0005-0000-0000-00001D0D0000}"/>
    <cellStyle name="40% - Accent3 9 4 2_Exh G" xfId="3063" xr:uid="{00000000-0005-0000-0000-00001E0D0000}"/>
    <cellStyle name="40% - Accent3 9 4 3" xfId="4535" xr:uid="{00000000-0005-0000-0000-00001F0D0000}"/>
    <cellStyle name="40% - Accent3 9 4_Exh G" xfId="3062" xr:uid="{00000000-0005-0000-0000-0000200D0000}"/>
    <cellStyle name="40% - Accent3 9 5" xfId="1517" xr:uid="{00000000-0005-0000-0000-0000210D0000}"/>
    <cellStyle name="40% - Accent3 9 5 2" xfId="5046" xr:uid="{00000000-0005-0000-0000-0000220D0000}"/>
    <cellStyle name="40% - Accent3 9 5_Exh G" xfId="3064" xr:uid="{00000000-0005-0000-0000-0000230D0000}"/>
    <cellStyle name="40% - Accent3 9 6" xfId="4167" xr:uid="{00000000-0005-0000-0000-0000240D0000}"/>
    <cellStyle name="40% - Accent3 9_Exh G" xfId="3055" xr:uid="{00000000-0005-0000-0000-0000250D0000}"/>
    <cellStyle name="40% - Accent4 10" xfId="494" xr:uid="{00000000-0005-0000-0000-0000260D0000}"/>
    <cellStyle name="40% - Accent4 10 2" xfId="495" xr:uid="{00000000-0005-0000-0000-0000270D0000}"/>
    <cellStyle name="40% - Accent4 10 2 2" xfId="496" xr:uid="{00000000-0005-0000-0000-0000280D0000}"/>
    <cellStyle name="40% - Accent4 10 2 2 2" xfId="1523" xr:uid="{00000000-0005-0000-0000-0000290D0000}"/>
    <cellStyle name="40% - Accent4 10 2 2 2 2" xfId="5052" xr:uid="{00000000-0005-0000-0000-00002A0D0000}"/>
    <cellStyle name="40% - Accent4 10 2 2 2_Exh G" xfId="3068" xr:uid="{00000000-0005-0000-0000-00002B0D0000}"/>
    <cellStyle name="40% - Accent4 10 2 2 3" xfId="4173" xr:uid="{00000000-0005-0000-0000-00002C0D0000}"/>
    <cellStyle name="40% - Accent4 10 2 2_Exh G" xfId="3067" xr:uid="{00000000-0005-0000-0000-00002D0D0000}"/>
    <cellStyle name="40% - Accent4 10 2 3" xfId="1522" xr:uid="{00000000-0005-0000-0000-00002E0D0000}"/>
    <cellStyle name="40% - Accent4 10 2 3 2" xfId="5051" xr:uid="{00000000-0005-0000-0000-00002F0D0000}"/>
    <cellStyle name="40% - Accent4 10 2 3_Exh G" xfId="3069" xr:uid="{00000000-0005-0000-0000-0000300D0000}"/>
    <cellStyle name="40% - Accent4 10 2 4" xfId="4172" xr:uid="{00000000-0005-0000-0000-0000310D0000}"/>
    <cellStyle name="40% - Accent4 10 2_Exh G" xfId="3066" xr:uid="{00000000-0005-0000-0000-0000320D0000}"/>
    <cellStyle name="40% - Accent4 10 3" xfId="497" xr:uid="{00000000-0005-0000-0000-0000330D0000}"/>
    <cellStyle name="40% - Accent4 10 3 2" xfId="1524" xr:uid="{00000000-0005-0000-0000-0000340D0000}"/>
    <cellStyle name="40% - Accent4 10 3 2 2" xfId="5053" xr:uid="{00000000-0005-0000-0000-0000350D0000}"/>
    <cellStyle name="40% - Accent4 10 3 2_Exh G" xfId="3071" xr:uid="{00000000-0005-0000-0000-0000360D0000}"/>
    <cellStyle name="40% - Accent4 10 3 3" xfId="4174" xr:uid="{00000000-0005-0000-0000-0000370D0000}"/>
    <cellStyle name="40% - Accent4 10 3_Exh G" xfId="3070" xr:uid="{00000000-0005-0000-0000-0000380D0000}"/>
    <cellStyle name="40% - Accent4 10 4" xfId="980" xr:uid="{00000000-0005-0000-0000-0000390D0000}"/>
    <cellStyle name="40% - Accent4 10 5" xfId="1521" xr:uid="{00000000-0005-0000-0000-00003A0D0000}"/>
    <cellStyle name="40% - Accent4 10 5 2" xfId="5050" xr:uid="{00000000-0005-0000-0000-00003B0D0000}"/>
    <cellStyle name="40% - Accent4 10 5_Exh G" xfId="3072" xr:uid="{00000000-0005-0000-0000-00003C0D0000}"/>
    <cellStyle name="40% - Accent4 10 6" xfId="4171" xr:uid="{00000000-0005-0000-0000-00003D0D0000}"/>
    <cellStyle name="40% - Accent4 10_Exh G" xfId="3065" xr:uid="{00000000-0005-0000-0000-00003E0D0000}"/>
    <cellStyle name="40% - Accent4 11" xfId="498" xr:uid="{00000000-0005-0000-0000-00003F0D0000}"/>
    <cellStyle name="40% - Accent4 11 2" xfId="499" xr:uid="{00000000-0005-0000-0000-0000400D0000}"/>
    <cellStyle name="40% - Accent4 11 2 2" xfId="500" xr:uid="{00000000-0005-0000-0000-0000410D0000}"/>
    <cellStyle name="40% - Accent4 11 2 2 2" xfId="1527" xr:uid="{00000000-0005-0000-0000-0000420D0000}"/>
    <cellStyle name="40% - Accent4 11 2 2 2 2" xfId="5056" xr:uid="{00000000-0005-0000-0000-0000430D0000}"/>
    <cellStyle name="40% - Accent4 11 2 2 2_Exh G" xfId="3076" xr:uid="{00000000-0005-0000-0000-0000440D0000}"/>
    <cellStyle name="40% - Accent4 11 2 2 3" xfId="4177" xr:uid="{00000000-0005-0000-0000-0000450D0000}"/>
    <cellStyle name="40% - Accent4 11 2 2_Exh G" xfId="3075" xr:uid="{00000000-0005-0000-0000-0000460D0000}"/>
    <cellStyle name="40% - Accent4 11 2 3" xfId="1526" xr:uid="{00000000-0005-0000-0000-0000470D0000}"/>
    <cellStyle name="40% - Accent4 11 2 3 2" xfId="5055" xr:uid="{00000000-0005-0000-0000-0000480D0000}"/>
    <cellStyle name="40% - Accent4 11 2 3_Exh G" xfId="3077" xr:uid="{00000000-0005-0000-0000-0000490D0000}"/>
    <cellStyle name="40% - Accent4 11 2 4" xfId="4176" xr:uid="{00000000-0005-0000-0000-00004A0D0000}"/>
    <cellStyle name="40% - Accent4 11 2_Exh G" xfId="3074" xr:uid="{00000000-0005-0000-0000-00004B0D0000}"/>
    <cellStyle name="40% - Accent4 11 3" xfId="501" xr:uid="{00000000-0005-0000-0000-00004C0D0000}"/>
    <cellStyle name="40% - Accent4 11 3 2" xfId="1528" xr:uid="{00000000-0005-0000-0000-00004D0D0000}"/>
    <cellStyle name="40% - Accent4 11 3 2 2" xfId="5057" xr:uid="{00000000-0005-0000-0000-00004E0D0000}"/>
    <cellStyle name="40% - Accent4 11 3 2_Exh G" xfId="3079" xr:uid="{00000000-0005-0000-0000-00004F0D0000}"/>
    <cellStyle name="40% - Accent4 11 3 3" xfId="4178" xr:uid="{00000000-0005-0000-0000-0000500D0000}"/>
    <cellStyle name="40% - Accent4 11 3_Exh G" xfId="3078" xr:uid="{00000000-0005-0000-0000-0000510D0000}"/>
    <cellStyle name="40% - Accent4 11 4" xfId="1525" xr:uid="{00000000-0005-0000-0000-0000520D0000}"/>
    <cellStyle name="40% - Accent4 11 4 2" xfId="5054" xr:uid="{00000000-0005-0000-0000-0000530D0000}"/>
    <cellStyle name="40% - Accent4 11 4_Exh G" xfId="3080" xr:uid="{00000000-0005-0000-0000-0000540D0000}"/>
    <cellStyle name="40% - Accent4 11 5" xfId="4175" xr:uid="{00000000-0005-0000-0000-0000550D0000}"/>
    <cellStyle name="40% - Accent4 11_Exh G" xfId="3073" xr:uid="{00000000-0005-0000-0000-0000560D0000}"/>
    <cellStyle name="40% - Accent4 12" xfId="502" xr:uid="{00000000-0005-0000-0000-0000570D0000}"/>
    <cellStyle name="40% - Accent4 12 2" xfId="503" xr:uid="{00000000-0005-0000-0000-0000580D0000}"/>
    <cellStyle name="40% - Accent4 12 2 2" xfId="504" xr:uid="{00000000-0005-0000-0000-0000590D0000}"/>
    <cellStyle name="40% - Accent4 12 2 2 2" xfId="1531" xr:uid="{00000000-0005-0000-0000-00005A0D0000}"/>
    <cellStyle name="40% - Accent4 12 2 2 2 2" xfId="5060" xr:uid="{00000000-0005-0000-0000-00005B0D0000}"/>
    <cellStyle name="40% - Accent4 12 2 2 2_Exh G" xfId="3084" xr:uid="{00000000-0005-0000-0000-00005C0D0000}"/>
    <cellStyle name="40% - Accent4 12 2 2 3" xfId="4181" xr:uid="{00000000-0005-0000-0000-00005D0D0000}"/>
    <cellStyle name="40% - Accent4 12 2 2_Exh G" xfId="3083" xr:uid="{00000000-0005-0000-0000-00005E0D0000}"/>
    <cellStyle name="40% - Accent4 12 2 3" xfId="1530" xr:uid="{00000000-0005-0000-0000-00005F0D0000}"/>
    <cellStyle name="40% - Accent4 12 2 3 2" xfId="5059" xr:uid="{00000000-0005-0000-0000-0000600D0000}"/>
    <cellStyle name="40% - Accent4 12 2 3_Exh G" xfId="3085" xr:uid="{00000000-0005-0000-0000-0000610D0000}"/>
    <cellStyle name="40% - Accent4 12 2 4" xfId="4180" xr:uid="{00000000-0005-0000-0000-0000620D0000}"/>
    <cellStyle name="40% - Accent4 12 2_Exh G" xfId="3082" xr:uid="{00000000-0005-0000-0000-0000630D0000}"/>
    <cellStyle name="40% - Accent4 12 3" xfId="505" xr:uid="{00000000-0005-0000-0000-0000640D0000}"/>
    <cellStyle name="40% - Accent4 12 3 2" xfId="1532" xr:uid="{00000000-0005-0000-0000-0000650D0000}"/>
    <cellStyle name="40% - Accent4 12 3 2 2" xfId="5061" xr:uid="{00000000-0005-0000-0000-0000660D0000}"/>
    <cellStyle name="40% - Accent4 12 3 2_Exh G" xfId="3087" xr:uid="{00000000-0005-0000-0000-0000670D0000}"/>
    <cellStyle name="40% - Accent4 12 3 3" xfId="4182" xr:uid="{00000000-0005-0000-0000-0000680D0000}"/>
    <cellStyle name="40% - Accent4 12 3_Exh G" xfId="3086" xr:uid="{00000000-0005-0000-0000-0000690D0000}"/>
    <cellStyle name="40% - Accent4 12 4" xfId="1529" xr:uid="{00000000-0005-0000-0000-00006A0D0000}"/>
    <cellStyle name="40% - Accent4 12 4 2" xfId="5058" xr:uid="{00000000-0005-0000-0000-00006B0D0000}"/>
    <cellStyle name="40% - Accent4 12 4_Exh G" xfId="3088" xr:uid="{00000000-0005-0000-0000-00006C0D0000}"/>
    <cellStyle name="40% - Accent4 12 5" xfId="4179" xr:uid="{00000000-0005-0000-0000-00006D0D0000}"/>
    <cellStyle name="40% - Accent4 12_Exh G" xfId="3081" xr:uid="{00000000-0005-0000-0000-00006E0D0000}"/>
    <cellStyle name="40% - Accent4 13" xfId="506" xr:uid="{00000000-0005-0000-0000-00006F0D0000}"/>
    <cellStyle name="40% - Accent4 13 2" xfId="507" xr:uid="{00000000-0005-0000-0000-0000700D0000}"/>
    <cellStyle name="40% - Accent4 13 2 2" xfId="508" xr:uid="{00000000-0005-0000-0000-0000710D0000}"/>
    <cellStyle name="40% - Accent4 13 2 2 2" xfId="1535" xr:uid="{00000000-0005-0000-0000-0000720D0000}"/>
    <cellStyle name="40% - Accent4 13 2 2 2 2" xfId="5064" xr:uid="{00000000-0005-0000-0000-0000730D0000}"/>
    <cellStyle name="40% - Accent4 13 2 2 2_Exh G" xfId="3092" xr:uid="{00000000-0005-0000-0000-0000740D0000}"/>
    <cellStyle name="40% - Accent4 13 2 2 3" xfId="4185" xr:uid="{00000000-0005-0000-0000-0000750D0000}"/>
    <cellStyle name="40% - Accent4 13 2 2_Exh G" xfId="3091" xr:uid="{00000000-0005-0000-0000-0000760D0000}"/>
    <cellStyle name="40% - Accent4 13 2 3" xfId="1534" xr:uid="{00000000-0005-0000-0000-0000770D0000}"/>
    <cellStyle name="40% - Accent4 13 2 3 2" xfId="5063" xr:uid="{00000000-0005-0000-0000-0000780D0000}"/>
    <cellStyle name="40% - Accent4 13 2 3_Exh G" xfId="3093" xr:uid="{00000000-0005-0000-0000-0000790D0000}"/>
    <cellStyle name="40% - Accent4 13 2 4" xfId="4184" xr:uid="{00000000-0005-0000-0000-00007A0D0000}"/>
    <cellStyle name="40% - Accent4 13 2_Exh G" xfId="3090" xr:uid="{00000000-0005-0000-0000-00007B0D0000}"/>
    <cellStyle name="40% - Accent4 13 3" xfId="509" xr:uid="{00000000-0005-0000-0000-00007C0D0000}"/>
    <cellStyle name="40% - Accent4 13 3 2" xfId="1536" xr:uid="{00000000-0005-0000-0000-00007D0D0000}"/>
    <cellStyle name="40% - Accent4 13 3 2 2" xfId="5065" xr:uid="{00000000-0005-0000-0000-00007E0D0000}"/>
    <cellStyle name="40% - Accent4 13 3 2_Exh G" xfId="3095" xr:uid="{00000000-0005-0000-0000-00007F0D0000}"/>
    <cellStyle name="40% - Accent4 13 3 3" xfId="4186" xr:uid="{00000000-0005-0000-0000-0000800D0000}"/>
    <cellStyle name="40% - Accent4 13 3_Exh G" xfId="3094" xr:uid="{00000000-0005-0000-0000-0000810D0000}"/>
    <cellStyle name="40% - Accent4 13 4" xfId="1533" xr:uid="{00000000-0005-0000-0000-0000820D0000}"/>
    <cellStyle name="40% - Accent4 13 4 2" xfId="5062" xr:uid="{00000000-0005-0000-0000-0000830D0000}"/>
    <cellStyle name="40% - Accent4 13 4_Exh G" xfId="3096" xr:uid="{00000000-0005-0000-0000-0000840D0000}"/>
    <cellStyle name="40% - Accent4 13 5" xfId="4183" xr:uid="{00000000-0005-0000-0000-0000850D0000}"/>
    <cellStyle name="40% - Accent4 13_Exh G" xfId="3089" xr:uid="{00000000-0005-0000-0000-0000860D0000}"/>
    <cellStyle name="40% - Accent4 14" xfId="510" xr:uid="{00000000-0005-0000-0000-0000870D0000}"/>
    <cellStyle name="40% - Accent4 14 2" xfId="511" xr:uid="{00000000-0005-0000-0000-0000880D0000}"/>
    <cellStyle name="40% - Accent4 14 2 2" xfId="1538" xr:uid="{00000000-0005-0000-0000-0000890D0000}"/>
    <cellStyle name="40% - Accent4 14 2 2 2" xfId="5067" xr:uid="{00000000-0005-0000-0000-00008A0D0000}"/>
    <cellStyle name="40% - Accent4 14 2 2_Exh G" xfId="3099" xr:uid="{00000000-0005-0000-0000-00008B0D0000}"/>
    <cellStyle name="40% - Accent4 14 2 3" xfId="4188" xr:uid="{00000000-0005-0000-0000-00008C0D0000}"/>
    <cellStyle name="40% - Accent4 14 2_Exh G" xfId="3098" xr:uid="{00000000-0005-0000-0000-00008D0D0000}"/>
    <cellStyle name="40% - Accent4 14 3" xfId="1537" xr:uid="{00000000-0005-0000-0000-00008E0D0000}"/>
    <cellStyle name="40% - Accent4 14 3 2" xfId="5066" xr:uid="{00000000-0005-0000-0000-00008F0D0000}"/>
    <cellStyle name="40% - Accent4 14 3_Exh G" xfId="3100" xr:uid="{00000000-0005-0000-0000-0000900D0000}"/>
    <cellStyle name="40% - Accent4 14 4" xfId="4187" xr:uid="{00000000-0005-0000-0000-0000910D0000}"/>
    <cellStyle name="40% - Accent4 14_Exh G" xfId="3097" xr:uid="{00000000-0005-0000-0000-0000920D0000}"/>
    <cellStyle name="40% - Accent4 15" xfId="512" xr:uid="{00000000-0005-0000-0000-0000930D0000}"/>
    <cellStyle name="40% - Accent4 15 2" xfId="1539" xr:uid="{00000000-0005-0000-0000-0000940D0000}"/>
    <cellStyle name="40% - Accent4 15 2 2" xfId="5068" xr:uid="{00000000-0005-0000-0000-0000950D0000}"/>
    <cellStyle name="40% - Accent4 15 2_Exh G" xfId="3102" xr:uid="{00000000-0005-0000-0000-0000960D0000}"/>
    <cellStyle name="40% - Accent4 15 3" xfId="4189" xr:uid="{00000000-0005-0000-0000-0000970D0000}"/>
    <cellStyle name="40% - Accent4 15_Exh G" xfId="3101" xr:uid="{00000000-0005-0000-0000-0000980D0000}"/>
    <cellStyle name="40% - Accent4 16" xfId="862" xr:uid="{00000000-0005-0000-0000-0000990D0000}"/>
    <cellStyle name="40% - Accent4 16 2" xfId="1800" xr:uid="{00000000-0005-0000-0000-00009A0D0000}"/>
    <cellStyle name="40% - Accent4 16 2 2" xfId="5320" xr:uid="{00000000-0005-0000-0000-00009B0D0000}"/>
    <cellStyle name="40% - Accent4 16 2_Exh G" xfId="3104" xr:uid="{00000000-0005-0000-0000-00009C0D0000}"/>
    <cellStyle name="40% - Accent4 16 3" xfId="4441" xr:uid="{00000000-0005-0000-0000-00009D0D0000}"/>
    <cellStyle name="40% - Accent4 16_Exh G" xfId="3103" xr:uid="{00000000-0005-0000-0000-00009E0D0000}"/>
    <cellStyle name="40% - Accent4 2" xfId="513" xr:uid="{00000000-0005-0000-0000-00009F0D0000}"/>
    <cellStyle name="40% - Accent4 2 2" xfId="514" xr:uid="{00000000-0005-0000-0000-0000A00D0000}"/>
    <cellStyle name="40% - Accent4 2 2 2" xfId="515" xr:uid="{00000000-0005-0000-0000-0000A10D0000}"/>
    <cellStyle name="40% - Accent4 2 2 2 2" xfId="1542" xr:uid="{00000000-0005-0000-0000-0000A20D0000}"/>
    <cellStyle name="40% - Accent4 2 2 2 2 2" xfId="5071" xr:uid="{00000000-0005-0000-0000-0000A30D0000}"/>
    <cellStyle name="40% - Accent4 2 2 2 2_Exh G" xfId="3108" xr:uid="{00000000-0005-0000-0000-0000A40D0000}"/>
    <cellStyle name="40% - Accent4 2 2 2 3" xfId="4192" xr:uid="{00000000-0005-0000-0000-0000A50D0000}"/>
    <cellStyle name="40% - Accent4 2 2 2_Exh G" xfId="3107" xr:uid="{00000000-0005-0000-0000-0000A60D0000}"/>
    <cellStyle name="40% - Accent4 2 2 3" xfId="982" xr:uid="{00000000-0005-0000-0000-0000A70D0000}"/>
    <cellStyle name="40% - Accent4 2 2 3 2" xfId="1899" xr:uid="{00000000-0005-0000-0000-0000A80D0000}"/>
    <cellStyle name="40% - Accent4 2 2 3 2 2" xfId="5416" xr:uid="{00000000-0005-0000-0000-0000A90D0000}"/>
    <cellStyle name="40% - Accent4 2 2 3 2_Exh G" xfId="3110" xr:uid="{00000000-0005-0000-0000-0000AA0D0000}"/>
    <cellStyle name="40% - Accent4 2 2 3 3" xfId="4537" xr:uid="{00000000-0005-0000-0000-0000AB0D0000}"/>
    <cellStyle name="40% - Accent4 2 2 3_Exh G" xfId="3109" xr:uid="{00000000-0005-0000-0000-0000AC0D0000}"/>
    <cellStyle name="40% - Accent4 2 2 4" xfId="1541" xr:uid="{00000000-0005-0000-0000-0000AD0D0000}"/>
    <cellStyle name="40% - Accent4 2 2 4 2" xfId="5070" xr:uid="{00000000-0005-0000-0000-0000AE0D0000}"/>
    <cellStyle name="40% - Accent4 2 2 4_Exh G" xfId="3111" xr:uid="{00000000-0005-0000-0000-0000AF0D0000}"/>
    <cellStyle name="40% - Accent4 2 2 5" xfId="4191" xr:uid="{00000000-0005-0000-0000-0000B00D0000}"/>
    <cellStyle name="40% - Accent4 2 2_Exh G" xfId="3106" xr:uid="{00000000-0005-0000-0000-0000B10D0000}"/>
    <cellStyle name="40% - Accent4 2 3" xfId="516" xr:uid="{00000000-0005-0000-0000-0000B20D0000}"/>
    <cellStyle name="40% - Accent4 2 3 2" xfId="1543" xr:uid="{00000000-0005-0000-0000-0000B30D0000}"/>
    <cellStyle name="40% - Accent4 2 3 2 2" xfId="5072" xr:uid="{00000000-0005-0000-0000-0000B40D0000}"/>
    <cellStyle name="40% - Accent4 2 3 2_Exh G" xfId="3113" xr:uid="{00000000-0005-0000-0000-0000B50D0000}"/>
    <cellStyle name="40% - Accent4 2 3 3" xfId="4193" xr:uid="{00000000-0005-0000-0000-0000B60D0000}"/>
    <cellStyle name="40% - Accent4 2 3_Exh G" xfId="3112" xr:uid="{00000000-0005-0000-0000-0000B70D0000}"/>
    <cellStyle name="40% - Accent4 2 4" xfId="981" xr:uid="{00000000-0005-0000-0000-0000B80D0000}"/>
    <cellStyle name="40% - Accent4 2 4 2" xfId="1898" xr:uid="{00000000-0005-0000-0000-0000B90D0000}"/>
    <cellStyle name="40% - Accent4 2 4 2 2" xfId="5415" xr:uid="{00000000-0005-0000-0000-0000BA0D0000}"/>
    <cellStyle name="40% - Accent4 2 4 2_Exh G" xfId="3115" xr:uid="{00000000-0005-0000-0000-0000BB0D0000}"/>
    <cellStyle name="40% - Accent4 2 4 3" xfId="4536" xr:uid="{00000000-0005-0000-0000-0000BC0D0000}"/>
    <cellStyle name="40% - Accent4 2 4_Exh G" xfId="3114" xr:uid="{00000000-0005-0000-0000-0000BD0D0000}"/>
    <cellStyle name="40% - Accent4 2 5" xfId="1540" xr:uid="{00000000-0005-0000-0000-0000BE0D0000}"/>
    <cellStyle name="40% - Accent4 2 5 2" xfId="5069" xr:uid="{00000000-0005-0000-0000-0000BF0D0000}"/>
    <cellStyle name="40% - Accent4 2 5_Exh G" xfId="3116" xr:uid="{00000000-0005-0000-0000-0000C00D0000}"/>
    <cellStyle name="40% - Accent4 2 6" xfId="4190" xr:uid="{00000000-0005-0000-0000-0000C10D0000}"/>
    <cellStyle name="40% - Accent4 2_Exh G" xfId="3105" xr:uid="{00000000-0005-0000-0000-0000C20D0000}"/>
    <cellStyle name="40% - Accent4 3" xfId="517" xr:uid="{00000000-0005-0000-0000-0000C30D0000}"/>
    <cellStyle name="40% - Accent4 3 2" xfId="518" xr:uid="{00000000-0005-0000-0000-0000C40D0000}"/>
    <cellStyle name="40% - Accent4 3 2 2" xfId="519" xr:uid="{00000000-0005-0000-0000-0000C50D0000}"/>
    <cellStyle name="40% - Accent4 3 2 2 2" xfId="1546" xr:uid="{00000000-0005-0000-0000-0000C60D0000}"/>
    <cellStyle name="40% - Accent4 3 2 2 2 2" xfId="5075" xr:uid="{00000000-0005-0000-0000-0000C70D0000}"/>
    <cellStyle name="40% - Accent4 3 2 2 2_Exh G" xfId="3120" xr:uid="{00000000-0005-0000-0000-0000C80D0000}"/>
    <cellStyle name="40% - Accent4 3 2 2 3" xfId="4196" xr:uid="{00000000-0005-0000-0000-0000C90D0000}"/>
    <cellStyle name="40% - Accent4 3 2 2_Exh G" xfId="3119" xr:uid="{00000000-0005-0000-0000-0000CA0D0000}"/>
    <cellStyle name="40% - Accent4 3 2 3" xfId="984" xr:uid="{00000000-0005-0000-0000-0000CB0D0000}"/>
    <cellStyle name="40% - Accent4 3 2 3 2" xfId="1901" xr:uid="{00000000-0005-0000-0000-0000CC0D0000}"/>
    <cellStyle name="40% - Accent4 3 2 3 2 2" xfId="5418" xr:uid="{00000000-0005-0000-0000-0000CD0D0000}"/>
    <cellStyle name="40% - Accent4 3 2 3 2_Exh G" xfId="3122" xr:uid="{00000000-0005-0000-0000-0000CE0D0000}"/>
    <cellStyle name="40% - Accent4 3 2 3 3" xfId="4539" xr:uid="{00000000-0005-0000-0000-0000CF0D0000}"/>
    <cellStyle name="40% - Accent4 3 2 3_Exh G" xfId="3121" xr:uid="{00000000-0005-0000-0000-0000D00D0000}"/>
    <cellStyle name="40% - Accent4 3 2 4" xfId="1545" xr:uid="{00000000-0005-0000-0000-0000D10D0000}"/>
    <cellStyle name="40% - Accent4 3 2 4 2" xfId="5074" xr:uid="{00000000-0005-0000-0000-0000D20D0000}"/>
    <cellStyle name="40% - Accent4 3 2 4_Exh G" xfId="3123" xr:uid="{00000000-0005-0000-0000-0000D30D0000}"/>
    <cellStyle name="40% - Accent4 3 2 5" xfId="4195" xr:uid="{00000000-0005-0000-0000-0000D40D0000}"/>
    <cellStyle name="40% - Accent4 3 2_Exh G" xfId="3118" xr:uid="{00000000-0005-0000-0000-0000D50D0000}"/>
    <cellStyle name="40% - Accent4 3 3" xfId="520" xr:uid="{00000000-0005-0000-0000-0000D60D0000}"/>
    <cellStyle name="40% - Accent4 3 3 2" xfId="1547" xr:uid="{00000000-0005-0000-0000-0000D70D0000}"/>
    <cellStyle name="40% - Accent4 3 3 2 2" xfId="5076" xr:uid="{00000000-0005-0000-0000-0000D80D0000}"/>
    <cellStyle name="40% - Accent4 3 3 2_Exh G" xfId="3125" xr:uid="{00000000-0005-0000-0000-0000D90D0000}"/>
    <cellStyle name="40% - Accent4 3 3 3" xfId="4197" xr:uid="{00000000-0005-0000-0000-0000DA0D0000}"/>
    <cellStyle name="40% - Accent4 3 3_Exh G" xfId="3124" xr:uid="{00000000-0005-0000-0000-0000DB0D0000}"/>
    <cellStyle name="40% - Accent4 3 4" xfId="983" xr:uid="{00000000-0005-0000-0000-0000DC0D0000}"/>
    <cellStyle name="40% - Accent4 3 4 2" xfId="1900" xr:uid="{00000000-0005-0000-0000-0000DD0D0000}"/>
    <cellStyle name="40% - Accent4 3 4 2 2" xfId="5417" xr:uid="{00000000-0005-0000-0000-0000DE0D0000}"/>
    <cellStyle name="40% - Accent4 3 4 2_Exh G" xfId="3127" xr:uid="{00000000-0005-0000-0000-0000DF0D0000}"/>
    <cellStyle name="40% - Accent4 3 4 3" xfId="4538" xr:uid="{00000000-0005-0000-0000-0000E00D0000}"/>
    <cellStyle name="40% - Accent4 3 4_Exh G" xfId="3126" xr:uid="{00000000-0005-0000-0000-0000E10D0000}"/>
    <cellStyle name="40% - Accent4 3 5" xfId="1544" xr:uid="{00000000-0005-0000-0000-0000E20D0000}"/>
    <cellStyle name="40% - Accent4 3 5 2" xfId="5073" xr:uid="{00000000-0005-0000-0000-0000E30D0000}"/>
    <cellStyle name="40% - Accent4 3 5_Exh G" xfId="3128" xr:uid="{00000000-0005-0000-0000-0000E40D0000}"/>
    <cellStyle name="40% - Accent4 3 6" xfId="4194" xr:uid="{00000000-0005-0000-0000-0000E50D0000}"/>
    <cellStyle name="40% - Accent4 3_Exh G" xfId="3117" xr:uid="{00000000-0005-0000-0000-0000E60D0000}"/>
    <cellStyle name="40% - Accent4 4" xfId="521" xr:uid="{00000000-0005-0000-0000-0000E70D0000}"/>
    <cellStyle name="40% - Accent4 4 2" xfId="522" xr:uid="{00000000-0005-0000-0000-0000E80D0000}"/>
    <cellStyle name="40% - Accent4 4 2 2" xfId="523" xr:uid="{00000000-0005-0000-0000-0000E90D0000}"/>
    <cellStyle name="40% - Accent4 4 2 2 2" xfId="1550" xr:uid="{00000000-0005-0000-0000-0000EA0D0000}"/>
    <cellStyle name="40% - Accent4 4 2 2 2 2" xfId="5079" xr:uid="{00000000-0005-0000-0000-0000EB0D0000}"/>
    <cellStyle name="40% - Accent4 4 2 2 2_Exh G" xfId="3132" xr:uid="{00000000-0005-0000-0000-0000EC0D0000}"/>
    <cellStyle name="40% - Accent4 4 2 2 3" xfId="4200" xr:uid="{00000000-0005-0000-0000-0000ED0D0000}"/>
    <cellStyle name="40% - Accent4 4 2 2_Exh G" xfId="3131" xr:uid="{00000000-0005-0000-0000-0000EE0D0000}"/>
    <cellStyle name="40% - Accent4 4 2 3" xfId="986" xr:uid="{00000000-0005-0000-0000-0000EF0D0000}"/>
    <cellStyle name="40% - Accent4 4 2 3 2" xfId="1903" xr:uid="{00000000-0005-0000-0000-0000F00D0000}"/>
    <cellStyle name="40% - Accent4 4 2 3 2 2" xfId="5420" xr:uid="{00000000-0005-0000-0000-0000F10D0000}"/>
    <cellStyle name="40% - Accent4 4 2 3 2_Exh G" xfId="3134" xr:uid="{00000000-0005-0000-0000-0000F20D0000}"/>
    <cellStyle name="40% - Accent4 4 2 3 3" xfId="4541" xr:uid="{00000000-0005-0000-0000-0000F30D0000}"/>
    <cellStyle name="40% - Accent4 4 2 3_Exh G" xfId="3133" xr:uid="{00000000-0005-0000-0000-0000F40D0000}"/>
    <cellStyle name="40% - Accent4 4 2 4" xfId="1549" xr:uid="{00000000-0005-0000-0000-0000F50D0000}"/>
    <cellStyle name="40% - Accent4 4 2 4 2" xfId="5078" xr:uid="{00000000-0005-0000-0000-0000F60D0000}"/>
    <cellStyle name="40% - Accent4 4 2 4_Exh G" xfId="3135" xr:uid="{00000000-0005-0000-0000-0000F70D0000}"/>
    <cellStyle name="40% - Accent4 4 2 5" xfId="4199" xr:uid="{00000000-0005-0000-0000-0000F80D0000}"/>
    <cellStyle name="40% - Accent4 4 2_Exh G" xfId="3130" xr:uid="{00000000-0005-0000-0000-0000F90D0000}"/>
    <cellStyle name="40% - Accent4 4 3" xfId="524" xr:uid="{00000000-0005-0000-0000-0000FA0D0000}"/>
    <cellStyle name="40% - Accent4 4 3 2" xfId="1551" xr:uid="{00000000-0005-0000-0000-0000FB0D0000}"/>
    <cellStyle name="40% - Accent4 4 3 2 2" xfId="5080" xr:uid="{00000000-0005-0000-0000-0000FC0D0000}"/>
    <cellStyle name="40% - Accent4 4 3 2_Exh G" xfId="3137" xr:uid="{00000000-0005-0000-0000-0000FD0D0000}"/>
    <cellStyle name="40% - Accent4 4 3 3" xfId="4201" xr:uid="{00000000-0005-0000-0000-0000FE0D0000}"/>
    <cellStyle name="40% - Accent4 4 3_Exh G" xfId="3136" xr:uid="{00000000-0005-0000-0000-0000FF0D0000}"/>
    <cellStyle name="40% - Accent4 4 4" xfId="985" xr:uid="{00000000-0005-0000-0000-0000000E0000}"/>
    <cellStyle name="40% - Accent4 4 4 2" xfId="1902" xr:uid="{00000000-0005-0000-0000-0000010E0000}"/>
    <cellStyle name="40% - Accent4 4 4 2 2" xfId="5419" xr:uid="{00000000-0005-0000-0000-0000020E0000}"/>
    <cellStyle name="40% - Accent4 4 4 2_Exh G" xfId="3139" xr:uid="{00000000-0005-0000-0000-0000030E0000}"/>
    <cellStyle name="40% - Accent4 4 4 3" xfId="4540" xr:uid="{00000000-0005-0000-0000-0000040E0000}"/>
    <cellStyle name="40% - Accent4 4 4_Exh G" xfId="3138" xr:uid="{00000000-0005-0000-0000-0000050E0000}"/>
    <cellStyle name="40% - Accent4 4 5" xfId="1548" xr:uid="{00000000-0005-0000-0000-0000060E0000}"/>
    <cellStyle name="40% - Accent4 4 5 2" xfId="5077" xr:uid="{00000000-0005-0000-0000-0000070E0000}"/>
    <cellStyle name="40% - Accent4 4 5_Exh G" xfId="3140" xr:uid="{00000000-0005-0000-0000-0000080E0000}"/>
    <cellStyle name="40% - Accent4 4 6" xfId="4198" xr:uid="{00000000-0005-0000-0000-0000090E0000}"/>
    <cellStyle name="40% - Accent4 4_Exh G" xfId="3129" xr:uid="{00000000-0005-0000-0000-00000A0E0000}"/>
    <cellStyle name="40% - Accent4 5" xfId="525" xr:uid="{00000000-0005-0000-0000-00000B0E0000}"/>
    <cellStyle name="40% - Accent4 5 2" xfId="526" xr:uid="{00000000-0005-0000-0000-00000C0E0000}"/>
    <cellStyle name="40% - Accent4 5 2 2" xfId="527" xr:uid="{00000000-0005-0000-0000-00000D0E0000}"/>
    <cellStyle name="40% - Accent4 5 2 2 2" xfId="1554" xr:uid="{00000000-0005-0000-0000-00000E0E0000}"/>
    <cellStyle name="40% - Accent4 5 2 2 2 2" xfId="5083" xr:uid="{00000000-0005-0000-0000-00000F0E0000}"/>
    <cellStyle name="40% - Accent4 5 2 2 2_Exh G" xfId="3144" xr:uid="{00000000-0005-0000-0000-0000100E0000}"/>
    <cellStyle name="40% - Accent4 5 2 2 3" xfId="4204" xr:uid="{00000000-0005-0000-0000-0000110E0000}"/>
    <cellStyle name="40% - Accent4 5 2 2_Exh G" xfId="3143" xr:uid="{00000000-0005-0000-0000-0000120E0000}"/>
    <cellStyle name="40% - Accent4 5 2 3" xfId="1553" xr:uid="{00000000-0005-0000-0000-0000130E0000}"/>
    <cellStyle name="40% - Accent4 5 2 3 2" xfId="5082" xr:uid="{00000000-0005-0000-0000-0000140E0000}"/>
    <cellStyle name="40% - Accent4 5 2 3_Exh G" xfId="3145" xr:uid="{00000000-0005-0000-0000-0000150E0000}"/>
    <cellStyle name="40% - Accent4 5 2 4" xfId="4203" xr:uid="{00000000-0005-0000-0000-0000160E0000}"/>
    <cellStyle name="40% - Accent4 5 2_Exh G" xfId="3142" xr:uid="{00000000-0005-0000-0000-0000170E0000}"/>
    <cellStyle name="40% - Accent4 5 3" xfId="528" xr:uid="{00000000-0005-0000-0000-0000180E0000}"/>
    <cellStyle name="40% - Accent4 5 3 2" xfId="1555" xr:uid="{00000000-0005-0000-0000-0000190E0000}"/>
    <cellStyle name="40% - Accent4 5 3 2 2" xfId="5084" xr:uid="{00000000-0005-0000-0000-00001A0E0000}"/>
    <cellStyle name="40% - Accent4 5 3 2_Exh G" xfId="3147" xr:uid="{00000000-0005-0000-0000-00001B0E0000}"/>
    <cellStyle name="40% - Accent4 5 3 3" xfId="4205" xr:uid="{00000000-0005-0000-0000-00001C0E0000}"/>
    <cellStyle name="40% - Accent4 5 3_Exh G" xfId="3146" xr:uid="{00000000-0005-0000-0000-00001D0E0000}"/>
    <cellStyle name="40% - Accent4 5 4" xfId="987" xr:uid="{00000000-0005-0000-0000-00001E0E0000}"/>
    <cellStyle name="40% - Accent4 5 5" xfId="1552" xr:uid="{00000000-0005-0000-0000-00001F0E0000}"/>
    <cellStyle name="40% - Accent4 5 5 2" xfId="5081" xr:uid="{00000000-0005-0000-0000-0000200E0000}"/>
    <cellStyle name="40% - Accent4 5 5_Exh G" xfId="3148" xr:uid="{00000000-0005-0000-0000-0000210E0000}"/>
    <cellStyle name="40% - Accent4 5 6" xfId="4202" xr:uid="{00000000-0005-0000-0000-0000220E0000}"/>
    <cellStyle name="40% - Accent4 5_Exh G" xfId="3141" xr:uid="{00000000-0005-0000-0000-0000230E0000}"/>
    <cellStyle name="40% - Accent4 6" xfId="529" xr:uid="{00000000-0005-0000-0000-0000240E0000}"/>
    <cellStyle name="40% - Accent4 6 2" xfId="530" xr:uid="{00000000-0005-0000-0000-0000250E0000}"/>
    <cellStyle name="40% - Accent4 6 2 2" xfId="531" xr:uid="{00000000-0005-0000-0000-0000260E0000}"/>
    <cellStyle name="40% - Accent4 6 2 2 2" xfId="1558" xr:uid="{00000000-0005-0000-0000-0000270E0000}"/>
    <cellStyle name="40% - Accent4 6 2 2 2 2" xfId="5087" xr:uid="{00000000-0005-0000-0000-0000280E0000}"/>
    <cellStyle name="40% - Accent4 6 2 2 2_Exh G" xfId="3152" xr:uid="{00000000-0005-0000-0000-0000290E0000}"/>
    <cellStyle name="40% - Accent4 6 2 2 3" xfId="4208" xr:uid="{00000000-0005-0000-0000-00002A0E0000}"/>
    <cellStyle name="40% - Accent4 6 2 2_Exh G" xfId="3151" xr:uid="{00000000-0005-0000-0000-00002B0E0000}"/>
    <cellStyle name="40% - Accent4 6 2 3" xfId="1557" xr:uid="{00000000-0005-0000-0000-00002C0E0000}"/>
    <cellStyle name="40% - Accent4 6 2 3 2" xfId="5086" xr:uid="{00000000-0005-0000-0000-00002D0E0000}"/>
    <cellStyle name="40% - Accent4 6 2 3_Exh G" xfId="3153" xr:uid="{00000000-0005-0000-0000-00002E0E0000}"/>
    <cellStyle name="40% - Accent4 6 2 4" xfId="4207" xr:uid="{00000000-0005-0000-0000-00002F0E0000}"/>
    <cellStyle name="40% - Accent4 6 2_Exh G" xfId="3150" xr:uid="{00000000-0005-0000-0000-0000300E0000}"/>
    <cellStyle name="40% - Accent4 6 3" xfId="532" xr:uid="{00000000-0005-0000-0000-0000310E0000}"/>
    <cellStyle name="40% - Accent4 6 3 2" xfId="1559" xr:uid="{00000000-0005-0000-0000-0000320E0000}"/>
    <cellStyle name="40% - Accent4 6 3 2 2" xfId="5088" xr:uid="{00000000-0005-0000-0000-0000330E0000}"/>
    <cellStyle name="40% - Accent4 6 3 2_Exh G" xfId="3155" xr:uid="{00000000-0005-0000-0000-0000340E0000}"/>
    <cellStyle name="40% - Accent4 6 3 3" xfId="4209" xr:uid="{00000000-0005-0000-0000-0000350E0000}"/>
    <cellStyle name="40% - Accent4 6 3_Exh G" xfId="3154" xr:uid="{00000000-0005-0000-0000-0000360E0000}"/>
    <cellStyle name="40% - Accent4 6 4" xfId="988" xr:uid="{00000000-0005-0000-0000-0000370E0000}"/>
    <cellStyle name="40% - Accent4 6 4 2" xfId="1904" xr:uid="{00000000-0005-0000-0000-0000380E0000}"/>
    <cellStyle name="40% - Accent4 6 4 2 2" xfId="5421" xr:uid="{00000000-0005-0000-0000-0000390E0000}"/>
    <cellStyle name="40% - Accent4 6 4 2_Exh G" xfId="3157" xr:uid="{00000000-0005-0000-0000-00003A0E0000}"/>
    <cellStyle name="40% - Accent4 6 4 3" xfId="4542" xr:uid="{00000000-0005-0000-0000-00003B0E0000}"/>
    <cellStyle name="40% - Accent4 6 4_Exh G" xfId="3156" xr:uid="{00000000-0005-0000-0000-00003C0E0000}"/>
    <cellStyle name="40% - Accent4 6 5" xfId="1556" xr:uid="{00000000-0005-0000-0000-00003D0E0000}"/>
    <cellStyle name="40% - Accent4 6 5 2" xfId="5085" xr:uid="{00000000-0005-0000-0000-00003E0E0000}"/>
    <cellStyle name="40% - Accent4 6 5_Exh G" xfId="3158" xr:uid="{00000000-0005-0000-0000-00003F0E0000}"/>
    <cellStyle name="40% - Accent4 6 6" xfId="4206" xr:uid="{00000000-0005-0000-0000-0000400E0000}"/>
    <cellStyle name="40% - Accent4 6_Exh G" xfId="3149" xr:uid="{00000000-0005-0000-0000-0000410E0000}"/>
    <cellStyle name="40% - Accent4 7" xfId="533" xr:uid="{00000000-0005-0000-0000-0000420E0000}"/>
    <cellStyle name="40% - Accent4 7 2" xfId="534" xr:uid="{00000000-0005-0000-0000-0000430E0000}"/>
    <cellStyle name="40% - Accent4 7 2 2" xfId="535" xr:uid="{00000000-0005-0000-0000-0000440E0000}"/>
    <cellStyle name="40% - Accent4 7 2 2 2" xfId="1562" xr:uid="{00000000-0005-0000-0000-0000450E0000}"/>
    <cellStyle name="40% - Accent4 7 2 2 2 2" xfId="5091" xr:uid="{00000000-0005-0000-0000-0000460E0000}"/>
    <cellStyle name="40% - Accent4 7 2 2 2_Exh G" xfId="3162" xr:uid="{00000000-0005-0000-0000-0000470E0000}"/>
    <cellStyle name="40% - Accent4 7 2 2 3" xfId="4212" xr:uid="{00000000-0005-0000-0000-0000480E0000}"/>
    <cellStyle name="40% - Accent4 7 2 2_Exh G" xfId="3161" xr:uid="{00000000-0005-0000-0000-0000490E0000}"/>
    <cellStyle name="40% - Accent4 7 2 3" xfId="1561" xr:uid="{00000000-0005-0000-0000-00004A0E0000}"/>
    <cellStyle name="40% - Accent4 7 2 3 2" xfId="5090" xr:uid="{00000000-0005-0000-0000-00004B0E0000}"/>
    <cellStyle name="40% - Accent4 7 2 3_Exh G" xfId="3163" xr:uid="{00000000-0005-0000-0000-00004C0E0000}"/>
    <cellStyle name="40% - Accent4 7 2 4" xfId="4211" xr:uid="{00000000-0005-0000-0000-00004D0E0000}"/>
    <cellStyle name="40% - Accent4 7 2_Exh G" xfId="3160" xr:uid="{00000000-0005-0000-0000-00004E0E0000}"/>
    <cellStyle name="40% - Accent4 7 3" xfId="536" xr:uid="{00000000-0005-0000-0000-00004F0E0000}"/>
    <cellStyle name="40% - Accent4 7 3 2" xfId="1563" xr:uid="{00000000-0005-0000-0000-0000500E0000}"/>
    <cellStyle name="40% - Accent4 7 3 2 2" xfId="5092" xr:uid="{00000000-0005-0000-0000-0000510E0000}"/>
    <cellStyle name="40% - Accent4 7 3 2_Exh G" xfId="3165" xr:uid="{00000000-0005-0000-0000-0000520E0000}"/>
    <cellStyle name="40% - Accent4 7 3 3" xfId="4213" xr:uid="{00000000-0005-0000-0000-0000530E0000}"/>
    <cellStyle name="40% - Accent4 7 3_Exh G" xfId="3164" xr:uid="{00000000-0005-0000-0000-0000540E0000}"/>
    <cellStyle name="40% - Accent4 7 4" xfId="989" xr:uid="{00000000-0005-0000-0000-0000550E0000}"/>
    <cellStyle name="40% - Accent4 7 4 2" xfId="1905" xr:uid="{00000000-0005-0000-0000-0000560E0000}"/>
    <cellStyle name="40% - Accent4 7 4 2 2" xfId="5422" xr:uid="{00000000-0005-0000-0000-0000570E0000}"/>
    <cellStyle name="40% - Accent4 7 4 2_Exh G" xfId="3167" xr:uid="{00000000-0005-0000-0000-0000580E0000}"/>
    <cellStyle name="40% - Accent4 7 4 3" xfId="4543" xr:uid="{00000000-0005-0000-0000-0000590E0000}"/>
    <cellStyle name="40% - Accent4 7 4_Exh G" xfId="3166" xr:uid="{00000000-0005-0000-0000-00005A0E0000}"/>
    <cellStyle name="40% - Accent4 7 5" xfId="1560" xr:uid="{00000000-0005-0000-0000-00005B0E0000}"/>
    <cellStyle name="40% - Accent4 7 5 2" xfId="5089" xr:uid="{00000000-0005-0000-0000-00005C0E0000}"/>
    <cellStyle name="40% - Accent4 7 5_Exh G" xfId="3168" xr:uid="{00000000-0005-0000-0000-00005D0E0000}"/>
    <cellStyle name="40% - Accent4 7 6" xfId="4210" xr:uid="{00000000-0005-0000-0000-00005E0E0000}"/>
    <cellStyle name="40% - Accent4 7_Exh G" xfId="3159" xr:uid="{00000000-0005-0000-0000-00005F0E0000}"/>
    <cellStyle name="40% - Accent4 8" xfId="537" xr:uid="{00000000-0005-0000-0000-0000600E0000}"/>
    <cellStyle name="40% - Accent4 8 2" xfId="538" xr:uid="{00000000-0005-0000-0000-0000610E0000}"/>
    <cellStyle name="40% - Accent4 8 2 2" xfId="539" xr:uid="{00000000-0005-0000-0000-0000620E0000}"/>
    <cellStyle name="40% - Accent4 8 2 2 2" xfId="1566" xr:uid="{00000000-0005-0000-0000-0000630E0000}"/>
    <cellStyle name="40% - Accent4 8 2 2 2 2" xfId="5095" xr:uid="{00000000-0005-0000-0000-0000640E0000}"/>
    <cellStyle name="40% - Accent4 8 2 2 2_Exh G" xfId="3172" xr:uid="{00000000-0005-0000-0000-0000650E0000}"/>
    <cellStyle name="40% - Accent4 8 2 2 3" xfId="4216" xr:uid="{00000000-0005-0000-0000-0000660E0000}"/>
    <cellStyle name="40% - Accent4 8 2 2_Exh G" xfId="3171" xr:uid="{00000000-0005-0000-0000-0000670E0000}"/>
    <cellStyle name="40% - Accent4 8 2 3" xfId="1565" xr:uid="{00000000-0005-0000-0000-0000680E0000}"/>
    <cellStyle name="40% - Accent4 8 2 3 2" xfId="5094" xr:uid="{00000000-0005-0000-0000-0000690E0000}"/>
    <cellStyle name="40% - Accent4 8 2 3_Exh G" xfId="3173" xr:uid="{00000000-0005-0000-0000-00006A0E0000}"/>
    <cellStyle name="40% - Accent4 8 2 4" xfId="4215" xr:uid="{00000000-0005-0000-0000-00006B0E0000}"/>
    <cellStyle name="40% - Accent4 8 2_Exh G" xfId="3170" xr:uid="{00000000-0005-0000-0000-00006C0E0000}"/>
    <cellStyle name="40% - Accent4 8 3" xfId="540" xr:uid="{00000000-0005-0000-0000-00006D0E0000}"/>
    <cellStyle name="40% - Accent4 8 3 2" xfId="1567" xr:uid="{00000000-0005-0000-0000-00006E0E0000}"/>
    <cellStyle name="40% - Accent4 8 3 2 2" xfId="5096" xr:uid="{00000000-0005-0000-0000-00006F0E0000}"/>
    <cellStyle name="40% - Accent4 8 3 2_Exh G" xfId="3175" xr:uid="{00000000-0005-0000-0000-0000700E0000}"/>
    <cellStyle name="40% - Accent4 8 3 3" xfId="4217" xr:uid="{00000000-0005-0000-0000-0000710E0000}"/>
    <cellStyle name="40% - Accent4 8 3_Exh G" xfId="3174" xr:uid="{00000000-0005-0000-0000-0000720E0000}"/>
    <cellStyle name="40% - Accent4 8 4" xfId="990" xr:uid="{00000000-0005-0000-0000-0000730E0000}"/>
    <cellStyle name="40% - Accent4 8 4 2" xfId="1906" xr:uid="{00000000-0005-0000-0000-0000740E0000}"/>
    <cellStyle name="40% - Accent4 8 4 2 2" xfId="5423" xr:uid="{00000000-0005-0000-0000-0000750E0000}"/>
    <cellStyle name="40% - Accent4 8 4 2_Exh G" xfId="3177" xr:uid="{00000000-0005-0000-0000-0000760E0000}"/>
    <cellStyle name="40% - Accent4 8 4 3" xfId="4544" xr:uid="{00000000-0005-0000-0000-0000770E0000}"/>
    <cellStyle name="40% - Accent4 8 4_Exh G" xfId="3176" xr:uid="{00000000-0005-0000-0000-0000780E0000}"/>
    <cellStyle name="40% - Accent4 8 5" xfId="1564" xr:uid="{00000000-0005-0000-0000-0000790E0000}"/>
    <cellStyle name="40% - Accent4 8 5 2" xfId="5093" xr:uid="{00000000-0005-0000-0000-00007A0E0000}"/>
    <cellStyle name="40% - Accent4 8 5_Exh G" xfId="3178" xr:uid="{00000000-0005-0000-0000-00007B0E0000}"/>
    <cellStyle name="40% - Accent4 8 6" xfId="4214" xr:uid="{00000000-0005-0000-0000-00007C0E0000}"/>
    <cellStyle name="40% - Accent4 8_Exh G" xfId="3169" xr:uid="{00000000-0005-0000-0000-00007D0E0000}"/>
    <cellStyle name="40% - Accent4 9" xfId="541" xr:uid="{00000000-0005-0000-0000-00007E0E0000}"/>
    <cellStyle name="40% - Accent4 9 2" xfId="542" xr:uid="{00000000-0005-0000-0000-00007F0E0000}"/>
    <cellStyle name="40% - Accent4 9 2 2" xfId="543" xr:uid="{00000000-0005-0000-0000-0000800E0000}"/>
    <cellStyle name="40% - Accent4 9 2 2 2" xfId="1570" xr:uid="{00000000-0005-0000-0000-0000810E0000}"/>
    <cellStyle name="40% - Accent4 9 2 2 2 2" xfId="5099" xr:uid="{00000000-0005-0000-0000-0000820E0000}"/>
    <cellStyle name="40% - Accent4 9 2 2 2_Exh G" xfId="3182" xr:uid="{00000000-0005-0000-0000-0000830E0000}"/>
    <cellStyle name="40% - Accent4 9 2 2 3" xfId="4220" xr:uid="{00000000-0005-0000-0000-0000840E0000}"/>
    <cellStyle name="40% - Accent4 9 2 2_Exh G" xfId="3181" xr:uid="{00000000-0005-0000-0000-0000850E0000}"/>
    <cellStyle name="40% - Accent4 9 2 3" xfId="1569" xr:uid="{00000000-0005-0000-0000-0000860E0000}"/>
    <cellStyle name="40% - Accent4 9 2 3 2" xfId="5098" xr:uid="{00000000-0005-0000-0000-0000870E0000}"/>
    <cellStyle name="40% - Accent4 9 2 3_Exh G" xfId="3183" xr:uid="{00000000-0005-0000-0000-0000880E0000}"/>
    <cellStyle name="40% - Accent4 9 2 4" xfId="4219" xr:uid="{00000000-0005-0000-0000-0000890E0000}"/>
    <cellStyle name="40% - Accent4 9 2_Exh G" xfId="3180" xr:uid="{00000000-0005-0000-0000-00008A0E0000}"/>
    <cellStyle name="40% - Accent4 9 3" xfId="544" xr:uid="{00000000-0005-0000-0000-00008B0E0000}"/>
    <cellStyle name="40% - Accent4 9 3 2" xfId="1571" xr:uid="{00000000-0005-0000-0000-00008C0E0000}"/>
    <cellStyle name="40% - Accent4 9 3 2 2" xfId="5100" xr:uid="{00000000-0005-0000-0000-00008D0E0000}"/>
    <cellStyle name="40% - Accent4 9 3 2_Exh G" xfId="3185" xr:uid="{00000000-0005-0000-0000-00008E0E0000}"/>
    <cellStyle name="40% - Accent4 9 3 3" xfId="4221" xr:uid="{00000000-0005-0000-0000-00008F0E0000}"/>
    <cellStyle name="40% - Accent4 9 3_Exh G" xfId="3184" xr:uid="{00000000-0005-0000-0000-0000900E0000}"/>
    <cellStyle name="40% - Accent4 9 4" xfId="991" xr:uid="{00000000-0005-0000-0000-0000910E0000}"/>
    <cellStyle name="40% - Accent4 9 4 2" xfId="1907" xr:uid="{00000000-0005-0000-0000-0000920E0000}"/>
    <cellStyle name="40% - Accent4 9 4 2 2" xfId="5424" xr:uid="{00000000-0005-0000-0000-0000930E0000}"/>
    <cellStyle name="40% - Accent4 9 4 2_Exh G" xfId="3187" xr:uid="{00000000-0005-0000-0000-0000940E0000}"/>
    <cellStyle name="40% - Accent4 9 4 3" xfId="4545" xr:uid="{00000000-0005-0000-0000-0000950E0000}"/>
    <cellStyle name="40% - Accent4 9 4_Exh G" xfId="3186" xr:uid="{00000000-0005-0000-0000-0000960E0000}"/>
    <cellStyle name="40% - Accent4 9 5" xfId="1568" xr:uid="{00000000-0005-0000-0000-0000970E0000}"/>
    <cellStyle name="40% - Accent4 9 5 2" xfId="5097" xr:uid="{00000000-0005-0000-0000-0000980E0000}"/>
    <cellStyle name="40% - Accent4 9 5_Exh G" xfId="3188" xr:uid="{00000000-0005-0000-0000-0000990E0000}"/>
    <cellStyle name="40% - Accent4 9 6" xfId="4218" xr:uid="{00000000-0005-0000-0000-00009A0E0000}"/>
    <cellStyle name="40% - Accent4 9_Exh G" xfId="3179" xr:uid="{00000000-0005-0000-0000-00009B0E0000}"/>
    <cellStyle name="40% - Accent5 10" xfId="545" xr:uid="{00000000-0005-0000-0000-00009C0E0000}"/>
    <cellStyle name="40% - Accent5 10 2" xfId="546" xr:uid="{00000000-0005-0000-0000-00009D0E0000}"/>
    <cellStyle name="40% - Accent5 10 2 2" xfId="547" xr:uid="{00000000-0005-0000-0000-00009E0E0000}"/>
    <cellStyle name="40% - Accent5 10 2 2 2" xfId="1574" xr:uid="{00000000-0005-0000-0000-00009F0E0000}"/>
    <cellStyle name="40% - Accent5 10 2 2 2 2" xfId="5103" xr:uid="{00000000-0005-0000-0000-0000A00E0000}"/>
    <cellStyle name="40% - Accent5 10 2 2 2_Exh G" xfId="3192" xr:uid="{00000000-0005-0000-0000-0000A10E0000}"/>
    <cellStyle name="40% - Accent5 10 2 2 3" xfId="4224" xr:uid="{00000000-0005-0000-0000-0000A20E0000}"/>
    <cellStyle name="40% - Accent5 10 2 2_Exh G" xfId="3191" xr:uid="{00000000-0005-0000-0000-0000A30E0000}"/>
    <cellStyle name="40% - Accent5 10 2 3" xfId="1573" xr:uid="{00000000-0005-0000-0000-0000A40E0000}"/>
    <cellStyle name="40% - Accent5 10 2 3 2" xfId="5102" xr:uid="{00000000-0005-0000-0000-0000A50E0000}"/>
    <cellStyle name="40% - Accent5 10 2 3_Exh G" xfId="3193" xr:uid="{00000000-0005-0000-0000-0000A60E0000}"/>
    <cellStyle name="40% - Accent5 10 2 4" xfId="4223" xr:uid="{00000000-0005-0000-0000-0000A70E0000}"/>
    <cellStyle name="40% - Accent5 10 2_Exh G" xfId="3190" xr:uid="{00000000-0005-0000-0000-0000A80E0000}"/>
    <cellStyle name="40% - Accent5 10 3" xfId="548" xr:uid="{00000000-0005-0000-0000-0000A90E0000}"/>
    <cellStyle name="40% - Accent5 10 3 2" xfId="1575" xr:uid="{00000000-0005-0000-0000-0000AA0E0000}"/>
    <cellStyle name="40% - Accent5 10 3 2 2" xfId="5104" xr:uid="{00000000-0005-0000-0000-0000AB0E0000}"/>
    <cellStyle name="40% - Accent5 10 3 2_Exh G" xfId="3195" xr:uid="{00000000-0005-0000-0000-0000AC0E0000}"/>
    <cellStyle name="40% - Accent5 10 3 3" xfId="4225" xr:uid="{00000000-0005-0000-0000-0000AD0E0000}"/>
    <cellStyle name="40% - Accent5 10 3_Exh G" xfId="3194" xr:uid="{00000000-0005-0000-0000-0000AE0E0000}"/>
    <cellStyle name="40% - Accent5 10 4" xfId="992" xr:uid="{00000000-0005-0000-0000-0000AF0E0000}"/>
    <cellStyle name="40% - Accent5 10 5" xfId="1572" xr:uid="{00000000-0005-0000-0000-0000B00E0000}"/>
    <cellStyle name="40% - Accent5 10 5 2" xfId="5101" xr:uid="{00000000-0005-0000-0000-0000B10E0000}"/>
    <cellStyle name="40% - Accent5 10 5_Exh G" xfId="3196" xr:uid="{00000000-0005-0000-0000-0000B20E0000}"/>
    <cellStyle name="40% - Accent5 10 6" xfId="4222" xr:uid="{00000000-0005-0000-0000-0000B30E0000}"/>
    <cellStyle name="40% - Accent5 10_Exh G" xfId="3189" xr:uid="{00000000-0005-0000-0000-0000B40E0000}"/>
    <cellStyle name="40% - Accent5 11" xfId="549" xr:uid="{00000000-0005-0000-0000-0000B50E0000}"/>
    <cellStyle name="40% - Accent5 11 2" xfId="550" xr:uid="{00000000-0005-0000-0000-0000B60E0000}"/>
    <cellStyle name="40% - Accent5 11 2 2" xfId="551" xr:uid="{00000000-0005-0000-0000-0000B70E0000}"/>
    <cellStyle name="40% - Accent5 11 2 2 2" xfId="1578" xr:uid="{00000000-0005-0000-0000-0000B80E0000}"/>
    <cellStyle name="40% - Accent5 11 2 2 2 2" xfId="5107" xr:uid="{00000000-0005-0000-0000-0000B90E0000}"/>
    <cellStyle name="40% - Accent5 11 2 2 2_Exh G" xfId="3200" xr:uid="{00000000-0005-0000-0000-0000BA0E0000}"/>
    <cellStyle name="40% - Accent5 11 2 2 3" xfId="4228" xr:uid="{00000000-0005-0000-0000-0000BB0E0000}"/>
    <cellStyle name="40% - Accent5 11 2 2_Exh G" xfId="3199" xr:uid="{00000000-0005-0000-0000-0000BC0E0000}"/>
    <cellStyle name="40% - Accent5 11 2 3" xfId="1577" xr:uid="{00000000-0005-0000-0000-0000BD0E0000}"/>
    <cellStyle name="40% - Accent5 11 2 3 2" xfId="5106" xr:uid="{00000000-0005-0000-0000-0000BE0E0000}"/>
    <cellStyle name="40% - Accent5 11 2 3_Exh G" xfId="3201" xr:uid="{00000000-0005-0000-0000-0000BF0E0000}"/>
    <cellStyle name="40% - Accent5 11 2 4" xfId="4227" xr:uid="{00000000-0005-0000-0000-0000C00E0000}"/>
    <cellStyle name="40% - Accent5 11 2_Exh G" xfId="3198" xr:uid="{00000000-0005-0000-0000-0000C10E0000}"/>
    <cellStyle name="40% - Accent5 11 3" xfId="552" xr:uid="{00000000-0005-0000-0000-0000C20E0000}"/>
    <cellStyle name="40% - Accent5 11 3 2" xfId="1579" xr:uid="{00000000-0005-0000-0000-0000C30E0000}"/>
    <cellStyle name="40% - Accent5 11 3 2 2" xfId="5108" xr:uid="{00000000-0005-0000-0000-0000C40E0000}"/>
    <cellStyle name="40% - Accent5 11 3 2_Exh G" xfId="3203" xr:uid="{00000000-0005-0000-0000-0000C50E0000}"/>
    <cellStyle name="40% - Accent5 11 3 3" xfId="4229" xr:uid="{00000000-0005-0000-0000-0000C60E0000}"/>
    <cellStyle name="40% - Accent5 11 3_Exh G" xfId="3202" xr:uid="{00000000-0005-0000-0000-0000C70E0000}"/>
    <cellStyle name="40% - Accent5 11 4" xfId="1576" xr:uid="{00000000-0005-0000-0000-0000C80E0000}"/>
    <cellStyle name="40% - Accent5 11 4 2" xfId="5105" xr:uid="{00000000-0005-0000-0000-0000C90E0000}"/>
    <cellStyle name="40% - Accent5 11 4_Exh G" xfId="3204" xr:uid="{00000000-0005-0000-0000-0000CA0E0000}"/>
    <cellStyle name="40% - Accent5 11 5" xfId="4226" xr:uid="{00000000-0005-0000-0000-0000CB0E0000}"/>
    <cellStyle name="40% - Accent5 11_Exh G" xfId="3197" xr:uid="{00000000-0005-0000-0000-0000CC0E0000}"/>
    <cellStyle name="40% - Accent5 12" xfId="553" xr:uid="{00000000-0005-0000-0000-0000CD0E0000}"/>
    <cellStyle name="40% - Accent5 12 2" xfId="554" xr:uid="{00000000-0005-0000-0000-0000CE0E0000}"/>
    <cellStyle name="40% - Accent5 12 2 2" xfId="555" xr:uid="{00000000-0005-0000-0000-0000CF0E0000}"/>
    <cellStyle name="40% - Accent5 12 2 2 2" xfId="1582" xr:uid="{00000000-0005-0000-0000-0000D00E0000}"/>
    <cellStyle name="40% - Accent5 12 2 2 2 2" xfId="5111" xr:uid="{00000000-0005-0000-0000-0000D10E0000}"/>
    <cellStyle name="40% - Accent5 12 2 2 2_Exh G" xfId="3208" xr:uid="{00000000-0005-0000-0000-0000D20E0000}"/>
    <cellStyle name="40% - Accent5 12 2 2 3" xfId="4232" xr:uid="{00000000-0005-0000-0000-0000D30E0000}"/>
    <cellStyle name="40% - Accent5 12 2 2_Exh G" xfId="3207" xr:uid="{00000000-0005-0000-0000-0000D40E0000}"/>
    <cellStyle name="40% - Accent5 12 2 3" xfId="1581" xr:uid="{00000000-0005-0000-0000-0000D50E0000}"/>
    <cellStyle name="40% - Accent5 12 2 3 2" xfId="5110" xr:uid="{00000000-0005-0000-0000-0000D60E0000}"/>
    <cellStyle name="40% - Accent5 12 2 3_Exh G" xfId="3209" xr:uid="{00000000-0005-0000-0000-0000D70E0000}"/>
    <cellStyle name="40% - Accent5 12 2 4" xfId="4231" xr:uid="{00000000-0005-0000-0000-0000D80E0000}"/>
    <cellStyle name="40% - Accent5 12 2_Exh G" xfId="3206" xr:uid="{00000000-0005-0000-0000-0000D90E0000}"/>
    <cellStyle name="40% - Accent5 12 3" xfId="556" xr:uid="{00000000-0005-0000-0000-0000DA0E0000}"/>
    <cellStyle name="40% - Accent5 12 3 2" xfId="1583" xr:uid="{00000000-0005-0000-0000-0000DB0E0000}"/>
    <cellStyle name="40% - Accent5 12 3 2 2" xfId="5112" xr:uid="{00000000-0005-0000-0000-0000DC0E0000}"/>
    <cellStyle name="40% - Accent5 12 3 2_Exh G" xfId="3211" xr:uid="{00000000-0005-0000-0000-0000DD0E0000}"/>
    <cellStyle name="40% - Accent5 12 3 3" xfId="4233" xr:uid="{00000000-0005-0000-0000-0000DE0E0000}"/>
    <cellStyle name="40% - Accent5 12 3_Exh G" xfId="3210" xr:uid="{00000000-0005-0000-0000-0000DF0E0000}"/>
    <cellStyle name="40% - Accent5 12 4" xfId="1580" xr:uid="{00000000-0005-0000-0000-0000E00E0000}"/>
    <cellStyle name="40% - Accent5 12 4 2" xfId="5109" xr:uid="{00000000-0005-0000-0000-0000E10E0000}"/>
    <cellStyle name="40% - Accent5 12 4_Exh G" xfId="3212" xr:uid="{00000000-0005-0000-0000-0000E20E0000}"/>
    <cellStyle name="40% - Accent5 12 5" xfId="4230" xr:uid="{00000000-0005-0000-0000-0000E30E0000}"/>
    <cellStyle name="40% - Accent5 12_Exh G" xfId="3205" xr:uid="{00000000-0005-0000-0000-0000E40E0000}"/>
    <cellStyle name="40% - Accent5 13" xfId="557" xr:uid="{00000000-0005-0000-0000-0000E50E0000}"/>
    <cellStyle name="40% - Accent5 13 2" xfId="558" xr:uid="{00000000-0005-0000-0000-0000E60E0000}"/>
    <cellStyle name="40% - Accent5 13 2 2" xfId="559" xr:uid="{00000000-0005-0000-0000-0000E70E0000}"/>
    <cellStyle name="40% - Accent5 13 2 2 2" xfId="1586" xr:uid="{00000000-0005-0000-0000-0000E80E0000}"/>
    <cellStyle name="40% - Accent5 13 2 2 2 2" xfId="5115" xr:uid="{00000000-0005-0000-0000-0000E90E0000}"/>
    <cellStyle name="40% - Accent5 13 2 2 2_Exh G" xfId="3216" xr:uid="{00000000-0005-0000-0000-0000EA0E0000}"/>
    <cellStyle name="40% - Accent5 13 2 2 3" xfId="4236" xr:uid="{00000000-0005-0000-0000-0000EB0E0000}"/>
    <cellStyle name="40% - Accent5 13 2 2_Exh G" xfId="3215" xr:uid="{00000000-0005-0000-0000-0000EC0E0000}"/>
    <cellStyle name="40% - Accent5 13 2 3" xfId="1585" xr:uid="{00000000-0005-0000-0000-0000ED0E0000}"/>
    <cellStyle name="40% - Accent5 13 2 3 2" xfId="5114" xr:uid="{00000000-0005-0000-0000-0000EE0E0000}"/>
    <cellStyle name="40% - Accent5 13 2 3_Exh G" xfId="3217" xr:uid="{00000000-0005-0000-0000-0000EF0E0000}"/>
    <cellStyle name="40% - Accent5 13 2 4" xfId="4235" xr:uid="{00000000-0005-0000-0000-0000F00E0000}"/>
    <cellStyle name="40% - Accent5 13 2_Exh G" xfId="3214" xr:uid="{00000000-0005-0000-0000-0000F10E0000}"/>
    <cellStyle name="40% - Accent5 13 3" xfId="560" xr:uid="{00000000-0005-0000-0000-0000F20E0000}"/>
    <cellStyle name="40% - Accent5 13 3 2" xfId="1587" xr:uid="{00000000-0005-0000-0000-0000F30E0000}"/>
    <cellStyle name="40% - Accent5 13 3 2 2" xfId="5116" xr:uid="{00000000-0005-0000-0000-0000F40E0000}"/>
    <cellStyle name="40% - Accent5 13 3 2_Exh G" xfId="3219" xr:uid="{00000000-0005-0000-0000-0000F50E0000}"/>
    <cellStyle name="40% - Accent5 13 3 3" xfId="4237" xr:uid="{00000000-0005-0000-0000-0000F60E0000}"/>
    <cellStyle name="40% - Accent5 13 3_Exh G" xfId="3218" xr:uid="{00000000-0005-0000-0000-0000F70E0000}"/>
    <cellStyle name="40% - Accent5 13 4" xfId="1584" xr:uid="{00000000-0005-0000-0000-0000F80E0000}"/>
    <cellStyle name="40% - Accent5 13 4 2" xfId="5113" xr:uid="{00000000-0005-0000-0000-0000F90E0000}"/>
    <cellStyle name="40% - Accent5 13 4_Exh G" xfId="3220" xr:uid="{00000000-0005-0000-0000-0000FA0E0000}"/>
    <cellStyle name="40% - Accent5 13 5" xfId="4234" xr:uid="{00000000-0005-0000-0000-0000FB0E0000}"/>
    <cellStyle name="40% - Accent5 13_Exh G" xfId="3213" xr:uid="{00000000-0005-0000-0000-0000FC0E0000}"/>
    <cellStyle name="40% - Accent5 14" xfId="561" xr:uid="{00000000-0005-0000-0000-0000FD0E0000}"/>
    <cellStyle name="40% - Accent5 14 2" xfId="562" xr:uid="{00000000-0005-0000-0000-0000FE0E0000}"/>
    <cellStyle name="40% - Accent5 14 2 2" xfId="1589" xr:uid="{00000000-0005-0000-0000-0000FF0E0000}"/>
    <cellStyle name="40% - Accent5 14 2 2 2" xfId="5118" xr:uid="{00000000-0005-0000-0000-0000000F0000}"/>
    <cellStyle name="40% - Accent5 14 2 2_Exh G" xfId="3223" xr:uid="{00000000-0005-0000-0000-0000010F0000}"/>
    <cellStyle name="40% - Accent5 14 2 3" xfId="4239" xr:uid="{00000000-0005-0000-0000-0000020F0000}"/>
    <cellStyle name="40% - Accent5 14 2_Exh G" xfId="3222" xr:uid="{00000000-0005-0000-0000-0000030F0000}"/>
    <cellStyle name="40% - Accent5 14 3" xfId="1588" xr:uid="{00000000-0005-0000-0000-0000040F0000}"/>
    <cellStyle name="40% - Accent5 14 3 2" xfId="5117" xr:uid="{00000000-0005-0000-0000-0000050F0000}"/>
    <cellStyle name="40% - Accent5 14 3_Exh G" xfId="3224" xr:uid="{00000000-0005-0000-0000-0000060F0000}"/>
    <cellStyle name="40% - Accent5 14 4" xfId="4238" xr:uid="{00000000-0005-0000-0000-0000070F0000}"/>
    <cellStyle name="40% - Accent5 14_Exh G" xfId="3221" xr:uid="{00000000-0005-0000-0000-0000080F0000}"/>
    <cellStyle name="40% - Accent5 15" xfId="563" xr:uid="{00000000-0005-0000-0000-0000090F0000}"/>
    <cellStyle name="40% - Accent5 15 2" xfId="1590" xr:uid="{00000000-0005-0000-0000-00000A0F0000}"/>
    <cellStyle name="40% - Accent5 15 2 2" xfId="5119" xr:uid="{00000000-0005-0000-0000-00000B0F0000}"/>
    <cellStyle name="40% - Accent5 15 2_Exh G" xfId="3226" xr:uid="{00000000-0005-0000-0000-00000C0F0000}"/>
    <cellStyle name="40% - Accent5 15 3" xfId="4240" xr:uid="{00000000-0005-0000-0000-00000D0F0000}"/>
    <cellStyle name="40% - Accent5 15_Exh G" xfId="3225" xr:uid="{00000000-0005-0000-0000-00000E0F0000}"/>
    <cellStyle name="40% - Accent5 16" xfId="863" xr:uid="{00000000-0005-0000-0000-00000F0F0000}"/>
    <cellStyle name="40% - Accent5 16 2" xfId="1801" xr:uid="{00000000-0005-0000-0000-0000100F0000}"/>
    <cellStyle name="40% - Accent5 16 2 2" xfId="5321" xr:uid="{00000000-0005-0000-0000-0000110F0000}"/>
    <cellStyle name="40% - Accent5 16 2_Exh G" xfId="3228" xr:uid="{00000000-0005-0000-0000-0000120F0000}"/>
    <cellStyle name="40% - Accent5 16 3" xfId="4442" xr:uid="{00000000-0005-0000-0000-0000130F0000}"/>
    <cellStyle name="40% - Accent5 16_Exh G" xfId="3227" xr:uid="{00000000-0005-0000-0000-0000140F0000}"/>
    <cellStyle name="40% - Accent5 2" xfId="564" xr:uid="{00000000-0005-0000-0000-0000150F0000}"/>
    <cellStyle name="40% - Accent5 2 2" xfId="565" xr:uid="{00000000-0005-0000-0000-0000160F0000}"/>
    <cellStyle name="40% - Accent5 2 2 2" xfId="566" xr:uid="{00000000-0005-0000-0000-0000170F0000}"/>
    <cellStyle name="40% - Accent5 2 2 2 2" xfId="1593" xr:uid="{00000000-0005-0000-0000-0000180F0000}"/>
    <cellStyle name="40% - Accent5 2 2 2 2 2" xfId="5122" xr:uid="{00000000-0005-0000-0000-0000190F0000}"/>
    <cellStyle name="40% - Accent5 2 2 2 2_Exh G" xfId="3232" xr:uid="{00000000-0005-0000-0000-00001A0F0000}"/>
    <cellStyle name="40% - Accent5 2 2 2 3" xfId="4243" xr:uid="{00000000-0005-0000-0000-00001B0F0000}"/>
    <cellStyle name="40% - Accent5 2 2 2_Exh G" xfId="3231" xr:uid="{00000000-0005-0000-0000-00001C0F0000}"/>
    <cellStyle name="40% - Accent5 2 2 3" xfId="994" xr:uid="{00000000-0005-0000-0000-00001D0F0000}"/>
    <cellStyle name="40% - Accent5 2 2 3 2" xfId="1909" xr:uid="{00000000-0005-0000-0000-00001E0F0000}"/>
    <cellStyle name="40% - Accent5 2 2 3 2 2" xfId="5426" xr:uid="{00000000-0005-0000-0000-00001F0F0000}"/>
    <cellStyle name="40% - Accent5 2 2 3 2_Exh G" xfId="3234" xr:uid="{00000000-0005-0000-0000-0000200F0000}"/>
    <cellStyle name="40% - Accent5 2 2 3 3" xfId="4547" xr:uid="{00000000-0005-0000-0000-0000210F0000}"/>
    <cellStyle name="40% - Accent5 2 2 3_Exh G" xfId="3233" xr:uid="{00000000-0005-0000-0000-0000220F0000}"/>
    <cellStyle name="40% - Accent5 2 2 4" xfId="1592" xr:uid="{00000000-0005-0000-0000-0000230F0000}"/>
    <cellStyle name="40% - Accent5 2 2 4 2" xfId="5121" xr:uid="{00000000-0005-0000-0000-0000240F0000}"/>
    <cellStyle name="40% - Accent5 2 2 4_Exh G" xfId="3235" xr:uid="{00000000-0005-0000-0000-0000250F0000}"/>
    <cellStyle name="40% - Accent5 2 2 5" xfId="4242" xr:uid="{00000000-0005-0000-0000-0000260F0000}"/>
    <cellStyle name="40% - Accent5 2 2_Exh G" xfId="3230" xr:uid="{00000000-0005-0000-0000-0000270F0000}"/>
    <cellStyle name="40% - Accent5 2 3" xfId="567" xr:uid="{00000000-0005-0000-0000-0000280F0000}"/>
    <cellStyle name="40% - Accent5 2 3 2" xfId="1594" xr:uid="{00000000-0005-0000-0000-0000290F0000}"/>
    <cellStyle name="40% - Accent5 2 3 2 2" xfId="5123" xr:uid="{00000000-0005-0000-0000-00002A0F0000}"/>
    <cellStyle name="40% - Accent5 2 3 2_Exh G" xfId="3237" xr:uid="{00000000-0005-0000-0000-00002B0F0000}"/>
    <cellStyle name="40% - Accent5 2 3 3" xfId="4244" xr:uid="{00000000-0005-0000-0000-00002C0F0000}"/>
    <cellStyle name="40% - Accent5 2 3_Exh G" xfId="3236" xr:uid="{00000000-0005-0000-0000-00002D0F0000}"/>
    <cellStyle name="40% - Accent5 2 4" xfId="993" xr:uid="{00000000-0005-0000-0000-00002E0F0000}"/>
    <cellStyle name="40% - Accent5 2 4 2" xfId="1908" xr:uid="{00000000-0005-0000-0000-00002F0F0000}"/>
    <cellStyle name="40% - Accent5 2 4 2 2" xfId="5425" xr:uid="{00000000-0005-0000-0000-0000300F0000}"/>
    <cellStyle name="40% - Accent5 2 4 2_Exh G" xfId="3239" xr:uid="{00000000-0005-0000-0000-0000310F0000}"/>
    <cellStyle name="40% - Accent5 2 4 3" xfId="4546" xr:uid="{00000000-0005-0000-0000-0000320F0000}"/>
    <cellStyle name="40% - Accent5 2 4_Exh G" xfId="3238" xr:uid="{00000000-0005-0000-0000-0000330F0000}"/>
    <cellStyle name="40% - Accent5 2 5" xfId="1591" xr:uid="{00000000-0005-0000-0000-0000340F0000}"/>
    <cellStyle name="40% - Accent5 2 5 2" xfId="5120" xr:uid="{00000000-0005-0000-0000-0000350F0000}"/>
    <cellStyle name="40% - Accent5 2 5_Exh G" xfId="3240" xr:uid="{00000000-0005-0000-0000-0000360F0000}"/>
    <cellStyle name="40% - Accent5 2 6" xfId="4241" xr:uid="{00000000-0005-0000-0000-0000370F0000}"/>
    <cellStyle name="40% - Accent5 2_Exh G" xfId="3229" xr:uid="{00000000-0005-0000-0000-0000380F0000}"/>
    <cellStyle name="40% - Accent5 3" xfId="568" xr:uid="{00000000-0005-0000-0000-0000390F0000}"/>
    <cellStyle name="40% - Accent5 3 2" xfId="569" xr:uid="{00000000-0005-0000-0000-00003A0F0000}"/>
    <cellStyle name="40% - Accent5 3 2 2" xfId="570" xr:uid="{00000000-0005-0000-0000-00003B0F0000}"/>
    <cellStyle name="40% - Accent5 3 2 2 2" xfId="1597" xr:uid="{00000000-0005-0000-0000-00003C0F0000}"/>
    <cellStyle name="40% - Accent5 3 2 2 2 2" xfId="5126" xr:uid="{00000000-0005-0000-0000-00003D0F0000}"/>
    <cellStyle name="40% - Accent5 3 2 2 2_Exh G" xfId="3244" xr:uid="{00000000-0005-0000-0000-00003E0F0000}"/>
    <cellStyle name="40% - Accent5 3 2 2 3" xfId="4247" xr:uid="{00000000-0005-0000-0000-00003F0F0000}"/>
    <cellStyle name="40% - Accent5 3 2 2_Exh G" xfId="3243" xr:uid="{00000000-0005-0000-0000-0000400F0000}"/>
    <cellStyle name="40% - Accent5 3 2 3" xfId="996" xr:uid="{00000000-0005-0000-0000-0000410F0000}"/>
    <cellStyle name="40% - Accent5 3 2 3 2" xfId="1911" xr:uid="{00000000-0005-0000-0000-0000420F0000}"/>
    <cellStyle name="40% - Accent5 3 2 3 2 2" xfId="5428" xr:uid="{00000000-0005-0000-0000-0000430F0000}"/>
    <cellStyle name="40% - Accent5 3 2 3 2_Exh G" xfId="3246" xr:uid="{00000000-0005-0000-0000-0000440F0000}"/>
    <cellStyle name="40% - Accent5 3 2 3 3" xfId="4549" xr:uid="{00000000-0005-0000-0000-0000450F0000}"/>
    <cellStyle name="40% - Accent5 3 2 3_Exh G" xfId="3245" xr:uid="{00000000-0005-0000-0000-0000460F0000}"/>
    <cellStyle name="40% - Accent5 3 2 4" xfId="1596" xr:uid="{00000000-0005-0000-0000-0000470F0000}"/>
    <cellStyle name="40% - Accent5 3 2 4 2" xfId="5125" xr:uid="{00000000-0005-0000-0000-0000480F0000}"/>
    <cellStyle name="40% - Accent5 3 2 4_Exh G" xfId="3247" xr:uid="{00000000-0005-0000-0000-0000490F0000}"/>
    <cellStyle name="40% - Accent5 3 2 5" xfId="4246" xr:uid="{00000000-0005-0000-0000-00004A0F0000}"/>
    <cellStyle name="40% - Accent5 3 2_Exh G" xfId="3242" xr:uid="{00000000-0005-0000-0000-00004B0F0000}"/>
    <cellStyle name="40% - Accent5 3 3" xfId="571" xr:uid="{00000000-0005-0000-0000-00004C0F0000}"/>
    <cellStyle name="40% - Accent5 3 3 2" xfId="1598" xr:uid="{00000000-0005-0000-0000-00004D0F0000}"/>
    <cellStyle name="40% - Accent5 3 3 2 2" xfId="5127" xr:uid="{00000000-0005-0000-0000-00004E0F0000}"/>
    <cellStyle name="40% - Accent5 3 3 2_Exh G" xfId="3249" xr:uid="{00000000-0005-0000-0000-00004F0F0000}"/>
    <cellStyle name="40% - Accent5 3 3 3" xfId="4248" xr:uid="{00000000-0005-0000-0000-0000500F0000}"/>
    <cellStyle name="40% - Accent5 3 3_Exh G" xfId="3248" xr:uid="{00000000-0005-0000-0000-0000510F0000}"/>
    <cellStyle name="40% - Accent5 3 4" xfId="995" xr:uid="{00000000-0005-0000-0000-0000520F0000}"/>
    <cellStyle name="40% - Accent5 3 4 2" xfId="1910" xr:uid="{00000000-0005-0000-0000-0000530F0000}"/>
    <cellStyle name="40% - Accent5 3 4 2 2" xfId="5427" xr:uid="{00000000-0005-0000-0000-0000540F0000}"/>
    <cellStyle name="40% - Accent5 3 4 2_Exh G" xfId="3251" xr:uid="{00000000-0005-0000-0000-0000550F0000}"/>
    <cellStyle name="40% - Accent5 3 4 3" xfId="4548" xr:uid="{00000000-0005-0000-0000-0000560F0000}"/>
    <cellStyle name="40% - Accent5 3 4_Exh G" xfId="3250" xr:uid="{00000000-0005-0000-0000-0000570F0000}"/>
    <cellStyle name="40% - Accent5 3 5" xfId="1595" xr:uid="{00000000-0005-0000-0000-0000580F0000}"/>
    <cellStyle name="40% - Accent5 3 5 2" xfId="5124" xr:uid="{00000000-0005-0000-0000-0000590F0000}"/>
    <cellStyle name="40% - Accent5 3 5_Exh G" xfId="3252" xr:uid="{00000000-0005-0000-0000-00005A0F0000}"/>
    <cellStyle name="40% - Accent5 3 6" xfId="4245" xr:uid="{00000000-0005-0000-0000-00005B0F0000}"/>
    <cellStyle name="40% - Accent5 3_Exh G" xfId="3241" xr:uid="{00000000-0005-0000-0000-00005C0F0000}"/>
    <cellStyle name="40% - Accent5 4" xfId="572" xr:uid="{00000000-0005-0000-0000-00005D0F0000}"/>
    <cellStyle name="40% - Accent5 4 2" xfId="573" xr:uid="{00000000-0005-0000-0000-00005E0F0000}"/>
    <cellStyle name="40% - Accent5 4 2 2" xfId="574" xr:uid="{00000000-0005-0000-0000-00005F0F0000}"/>
    <cellStyle name="40% - Accent5 4 2 2 2" xfId="1601" xr:uid="{00000000-0005-0000-0000-0000600F0000}"/>
    <cellStyle name="40% - Accent5 4 2 2 2 2" xfId="5130" xr:uid="{00000000-0005-0000-0000-0000610F0000}"/>
    <cellStyle name="40% - Accent5 4 2 2 2_Exh G" xfId="3256" xr:uid="{00000000-0005-0000-0000-0000620F0000}"/>
    <cellStyle name="40% - Accent5 4 2 2 3" xfId="4251" xr:uid="{00000000-0005-0000-0000-0000630F0000}"/>
    <cellStyle name="40% - Accent5 4 2 2_Exh G" xfId="3255" xr:uid="{00000000-0005-0000-0000-0000640F0000}"/>
    <cellStyle name="40% - Accent5 4 2 3" xfId="998" xr:uid="{00000000-0005-0000-0000-0000650F0000}"/>
    <cellStyle name="40% - Accent5 4 2 3 2" xfId="1913" xr:uid="{00000000-0005-0000-0000-0000660F0000}"/>
    <cellStyle name="40% - Accent5 4 2 3 2 2" xfId="5430" xr:uid="{00000000-0005-0000-0000-0000670F0000}"/>
    <cellStyle name="40% - Accent5 4 2 3 2_Exh G" xfId="3258" xr:uid="{00000000-0005-0000-0000-0000680F0000}"/>
    <cellStyle name="40% - Accent5 4 2 3 3" xfId="4551" xr:uid="{00000000-0005-0000-0000-0000690F0000}"/>
    <cellStyle name="40% - Accent5 4 2 3_Exh G" xfId="3257" xr:uid="{00000000-0005-0000-0000-00006A0F0000}"/>
    <cellStyle name="40% - Accent5 4 2 4" xfId="1600" xr:uid="{00000000-0005-0000-0000-00006B0F0000}"/>
    <cellStyle name="40% - Accent5 4 2 4 2" xfId="5129" xr:uid="{00000000-0005-0000-0000-00006C0F0000}"/>
    <cellStyle name="40% - Accent5 4 2 4_Exh G" xfId="3259" xr:uid="{00000000-0005-0000-0000-00006D0F0000}"/>
    <cellStyle name="40% - Accent5 4 2 5" xfId="4250" xr:uid="{00000000-0005-0000-0000-00006E0F0000}"/>
    <cellStyle name="40% - Accent5 4 2_Exh G" xfId="3254" xr:uid="{00000000-0005-0000-0000-00006F0F0000}"/>
    <cellStyle name="40% - Accent5 4 3" xfId="575" xr:uid="{00000000-0005-0000-0000-0000700F0000}"/>
    <cellStyle name="40% - Accent5 4 3 2" xfId="1602" xr:uid="{00000000-0005-0000-0000-0000710F0000}"/>
    <cellStyle name="40% - Accent5 4 3 2 2" xfId="5131" xr:uid="{00000000-0005-0000-0000-0000720F0000}"/>
    <cellStyle name="40% - Accent5 4 3 2_Exh G" xfId="3261" xr:uid="{00000000-0005-0000-0000-0000730F0000}"/>
    <cellStyle name="40% - Accent5 4 3 3" xfId="4252" xr:uid="{00000000-0005-0000-0000-0000740F0000}"/>
    <cellStyle name="40% - Accent5 4 3_Exh G" xfId="3260" xr:uid="{00000000-0005-0000-0000-0000750F0000}"/>
    <cellStyle name="40% - Accent5 4 4" xfId="997" xr:uid="{00000000-0005-0000-0000-0000760F0000}"/>
    <cellStyle name="40% - Accent5 4 4 2" xfId="1912" xr:uid="{00000000-0005-0000-0000-0000770F0000}"/>
    <cellStyle name="40% - Accent5 4 4 2 2" xfId="5429" xr:uid="{00000000-0005-0000-0000-0000780F0000}"/>
    <cellStyle name="40% - Accent5 4 4 2_Exh G" xfId="3263" xr:uid="{00000000-0005-0000-0000-0000790F0000}"/>
    <cellStyle name="40% - Accent5 4 4 3" xfId="4550" xr:uid="{00000000-0005-0000-0000-00007A0F0000}"/>
    <cellStyle name="40% - Accent5 4 4_Exh G" xfId="3262" xr:uid="{00000000-0005-0000-0000-00007B0F0000}"/>
    <cellStyle name="40% - Accent5 4 5" xfId="1599" xr:uid="{00000000-0005-0000-0000-00007C0F0000}"/>
    <cellStyle name="40% - Accent5 4 5 2" xfId="5128" xr:uid="{00000000-0005-0000-0000-00007D0F0000}"/>
    <cellStyle name="40% - Accent5 4 5_Exh G" xfId="3264" xr:uid="{00000000-0005-0000-0000-00007E0F0000}"/>
    <cellStyle name="40% - Accent5 4 6" xfId="4249" xr:uid="{00000000-0005-0000-0000-00007F0F0000}"/>
    <cellStyle name="40% - Accent5 4_Exh G" xfId="3253" xr:uid="{00000000-0005-0000-0000-0000800F0000}"/>
    <cellStyle name="40% - Accent5 5" xfId="576" xr:uid="{00000000-0005-0000-0000-0000810F0000}"/>
    <cellStyle name="40% - Accent5 5 2" xfId="577" xr:uid="{00000000-0005-0000-0000-0000820F0000}"/>
    <cellStyle name="40% - Accent5 5 2 2" xfId="578" xr:uid="{00000000-0005-0000-0000-0000830F0000}"/>
    <cellStyle name="40% - Accent5 5 2 2 2" xfId="1605" xr:uid="{00000000-0005-0000-0000-0000840F0000}"/>
    <cellStyle name="40% - Accent5 5 2 2 2 2" xfId="5134" xr:uid="{00000000-0005-0000-0000-0000850F0000}"/>
    <cellStyle name="40% - Accent5 5 2 2 2_Exh G" xfId="3268" xr:uid="{00000000-0005-0000-0000-0000860F0000}"/>
    <cellStyle name="40% - Accent5 5 2 2 3" xfId="4255" xr:uid="{00000000-0005-0000-0000-0000870F0000}"/>
    <cellStyle name="40% - Accent5 5 2 2_Exh G" xfId="3267" xr:uid="{00000000-0005-0000-0000-0000880F0000}"/>
    <cellStyle name="40% - Accent5 5 2 3" xfId="1604" xr:uid="{00000000-0005-0000-0000-0000890F0000}"/>
    <cellStyle name="40% - Accent5 5 2 3 2" xfId="5133" xr:uid="{00000000-0005-0000-0000-00008A0F0000}"/>
    <cellStyle name="40% - Accent5 5 2 3_Exh G" xfId="3269" xr:uid="{00000000-0005-0000-0000-00008B0F0000}"/>
    <cellStyle name="40% - Accent5 5 2 4" xfId="4254" xr:uid="{00000000-0005-0000-0000-00008C0F0000}"/>
    <cellStyle name="40% - Accent5 5 2_Exh G" xfId="3266" xr:uid="{00000000-0005-0000-0000-00008D0F0000}"/>
    <cellStyle name="40% - Accent5 5 3" xfId="579" xr:uid="{00000000-0005-0000-0000-00008E0F0000}"/>
    <cellStyle name="40% - Accent5 5 3 2" xfId="1606" xr:uid="{00000000-0005-0000-0000-00008F0F0000}"/>
    <cellStyle name="40% - Accent5 5 3 2 2" xfId="5135" xr:uid="{00000000-0005-0000-0000-0000900F0000}"/>
    <cellStyle name="40% - Accent5 5 3 2_Exh G" xfId="3271" xr:uid="{00000000-0005-0000-0000-0000910F0000}"/>
    <cellStyle name="40% - Accent5 5 3 3" xfId="4256" xr:uid="{00000000-0005-0000-0000-0000920F0000}"/>
    <cellStyle name="40% - Accent5 5 3_Exh G" xfId="3270" xr:uid="{00000000-0005-0000-0000-0000930F0000}"/>
    <cellStyle name="40% - Accent5 5 4" xfId="999" xr:uid="{00000000-0005-0000-0000-0000940F0000}"/>
    <cellStyle name="40% - Accent5 5 5" xfId="1603" xr:uid="{00000000-0005-0000-0000-0000950F0000}"/>
    <cellStyle name="40% - Accent5 5 5 2" xfId="5132" xr:uid="{00000000-0005-0000-0000-0000960F0000}"/>
    <cellStyle name="40% - Accent5 5 5_Exh G" xfId="3272" xr:uid="{00000000-0005-0000-0000-0000970F0000}"/>
    <cellStyle name="40% - Accent5 5 6" xfId="4253" xr:uid="{00000000-0005-0000-0000-0000980F0000}"/>
    <cellStyle name="40% - Accent5 5_Exh G" xfId="3265" xr:uid="{00000000-0005-0000-0000-0000990F0000}"/>
    <cellStyle name="40% - Accent5 6" xfId="580" xr:uid="{00000000-0005-0000-0000-00009A0F0000}"/>
    <cellStyle name="40% - Accent5 6 2" xfId="581" xr:uid="{00000000-0005-0000-0000-00009B0F0000}"/>
    <cellStyle name="40% - Accent5 6 2 2" xfId="582" xr:uid="{00000000-0005-0000-0000-00009C0F0000}"/>
    <cellStyle name="40% - Accent5 6 2 2 2" xfId="1609" xr:uid="{00000000-0005-0000-0000-00009D0F0000}"/>
    <cellStyle name="40% - Accent5 6 2 2 2 2" xfId="5138" xr:uid="{00000000-0005-0000-0000-00009E0F0000}"/>
    <cellStyle name="40% - Accent5 6 2 2 2_Exh G" xfId="3276" xr:uid="{00000000-0005-0000-0000-00009F0F0000}"/>
    <cellStyle name="40% - Accent5 6 2 2 3" xfId="4259" xr:uid="{00000000-0005-0000-0000-0000A00F0000}"/>
    <cellStyle name="40% - Accent5 6 2 2_Exh G" xfId="3275" xr:uid="{00000000-0005-0000-0000-0000A10F0000}"/>
    <cellStyle name="40% - Accent5 6 2 3" xfId="1608" xr:uid="{00000000-0005-0000-0000-0000A20F0000}"/>
    <cellStyle name="40% - Accent5 6 2 3 2" xfId="5137" xr:uid="{00000000-0005-0000-0000-0000A30F0000}"/>
    <cellStyle name="40% - Accent5 6 2 3_Exh G" xfId="3277" xr:uid="{00000000-0005-0000-0000-0000A40F0000}"/>
    <cellStyle name="40% - Accent5 6 2 4" xfId="4258" xr:uid="{00000000-0005-0000-0000-0000A50F0000}"/>
    <cellStyle name="40% - Accent5 6 2_Exh G" xfId="3274" xr:uid="{00000000-0005-0000-0000-0000A60F0000}"/>
    <cellStyle name="40% - Accent5 6 3" xfId="583" xr:uid="{00000000-0005-0000-0000-0000A70F0000}"/>
    <cellStyle name="40% - Accent5 6 3 2" xfId="1610" xr:uid="{00000000-0005-0000-0000-0000A80F0000}"/>
    <cellStyle name="40% - Accent5 6 3 2 2" xfId="5139" xr:uid="{00000000-0005-0000-0000-0000A90F0000}"/>
    <cellStyle name="40% - Accent5 6 3 2_Exh G" xfId="3279" xr:uid="{00000000-0005-0000-0000-0000AA0F0000}"/>
    <cellStyle name="40% - Accent5 6 3 3" xfId="4260" xr:uid="{00000000-0005-0000-0000-0000AB0F0000}"/>
    <cellStyle name="40% - Accent5 6 3_Exh G" xfId="3278" xr:uid="{00000000-0005-0000-0000-0000AC0F0000}"/>
    <cellStyle name="40% - Accent5 6 4" xfId="1000" xr:uid="{00000000-0005-0000-0000-0000AD0F0000}"/>
    <cellStyle name="40% - Accent5 6 4 2" xfId="1914" xr:uid="{00000000-0005-0000-0000-0000AE0F0000}"/>
    <cellStyle name="40% - Accent5 6 4 2 2" xfId="5431" xr:uid="{00000000-0005-0000-0000-0000AF0F0000}"/>
    <cellStyle name="40% - Accent5 6 4 2_Exh G" xfId="3281" xr:uid="{00000000-0005-0000-0000-0000B00F0000}"/>
    <cellStyle name="40% - Accent5 6 4 3" xfId="4552" xr:uid="{00000000-0005-0000-0000-0000B10F0000}"/>
    <cellStyle name="40% - Accent5 6 4_Exh G" xfId="3280" xr:uid="{00000000-0005-0000-0000-0000B20F0000}"/>
    <cellStyle name="40% - Accent5 6 5" xfId="1607" xr:uid="{00000000-0005-0000-0000-0000B30F0000}"/>
    <cellStyle name="40% - Accent5 6 5 2" xfId="5136" xr:uid="{00000000-0005-0000-0000-0000B40F0000}"/>
    <cellStyle name="40% - Accent5 6 5_Exh G" xfId="3282" xr:uid="{00000000-0005-0000-0000-0000B50F0000}"/>
    <cellStyle name="40% - Accent5 6 6" xfId="4257" xr:uid="{00000000-0005-0000-0000-0000B60F0000}"/>
    <cellStyle name="40% - Accent5 6_Exh G" xfId="3273" xr:uid="{00000000-0005-0000-0000-0000B70F0000}"/>
    <cellStyle name="40% - Accent5 7" xfId="584" xr:uid="{00000000-0005-0000-0000-0000B80F0000}"/>
    <cellStyle name="40% - Accent5 7 2" xfId="585" xr:uid="{00000000-0005-0000-0000-0000B90F0000}"/>
    <cellStyle name="40% - Accent5 7 2 2" xfId="586" xr:uid="{00000000-0005-0000-0000-0000BA0F0000}"/>
    <cellStyle name="40% - Accent5 7 2 2 2" xfId="1613" xr:uid="{00000000-0005-0000-0000-0000BB0F0000}"/>
    <cellStyle name="40% - Accent5 7 2 2 2 2" xfId="5142" xr:uid="{00000000-0005-0000-0000-0000BC0F0000}"/>
    <cellStyle name="40% - Accent5 7 2 2 2_Exh G" xfId="3286" xr:uid="{00000000-0005-0000-0000-0000BD0F0000}"/>
    <cellStyle name="40% - Accent5 7 2 2 3" xfId="4263" xr:uid="{00000000-0005-0000-0000-0000BE0F0000}"/>
    <cellStyle name="40% - Accent5 7 2 2_Exh G" xfId="3285" xr:uid="{00000000-0005-0000-0000-0000BF0F0000}"/>
    <cellStyle name="40% - Accent5 7 2 3" xfId="1612" xr:uid="{00000000-0005-0000-0000-0000C00F0000}"/>
    <cellStyle name="40% - Accent5 7 2 3 2" xfId="5141" xr:uid="{00000000-0005-0000-0000-0000C10F0000}"/>
    <cellStyle name="40% - Accent5 7 2 3_Exh G" xfId="3287" xr:uid="{00000000-0005-0000-0000-0000C20F0000}"/>
    <cellStyle name="40% - Accent5 7 2 4" xfId="4262" xr:uid="{00000000-0005-0000-0000-0000C30F0000}"/>
    <cellStyle name="40% - Accent5 7 2_Exh G" xfId="3284" xr:uid="{00000000-0005-0000-0000-0000C40F0000}"/>
    <cellStyle name="40% - Accent5 7 3" xfId="587" xr:uid="{00000000-0005-0000-0000-0000C50F0000}"/>
    <cellStyle name="40% - Accent5 7 3 2" xfId="1614" xr:uid="{00000000-0005-0000-0000-0000C60F0000}"/>
    <cellStyle name="40% - Accent5 7 3 2 2" xfId="5143" xr:uid="{00000000-0005-0000-0000-0000C70F0000}"/>
    <cellStyle name="40% - Accent5 7 3 2_Exh G" xfId="3289" xr:uid="{00000000-0005-0000-0000-0000C80F0000}"/>
    <cellStyle name="40% - Accent5 7 3 3" xfId="4264" xr:uid="{00000000-0005-0000-0000-0000C90F0000}"/>
    <cellStyle name="40% - Accent5 7 3_Exh G" xfId="3288" xr:uid="{00000000-0005-0000-0000-0000CA0F0000}"/>
    <cellStyle name="40% - Accent5 7 4" xfId="1001" xr:uid="{00000000-0005-0000-0000-0000CB0F0000}"/>
    <cellStyle name="40% - Accent5 7 4 2" xfId="1915" xr:uid="{00000000-0005-0000-0000-0000CC0F0000}"/>
    <cellStyle name="40% - Accent5 7 4 2 2" xfId="5432" xr:uid="{00000000-0005-0000-0000-0000CD0F0000}"/>
    <cellStyle name="40% - Accent5 7 4 2_Exh G" xfId="3291" xr:uid="{00000000-0005-0000-0000-0000CE0F0000}"/>
    <cellStyle name="40% - Accent5 7 4 3" xfId="4553" xr:uid="{00000000-0005-0000-0000-0000CF0F0000}"/>
    <cellStyle name="40% - Accent5 7 4_Exh G" xfId="3290" xr:uid="{00000000-0005-0000-0000-0000D00F0000}"/>
    <cellStyle name="40% - Accent5 7 5" xfId="1611" xr:uid="{00000000-0005-0000-0000-0000D10F0000}"/>
    <cellStyle name="40% - Accent5 7 5 2" xfId="5140" xr:uid="{00000000-0005-0000-0000-0000D20F0000}"/>
    <cellStyle name="40% - Accent5 7 5_Exh G" xfId="3292" xr:uid="{00000000-0005-0000-0000-0000D30F0000}"/>
    <cellStyle name="40% - Accent5 7 6" xfId="4261" xr:uid="{00000000-0005-0000-0000-0000D40F0000}"/>
    <cellStyle name="40% - Accent5 7_Exh G" xfId="3283" xr:uid="{00000000-0005-0000-0000-0000D50F0000}"/>
    <cellStyle name="40% - Accent5 8" xfId="588" xr:uid="{00000000-0005-0000-0000-0000D60F0000}"/>
    <cellStyle name="40% - Accent5 8 2" xfId="589" xr:uid="{00000000-0005-0000-0000-0000D70F0000}"/>
    <cellStyle name="40% - Accent5 8 2 2" xfId="590" xr:uid="{00000000-0005-0000-0000-0000D80F0000}"/>
    <cellStyle name="40% - Accent5 8 2 2 2" xfId="1617" xr:uid="{00000000-0005-0000-0000-0000D90F0000}"/>
    <cellStyle name="40% - Accent5 8 2 2 2 2" xfId="5146" xr:uid="{00000000-0005-0000-0000-0000DA0F0000}"/>
    <cellStyle name="40% - Accent5 8 2 2 2_Exh G" xfId="3296" xr:uid="{00000000-0005-0000-0000-0000DB0F0000}"/>
    <cellStyle name="40% - Accent5 8 2 2 3" xfId="4267" xr:uid="{00000000-0005-0000-0000-0000DC0F0000}"/>
    <cellStyle name="40% - Accent5 8 2 2_Exh G" xfId="3295" xr:uid="{00000000-0005-0000-0000-0000DD0F0000}"/>
    <cellStyle name="40% - Accent5 8 2 3" xfId="1616" xr:uid="{00000000-0005-0000-0000-0000DE0F0000}"/>
    <cellStyle name="40% - Accent5 8 2 3 2" xfId="5145" xr:uid="{00000000-0005-0000-0000-0000DF0F0000}"/>
    <cellStyle name="40% - Accent5 8 2 3_Exh G" xfId="3297" xr:uid="{00000000-0005-0000-0000-0000E00F0000}"/>
    <cellStyle name="40% - Accent5 8 2 4" xfId="4266" xr:uid="{00000000-0005-0000-0000-0000E10F0000}"/>
    <cellStyle name="40% - Accent5 8 2_Exh G" xfId="3294" xr:uid="{00000000-0005-0000-0000-0000E20F0000}"/>
    <cellStyle name="40% - Accent5 8 3" xfId="591" xr:uid="{00000000-0005-0000-0000-0000E30F0000}"/>
    <cellStyle name="40% - Accent5 8 3 2" xfId="1618" xr:uid="{00000000-0005-0000-0000-0000E40F0000}"/>
    <cellStyle name="40% - Accent5 8 3 2 2" xfId="5147" xr:uid="{00000000-0005-0000-0000-0000E50F0000}"/>
    <cellStyle name="40% - Accent5 8 3 2_Exh G" xfId="3299" xr:uid="{00000000-0005-0000-0000-0000E60F0000}"/>
    <cellStyle name="40% - Accent5 8 3 3" xfId="4268" xr:uid="{00000000-0005-0000-0000-0000E70F0000}"/>
    <cellStyle name="40% - Accent5 8 3_Exh G" xfId="3298" xr:uid="{00000000-0005-0000-0000-0000E80F0000}"/>
    <cellStyle name="40% - Accent5 8 4" xfId="1002" xr:uid="{00000000-0005-0000-0000-0000E90F0000}"/>
    <cellStyle name="40% - Accent5 8 4 2" xfId="1916" xr:uid="{00000000-0005-0000-0000-0000EA0F0000}"/>
    <cellStyle name="40% - Accent5 8 4 2 2" xfId="5433" xr:uid="{00000000-0005-0000-0000-0000EB0F0000}"/>
    <cellStyle name="40% - Accent5 8 4 2_Exh G" xfId="3301" xr:uid="{00000000-0005-0000-0000-0000EC0F0000}"/>
    <cellStyle name="40% - Accent5 8 4 3" xfId="4554" xr:uid="{00000000-0005-0000-0000-0000ED0F0000}"/>
    <cellStyle name="40% - Accent5 8 4_Exh G" xfId="3300" xr:uid="{00000000-0005-0000-0000-0000EE0F0000}"/>
    <cellStyle name="40% - Accent5 8 5" xfId="1615" xr:uid="{00000000-0005-0000-0000-0000EF0F0000}"/>
    <cellStyle name="40% - Accent5 8 5 2" xfId="5144" xr:uid="{00000000-0005-0000-0000-0000F00F0000}"/>
    <cellStyle name="40% - Accent5 8 5_Exh G" xfId="3302" xr:uid="{00000000-0005-0000-0000-0000F10F0000}"/>
    <cellStyle name="40% - Accent5 8 6" xfId="4265" xr:uid="{00000000-0005-0000-0000-0000F20F0000}"/>
    <cellStyle name="40% - Accent5 8_Exh G" xfId="3293" xr:uid="{00000000-0005-0000-0000-0000F30F0000}"/>
    <cellStyle name="40% - Accent5 9" xfId="592" xr:uid="{00000000-0005-0000-0000-0000F40F0000}"/>
    <cellStyle name="40% - Accent5 9 2" xfId="593" xr:uid="{00000000-0005-0000-0000-0000F50F0000}"/>
    <cellStyle name="40% - Accent5 9 2 2" xfId="594" xr:uid="{00000000-0005-0000-0000-0000F60F0000}"/>
    <cellStyle name="40% - Accent5 9 2 2 2" xfId="1621" xr:uid="{00000000-0005-0000-0000-0000F70F0000}"/>
    <cellStyle name="40% - Accent5 9 2 2 2 2" xfId="5150" xr:uid="{00000000-0005-0000-0000-0000F80F0000}"/>
    <cellStyle name="40% - Accent5 9 2 2 2_Exh G" xfId="3306" xr:uid="{00000000-0005-0000-0000-0000F90F0000}"/>
    <cellStyle name="40% - Accent5 9 2 2 3" xfId="4271" xr:uid="{00000000-0005-0000-0000-0000FA0F0000}"/>
    <cellStyle name="40% - Accent5 9 2 2_Exh G" xfId="3305" xr:uid="{00000000-0005-0000-0000-0000FB0F0000}"/>
    <cellStyle name="40% - Accent5 9 2 3" xfId="1620" xr:uid="{00000000-0005-0000-0000-0000FC0F0000}"/>
    <cellStyle name="40% - Accent5 9 2 3 2" xfId="5149" xr:uid="{00000000-0005-0000-0000-0000FD0F0000}"/>
    <cellStyle name="40% - Accent5 9 2 3_Exh G" xfId="3307" xr:uid="{00000000-0005-0000-0000-0000FE0F0000}"/>
    <cellStyle name="40% - Accent5 9 2 4" xfId="4270" xr:uid="{00000000-0005-0000-0000-0000FF0F0000}"/>
    <cellStyle name="40% - Accent5 9 2_Exh G" xfId="3304" xr:uid="{00000000-0005-0000-0000-000000100000}"/>
    <cellStyle name="40% - Accent5 9 3" xfId="595" xr:uid="{00000000-0005-0000-0000-000001100000}"/>
    <cellStyle name="40% - Accent5 9 3 2" xfId="1622" xr:uid="{00000000-0005-0000-0000-000002100000}"/>
    <cellStyle name="40% - Accent5 9 3 2 2" xfId="5151" xr:uid="{00000000-0005-0000-0000-000003100000}"/>
    <cellStyle name="40% - Accent5 9 3 2_Exh G" xfId="3309" xr:uid="{00000000-0005-0000-0000-000004100000}"/>
    <cellStyle name="40% - Accent5 9 3 3" xfId="4272" xr:uid="{00000000-0005-0000-0000-000005100000}"/>
    <cellStyle name="40% - Accent5 9 3_Exh G" xfId="3308" xr:uid="{00000000-0005-0000-0000-000006100000}"/>
    <cellStyle name="40% - Accent5 9 4" xfId="1003" xr:uid="{00000000-0005-0000-0000-000007100000}"/>
    <cellStyle name="40% - Accent5 9 4 2" xfId="1917" xr:uid="{00000000-0005-0000-0000-000008100000}"/>
    <cellStyle name="40% - Accent5 9 4 2 2" xfId="5434" xr:uid="{00000000-0005-0000-0000-000009100000}"/>
    <cellStyle name="40% - Accent5 9 4 2_Exh G" xfId="3311" xr:uid="{00000000-0005-0000-0000-00000A100000}"/>
    <cellStyle name="40% - Accent5 9 4 3" xfId="4555" xr:uid="{00000000-0005-0000-0000-00000B100000}"/>
    <cellStyle name="40% - Accent5 9 4_Exh G" xfId="3310" xr:uid="{00000000-0005-0000-0000-00000C100000}"/>
    <cellStyle name="40% - Accent5 9 5" xfId="1619" xr:uid="{00000000-0005-0000-0000-00000D100000}"/>
    <cellStyle name="40% - Accent5 9 5 2" xfId="5148" xr:uid="{00000000-0005-0000-0000-00000E100000}"/>
    <cellStyle name="40% - Accent5 9 5_Exh G" xfId="3312" xr:uid="{00000000-0005-0000-0000-00000F100000}"/>
    <cellStyle name="40% - Accent5 9 6" xfId="4269" xr:uid="{00000000-0005-0000-0000-000010100000}"/>
    <cellStyle name="40% - Accent5 9_Exh G" xfId="3303" xr:uid="{00000000-0005-0000-0000-000011100000}"/>
    <cellStyle name="40% - Accent6 10" xfId="596" xr:uid="{00000000-0005-0000-0000-000012100000}"/>
    <cellStyle name="40% - Accent6 10 2" xfId="597" xr:uid="{00000000-0005-0000-0000-000013100000}"/>
    <cellStyle name="40% - Accent6 10 2 2" xfId="598" xr:uid="{00000000-0005-0000-0000-000014100000}"/>
    <cellStyle name="40% - Accent6 10 2 2 2" xfId="1625" xr:uid="{00000000-0005-0000-0000-000015100000}"/>
    <cellStyle name="40% - Accent6 10 2 2 2 2" xfId="5154" xr:uid="{00000000-0005-0000-0000-000016100000}"/>
    <cellStyle name="40% - Accent6 10 2 2 2_Exh G" xfId="3316" xr:uid="{00000000-0005-0000-0000-000017100000}"/>
    <cellStyle name="40% - Accent6 10 2 2 3" xfId="4275" xr:uid="{00000000-0005-0000-0000-000018100000}"/>
    <cellStyle name="40% - Accent6 10 2 2_Exh G" xfId="3315" xr:uid="{00000000-0005-0000-0000-000019100000}"/>
    <cellStyle name="40% - Accent6 10 2 3" xfId="1624" xr:uid="{00000000-0005-0000-0000-00001A100000}"/>
    <cellStyle name="40% - Accent6 10 2 3 2" xfId="5153" xr:uid="{00000000-0005-0000-0000-00001B100000}"/>
    <cellStyle name="40% - Accent6 10 2 3_Exh G" xfId="3317" xr:uid="{00000000-0005-0000-0000-00001C100000}"/>
    <cellStyle name="40% - Accent6 10 2 4" xfId="4274" xr:uid="{00000000-0005-0000-0000-00001D100000}"/>
    <cellStyle name="40% - Accent6 10 2_Exh G" xfId="3314" xr:uid="{00000000-0005-0000-0000-00001E100000}"/>
    <cellStyle name="40% - Accent6 10 3" xfId="599" xr:uid="{00000000-0005-0000-0000-00001F100000}"/>
    <cellStyle name="40% - Accent6 10 3 2" xfId="1626" xr:uid="{00000000-0005-0000-0000-000020100000}"/>
    <cellStyle name="40% - Accent6 10 3 2 2" xfId="5155" xr:uid="{00000000-0005-0000-0000-000021100000}"/>
    <cellStyle name="40% - Accent6 10 3 2_Exh G" xfId="3319" xr:uid="{00000000-0005-0000-0000-000022100000}"/>
    <cellStyle name="40% - Accent6 10 3 3" xfId="4276" xr:uid="{00000000-0005-0000-0000-000023100000}"/>
    <cellStyle name="40% - Accent6 10 3_Exh G" xfId="3318" xr:uid="{00000000-0005-0000-0000-000024100000}"/>
    <cellStyle name="40% - Accent6 10 4" xfId="1004" xr:uid="{00000000-0005-0000-0000-000025100000}"/>
    <cellStyle name="40% - Accent6 10 5" xfId="1623" xr:uid="{00000000-0005-0000-0000-000026100000}"/>
    <cellStyle name="40% - Accent6 10 5 2" xfId="5152" xr:uid="{00000000-0005-0000-0000-000027100000}"/>
    <cellStyle name="40% - Accent6 10 5_Exh G" xfId="3320" xr:uid="{00000000-0005-0000-0000-000028100000}"/>
    <cellStyle name="40% - Accent6 10 6" xfId="4273" xr:uid="{00000000-0005-0000-0000-000029100000}"/>
    <cellStyle name="40% - Accent6 10_Exh G" xfId="3313" xr:uid="{00000000-0005-0000-0000-00002A100000}"/>
    <cellStyle name="40% - Accent6 11" xfId="600" xr:uid="{00000000-0005-0000-0000-00002B100000}"/>
    <cellStyle name="40% - Accent6 11 2" xfId="601" xr:uid="{00000000-0005-0000-0000-00002C100000}"/>
    <cellStyle name="40% - Accent6 11 2 2" xfId="602" xr:uid="{00000000-0005-0000-0000-00002D100000}"/>
    <cellStyle name="40% - Accent6 11 2 2 2" xfId="1629" xr:uid="{00000000-0005-0000-0000-00002E100000}"/>
    <cellStyle name="40% - Accent6 11 2 2 2 2" xfId="5158" xr:uid="{00000000-0005-0000-0000-00002F100000}"/>
    <cellStyle name="40% - Accent6 11 2 2 2_Exh G" xfId="3324" xr:uid="{00000000-0005-0000-0000-000030100000}"/>
    <cellStyle name="40% - Accent6 11 2 2 3" xfId="4279" xr:uid="{00000000-0005-0000-0000-000031100000}"/>
    <cellStyle name="40% - Accent6 11 2 2_Exh G" xfId="3323" xr:uid="{00000000-0005-0000-0000-000032100000}"/>
    <cellStyle name="40% - Accent6 11 2 3" xfId="1628" xr:uid="{00000000-0005-0000-0000-000033100000}"/>
    <cellStyle name="40% - Accent6 11 2 3 2" xfId="5157" xr:uid="{00000000-0005-0000-0000-000034100000}"/>
    <cellStyle name="40% - Accent6 11 2 3_Exh G" xfId="3325" xr:uid="{00000000-0005-0000-0000-000035100000}"/>
    <cellStyle name="40% - Accent6 11 2 4" xfId="4278" xr:uid="{00000000-0005-0000-0000-000036100000}"/>
    <cellStyle name="40% - Accent6 11 2_Exh G" xfId="3322" xr:uid="{00000000-0005-0000-0000-000037100000}"/>
    <cellStyle name="40% - Accent6 11 3" xfId="603" xr:uid="{00000000-0005-0000-0000-000038100000}"/>
    <cellStyle name="40% - Accent6 11 3 2" xfId="1630" xr:uid="{00000000-0005-0000-0000-000039100000}"/>
    <cellStyle name="40% - Accent6 11 3 2 2" xfId="5159" xr:uid="{00000000-0005-0000-0000-00003A100000}"/>
    <cellStyle name="40% - Accent6 11 3 2_Exh G" xfId="3327" xr:uid="{00000000-0005-0000-0000-00003B100000}"/>
    <cellStyle name="40% - Accent6 11 3 3" xfId="4280" xr:uid="{00000000-0005-0000-0000-00003C100000}"/>
    <cellStyle name="40% - Accent6 11 3_Exh G" xfId="3326" xr:uid="{00000000-0005-0000-0000-00003D100000}"/>
    <cellStyle name="40% - Accent6 11 4" xfId="1627" xr:uid="{00000000-0005-0000-0000-00003E100000}"/>
    <cellStyle name="40% - Accent6 11 4 2" xfId="5156" xr:uid="{00000000-0005-0000-0000-00003F100000}"/>
    <cellStyle name="40% - Accent6 11 4_Exh G" xfId="3328" xr:uid="{00000000-0005-0000-0000-000040100000}"/>
    <cellStyle name="40% - Accent6 11 5" xfId="4277" xr:uid="{00000000-0005-0000-0000-000041100000}"/>
    <cellStyle name="40% - Accent6 11_Exh G" xfId="3321" xr:uid="{00000000-0005-0000-0000-000042100000}"/>
    <cellStyle name="40% - Accent6 12" xfId="604" xr:uid="{00000000-0005-0000-0000-000043100000}"/>
    <cellStyle name="40% - Accent6 12 2" xfId="605" xr:uid="{00000000-0005-0000-0000-000044100000}"/>
    <cellStyle name="40% - Accent6 12 2 2" xfId="606" xr:uid="{00000000-0005-0000-0000-000045100000}"/>
    <cellStyle name="40% - Accent6 12 2 2 2" xfId="1633" xr:uid="{00000000-0005-0000-0000-000046100000}"/>
    <cellStyle name="40% - Accent6 12 2 2 2 2" xfId="5162" xr:uid="{00000000-0005-0000-0000-000047100000}"/>
    <cellStyle name="40% - Accent6 12 2 2 2_Exh G" xfId="3332" xr:uid="{00000000-0005-0000-0000-000048100000}"/>
    <cellStyle name="40% - Accent6 12 2 2 3" xfId="4283" xr:uid="{00000000-0005-0000-0000-000049100000}"/>
    <cellStyle name="40% - Accent6 12 2 2_Exh G" xfId="3331" xr:uid="{00000000-0005-0000-0000-00004A100000}"/>
    <cellStyle name="40% - Accent6 12 2 3" xfId="1632" xr:uid="{00000000-0005-0000-0000-00004B100000}"/>
    <cellStyle name="40% - Accent6 12 2 3 2" xfId="5161" xr:uid="{00000000-0005-0000-0000-00004C100000}"/>
    <cellStyle name="40% - Accent6 12 2 3_Exh G" xfId="3333" xr:uid="{00000000-0005-0000-0000-00004D100000}"/>
    <cellStyle name="40% - Accent6 12 2 4" xfId="4282" xr:uid="{00000000-0005-0000-0000-00004E100000}"/>
    <cellStyle name="40% - Accent6 12 2_Exh G" xfId="3330" xr:uid="{00000000-0005-0000-0000-00004F100000}"/>
    <cellStyle name="40% - Accent6 12 3" xfId="607" xr:uid="{00000000-0005-0000-0000-000050100000}"/>
    <cellStyle name="40% - Accent6 12 3 2" xfId="1634" xr:uid="{00000000-0005-0000-0000-000051100000}"/>
    <cellStyle name="40% - Accent6 12 3 2 2" xfId="5163" xr:uid="{00000000-0005-0000-0000-000052100000}"/>
    <cellStyle name="40% - Accent6 12 3 2_Exh G" xfId="3335" xr:uid="{00000000-0005-0000-0000-000053100000}"/>
    <cellStyle name="40% - Accent6 12 3 3" xfId="4284" xr:uid="{00000000-0005-0000-0000-000054100000}"/>
    <cellStyle name="40% - Accent6 12 3_Exh G" xfId="3334" xr:uid="{00000000-0005-0000-0000-000055100000}"/>
    <cellStyle name="40% - Accent6 12 4" xfId="1631" xr:uid="{00000000-0005-0000-0000-000056100000}"/>
    <cellStyle name="40% - Accent6 12 4 2" xfId="5160" xr:uid="{00000000-0005-0000-0000-000057100000}"/>
    <cellStyle name="40% - Accent6 12 4_Exh G" xfId="3336" xr:uid="{00000000-0005-0000-0000-000058100000}"/>
    <cellStyle name="40% - Accent6 12 5" xfId="4281" xr:uid="{00000000-0005-0000-0000-000059100000}"/>
    <cellStyle name="40% - Accent6 12_Exh G" xfId="3329" xr:uid="{00000000-0005-0000-0000-00005A100000}"/>
    <cellStyle name="40% - Accent6 13" xfId="608" xr:uid="{00000000-0005-0000-0000-00005B100000}"/>
    <cellStyle name="40% - Accent6 13 2" xfId="609" xr:uid="{00000000-0005-0000-0000-00005C100000}"/>
    <cellStyle name="40% - Accent6 13 2 2" xfId="610" xr:uid="{00000000-0005-0000-0000-00005D100000}"/>
    <cellStyle name="40% - Accent6 13 2 2 2" xfId="1637" xr:uid="{00000000-0005-0000-0000-00005E100000}"/>
    <cellStyle name="40% - Accent6 13 2 2 2 2" xfId="5166" xr:uid="{00000000-0005-0000-0000-00005F100000}"/>
    <cellStyle name="40% - Accent6 13 2 2 2_Exh G" xfId="3340" xr:uid="{00000000-0005-0000-0000-000060100000}"/>
    <cellStyle name="40% - Accent6 13 2 2 3" xfId="4287" xr:uid="{00000000-0005-0000-0000-000061100000}"/>
    <cellStyle name="40% - Accent6 13 2 2_Exh G" xfId="3339" xr:uid="{00000000-0005-0000-0000-000062100000}"/>
    <cellStyle name="40% - Accent6 13 2 3" xfId="1636" xr:uid="{00000000-0005-0000-0000-000063100000}"/>
    <cellStyle name="40% - Accent6 13 2 3 2" xfId="5165" xr:uid="{00000000-0005-0000-0000-000064100000}"/>
    <cellStyle name="40% - Accent6 13 2 3_Exh G" xfId="3341" xr:uid="{00000000-0005-0000-0000-000065100000}"/>
    <cellStyle name="40% - Accent6 13 2 4" xfId="4286" xr:uid="{00000000-0005-0000-0000-000066100000}"/>
    <cellStyle name="40% - Accent6 13 2_Exh G" xfId="3338" xr:uid="{00000000-0005-0000-0000-000067100000}"/>
    <cellStyle name="40% - Accent6 13 3" xfId="611" xr:uid="{00000000-0005-0000-0000-000068100000}"/>
    <cellStyle name="40% - Accent6 13 3 2" xfId="1638" xr:uid="{00000000-0005-0000-0000-000069100000}"/>
    <cellStyle name="40% - Accent6 13 3 2 2" xfId="5167" xr:uid="{00000000-0005-0000-0000-00006A100000}"/>
    <cellStyle name="40% - Accent6 13 3 2_Exh G" xfId="3343" xr:uid="{00000000-0005-0000-0000-00006B100000}"/>
    <cellStyle name="40% - Accent6 13 3 3" xfId="4288" xr:uid="{00000000-0005-0000-0000-00006C100000}"/>
    <cellStyle name="40% - Accent6 13 3_Exh G" xfId="3342" xr:uid="{00000000-0005-0000-0000-00006D100000}"/>
    <cellStyle name="40% - Accent6 13 4" xfId="1635" xr:uid="{00000000-0005-0000-0000-00006E100000}"/>
    <cellStyle name="40% - Accent6 13 4 2" xfId="5164" xr:uid="{00000000-0005-0000-0000-00006F100000}"/>
    <cellStyle name="40% - Accent6 13 4_Exh G" xfId="3344" xr:uid="{00000000-0005-0000-0000-000070100000}"/>
    <cellStyle name="40% - Accent6 13 5" xfId="4285" xr:uid="{00000000-0005-0000-0000-000071100000}"/>
    <cellStyle name="40% - Accent6 13_Exh G" xfId="3337" xr:uid="{00000000-0005-0000-0000-000072100000}"/>
    <cellStyle name="40% - Accent6 14" xfId="612" xr:uid="{00000000-0005-0000-0000-000073100000}"/>
    <cellStyle name="40% - Accent6 14 2" xfId="613" xr:uid="{00000000-0005-0000-0000-000074100000}"/>
    <cellStyle name="40% - Accent6 14 2 2" xfId="1640" xr:uid="{00000000-0005-0000-0000-000075100000}"/>
    <cellStyle name="40% - Accent6 14 2 2 2" xfId="5169" xr:uid="{00000000-0005-0000-0000-000076100000}"/>
    <cellStyle name="40% - Accent6 14 2 2_Exh G" xfId="3347" xr:uid="{00000000-0005-0000-0000-000077100000}"/>
    <cellStyle name="40% - Accent6 14 2 3" xfId="4290" xr:uid="{00000000-0005-0000-0000-000078100000}"/>
    <cellStyle name="40% - Accent6 14 2_Exh G" xfId="3346" xr:uid="{00000000-0005-0000-0000-000079100000}"/>
    <cellStyle name="40% - Accent6 14 3" xfId="1639" xr:uid="{00000000-0005-0000-0000-00007A100000}"/>
    <cellStyle name="40% - Accent6 14 3 2" xfId="5168" xr:uid="{00000000-0005-0000-0000-00007B100000}"/>
    <cellStyle name="40% - Accent6 14 3_Exh G" xfId="3348" xr:uid="{00000000-0005-0000-0000-00007C100000}"/>
    <cellStyle name="40% - Accent6 14 4" xfId="4289" xr:uid="{00000000-0005-0000-0000-00007D100000}"/>
    <cellStyle name="40% - Accent6 14_Exh G" xfId="3345" xr:uid="{00000000-0005-0000-0000-00007E100000}"/>
    <cellStyle name="40% - Accent6 15" xfId="614" xr:uid="{00000000-0005-0000-0000-00007F100000}"/>
    <cellStyle name="40% - Accent6 15 2" xfId="1641" xr:uid="{00000000-0005-0000-0000-000080100000}"/>
    <cellStyle name="40% - Accent6 15 2 2" xfId="5170" xr:uid="{00000000-0005-0000-0000-000081100000}"/>
    <cellStyle name="40% - Accent6 15 2_Exh G" xfId="3350" xr:uid="{00000000-0005-0000-0000-000082100000}"/>
    <cellStyle name="40% - Accent6 15 3" xfId="4291" xr:uid="{00000000-0005-0000-0000-000083100000}"/>
    <cellStyle name="40% - Accent6 15_Exh G" xfId="3349" xr:uid="{00000000-0005-0000-0000-000084100000}"/>
    <cellStyle name="40% - Accent6 16" xfId="864" xr:uid="{00000000-0005-0000-0000-000085100000}"/>
    <cellStyle name="40% - Accent6 16 2" xfId="1802" xr:uid="{00000000-0005-0000-0000-000086100000}"/>
    <cellStyle name="40% - Accent6 16 2 2" xfId="5322" xr:uid="{00000000-0005-0000-0000-000087100000}"/>
    <cellStyle name="40% - Accent6 16 2_Exh G" xfId="3352" xr:uid="{00000000-0005-0000-0000-000088100000}"/>
    <cellStyle name="40% - Accent6 16 3" xfId="4443" xr:uid="{00000000-0005-0000-0000-000089100000}"/>
    <cellStyle name="40% - Accent6 16_Exh G" xfId="3351" xr:uid="{00000000-0005-0000-0000-00008A100000}"/>
    <cellStyle name="40% - Accent6 2" xfId="615" xr:uid="{00000000-0005-0000-0000-00008B100000}"/>
    <cellStyle name="40% - Accent6 2 2" xfId="616" xr:uid="{00000000-0005-0000-0000-00008C100000}"/>
    <cellStyle name="40% - Accent6 2 2 2" xfId="617" xr:uid="{00000000-0005-0000-0000-00008D100000}"/>
    <cellStyle name="40% - Accent6 2 2 2 2" xfId="1644" xr:uid="{00000000-0005-0000-0000-00008E100000}"/>
    <cellStyle name="40% - Accent6 2 2 2 2 2" xfId="5173" xr:uid="{00000000-0005-0000-0000-00008F100000}"/>
    <cellStyle name="40% - Accent6 2 2 2 2_Exh G" xfId="3356" xr:uid="{00000000-0005-0000-0000-000090100000}"/>
    <cellStyle name="40% - Accent6 2 2 2 3" xfId="4294" xr:uid="{00000000-0005-0000-0000-000091100000}"/>
    <cellStyle name="40% - Accent6 2 2 2_Exh G" xfId="3355" xr:uid="{00000000-0005-0000-0000-000092100000}"/>
    <cellStyle name="40% - Accent6 2 2 3" xfId="1006" xr:uid="{00000000-0005-0000-0000-000093100000}"/>
    <cellStyle name="40% - Accent6 2 2 3 2" xfId="1919" xr:uid="{00000000-0005-0000-0000-000094100000}"/>
    <cellStyle name="40% - Accent6 2 2 3 2 2" xfId="5436" xr:uid="{00000000-0005-0000-0000-000095100000}"/>
    <cellStyle name="40% - Accent6 2 2 3 2_Exh G" xfId="3358" xr:uid="{00000000-0005-0000-0000-000096100000}"/>
    <cellStyle name="40% - Accent6 2 2 3 3" xfId="4557" xr:uid="{00000000-0005-0000-0000-000097100000}"/>
    <cellStyle name="40% - Accent6 2 2 3_Exh G" xfId="3357" xr:uid="{00000000-0005-0000-0000-000098100000}"/>
    <cellStyle name="40% - Accent6 2 2 4" xfId="1643" xr:uid="{00000000-0005-0000-0000-000099100000}"/>
    <cellStyle name="40% - Accent6 2 2 4 2" xfId="5172" xr:uid="{00000000-0005-0000-0000-00009A100000}"/>
    <cellStyle name="40% - Accent6 2 2 4_Exh G" xfId="3359" xr:uid="{00000000-0005-0000-0000-00009B100000}"/>
    <cellStyle name="40% - Accent6 2 2 5" xfId="4293" xr:uid="{00000000-0005-0000-0000-00009C100000}"/>
    <cellStyle name="40% - Accent6 2 2_Exh G" xfId="3354" xr:uid="{00000000-0005-0000-0000-00009D100000}"/>
    <cellStyle name="40% - Accent6 2 3" xfId="618" xr:uid="{00000000-0005-0000-0000-00009E100000}"/>
    <cellStyle name="40% - Accent6 2 3 2" xfId="1645" xr:uid="{00000000-0005-0000-0000-00009F100000}"/>
    <cellStyle name="40% - Accent6 2 3 2 2" xfId="5174" xr:uid="{00000000-0005-0000-0000-0000A0100000}"/>
    <cellStyle name="40% - Accent6 2 3 2_Exh G" xfId="3361" xr:uid="{00000000-0005-0000-0000-0000A1100000}"/>
    <cellStyle name="40% - Accent6 2 3 3" xfId="4295" xr:uid="{00000000-0005-0000-0000-0000A2100000}"/>
    <cellStyle name="40% - Accent6 2 3_Exh G" xfId="3360" xr:uid="{00000000-0005-0000-0000-0000A3100000}"/>
    <cellStyle name="40% - Accent6 2 4" xfId="1005" xr:uid="{00000000-0005-0000-0000-0000A4100000}"/>
    <cellStyle name="40% - Accent6 2 4 2" xfId="1918" xr:uid="{00000000-0005-0000-0000-0000A5100000}"/>
    <cellStyle name="40% - Accent6 2 4 2 2" xfId="5435" xr:uid="{00000000-0005-0000-0000-0000A6100000}"/>
    <cellStyle name="40% - Accent6 2 4 2_Exh G" xfId="3363" xr:uid="{00000000-0005-0000-0000-0000A7100000}"/>
    <cellStyle name="40% - Accent6 2 4 3" xfId="4556" xr:uid="{00000000-0005-0000-0000-0000A8100000}"/>
    <cellStyle name="40% - Accent6 2 4_Exh G" xfId="3362" xr:uid="{00000000-0005-0000-0000-0000A9100000}"/>
    <cellStyle name="40% - Accent6 2 5" xfId="1642" xr:uid="{00000000-0005-0000-0000-0000AA100000}"/>
    <cellStyle name="40% - Accent6 2 5 2" xfId="5171" xr:uid="{00000000-0005-0000-0000-0000AB100000}"/>
    <cellStyle name="40% - Accent6 2 5_Exh G" xfId="3364" xr:uid="{00000000-0005-0000-0000-0000AC100000}"/>
    <cellStyle name="40% - Accent6 2 6" xfId="4292" xr:uid="{00000000-0005-0000-0000-0000AD100000}"/>
    <cellStyle name="40% - Accent6 2_Exh G" xfId="3353" xr:uid="{00000000-0005-0000-0000-0000AE100000}"/>
    <cellStyle name="40% - Accent6 3" xfId="619" xr:uid="{00000000-0005-0000-0000-0000AF100000}"/>
    <cellStyle name="40% - Accent6 3 2" xfId="620" xr:uid="{00000000-0005-0000-0000-0000B0100000}"/>
    <cellStyle name="40% - Accent6 3 2 2" xfId="621" xr:uid="{00000000-0005-0000-0000-0000B1100000}"/>
    <cellStyle name="40% - Accent6 3 2 2 2" xfId="1648" xr:uid="{00000000-0005-0000-0000-0000B2100000}"/>
    <cellStyle name="40% - Accent6 3 2 2 2 2" xfId="5177" xr:uid="{00000000-0005-0000-0000-0000B3100000}"/>
    <cellStyle name="40% - Accent6 3 2 2 2_Exh G" xfId="3368" xr:uid="{00000000-0005-0000-0000-0000B4100000}"/>
    <cellStyle name="40% - Accent6 3 2 2 3" xfId="4298" xr:uid="{00000000-0005-0000-0000-0000B5100000}"/>
    <cellStyle name="40% - Accent6 3 2 2_Exh G" xfId="3367" xr:uid="{00000000-0005-0000-0000-0000B6100000}"/>
    <cellStyle name="40% - Accent6 3 2 3" xfId="1008" xr:uid="{00000000-0005-0000-0000-0000B7100000}"/>
    <cellStyle name="40% - Accent6 3 2 3 2" xfId="1921" xr:uid="{00000000-0005-0000-0000-0000B8100000}"/>
    <cellStyle name="40% - Accent6 3 2 3 2 2" xfId="5438" xr:uid="{00000000-0005-0000-0000-0000B9100000}"/>
    <cellStyle name="40% - Accent6 3 2 3 2_Exh G" xfId="3370" xr:uid="{00000000-0005-0000-0000-0000BA100000}"/>
    <cellStyle name="40% - Accent6 3 2 3 3" xfId="4559" xr:uid="{00000000-0005-0000-0000-0000BB100000}"/>
    <cellStyle name="40% - Accent6 3 2 3_Exh G" xfId="3369" xr:uid="{00000000-0005-0000-0000-0000BC100000}"/>
    <cellStyle name="40% - Accent6 3 2 4" xfId="1647" xr:uid="{00000000-0005-0000-0000-0000BD100000}"/>
    <cellStyle name="40% - Accent6 3 2 4 2" xfId="5176" xr:uid="{00000000-0005-0000-0000-0000BE100000}"/>
    <cellStyle name="40% - Accent6 3 2 4_Exh G" xfId="3371" xr:uid="{00000000-0005-0000-0000-0000BF100000}"/>
    <cellStyle name="40% - Accent6 3 2 5" xfId="4297" xr:uid="{00000000-0005-0000-0000-0000C0100000}"/>
    <cellStyle name="40% - Accent6 3 2_Exh G" xfId="3366" xr:uid="{00000000-0005-0000-0000-0000C1100000}"/>
    <cellStyle name="40% - Accent6 3 3" xfId="622" xr:uid="{00000000-0005-0000-0000-0000C2100000}"/>
    <cellStyle name="40% - Accent6 3 3 2" xfId="1649" xr:uid="{00000000-0005-0000-0000-0000C3100000}"/>
    <cellStyle name="40% - Accent6 3 3 2 2" xfId="5178" xr:uid="{00000000-0005-0000-0000-0000C4100000}"/>
    <cellStyle name="40% - Accent6 3 3 2_Exh G" xfId="3373" xr:uid="{00000000-0005-0000-0000-0000C5100000}"/>
    <cellStyle name="40% - Accent6 3 3 3" xfId="4299" xr:uid="{00000000-0005-0000-0000-0000C6100000}"/>
    <cellStyle name="40% - Accent6 3 3_Exh G" xfId="3372" xr:uid="{00000000-0005-0000-0000-0000C7100000}"/>
    <cellStyle name="40% - Accent6 3 4" xfId="1007" xr:uid="{00000000-0005-0000-0000-0000C8100000}"/>
    <cellStyle name="40% - Accent6 3 4 2" xfId="1920" xr:uid="{00000000-0005-0000-0000-0000C9100000}"/>
    <cellStyle name="40% - Accent6 3 4 2 2" xfId="5437" xr:uid="{00000000-0005-0000-0000-0000CA100000}"/>
    <cellStyle name="40% - Accent6 3 4 2_Exh G" xfId="3375" xr:uid="{00000000-0005-0000-0000-0000CB100000}"/>
    <cellStyle name="40% - Accent6 3 4 3" xfId="4558" xr:uid="{00000000-0005-0000-0000-0000CC100000}"/>
    <cellStyle name="40% - Accent6 3 4_Exh G" xfId="3374" xr:uid="{00000000-0005-0000-0000-0000CD100000}"/>
    <cellStyle name="40% - Accent6 3 5" xfId="1646" xr:uid="{00000000-0005-0000-0000-0000CE100000}"/>
    <cellStyle name="40% - Accent6 3 5 2" xfId="5175" xr:uid="{00000000-0005-0000-0000-0000CF100000}"/>
    <cellStyle name="40% - Accent6 3 5_Exh G" xfId="3376" xr:uid="{00000000-0005-0000-0000-0000D0100000}"/>
    <cellStyle name="40% - Accent6 3 6" xfId="4296" xr:uid="{00000000-0005-0000-0000-0000D1100000}"/>
    <cellStyle name="40% - Accent6 3_Exh G" xfId="3365" xr:uid="{00000000-0005-0000-0000-0000D2100000}"/>
    <cellStyle name="40% - Accent6 4" xfId="623" xr:uid="{00000000-0005-0000-0000-0000D3100000}"/>
    <cellStyle name="40% - Accent6 4 2" xfId="624" xr:uid="{00000000-0005-0000-0000-0000D4100000}"/>
    <cellStyle name="40% - Accent6 4 2 2" xfId="625" xr:uid="{00000000-0005-0000-0000-0000D5100000}"/>
    <cellStyle name="40% - Accent6 4 2 2 2" xfId="1652" xr:uid="{00000000-0005-0000-0000-0000D6100000}"/>
    <cellStyle name="40% - Accent6 4 2 2 2 2" xfId="5181" xr:uid="{00000000-0005-0000-0000-0000D7100000}"/>
    <cellStyle name="40% - Accent6 4 2 2 2_Exh G" xfId="3380" xr:uid="{00000000-0005-0000-0000-0000D8100000}"/>
    <cellStyle name="40% - Accent6 4 2 2 3" xfId="4302" xr:uid="{00000000-0005-0000-0000-0000D9100000}"/>
    <cellStyle name="40% - Accent6 4 2 2_Exh G" xfId="3379" xr:uid="{00000000-0005-0000-0000-0000DA100000}"/>
    <cellStyle name="40% - Accent6 4 2 3" xfId="1010" xr:uid="{00000000-0005-0000-0000-0000DB100000}"/>
    <cellStyle name="40% - Accent6 4 2 3 2" xfId="1923" xr:uid="{00000000-0005-0000-0000-0000DC100000}"/>
    <cellStyle name="40% - Accent6 4 2 3 2 2" xfId="5440" xr:uid="{00000000-0005-0000-0000-0000DD100000}"/>
    <cellStyle name="40% - Accent6 4 2 3 2_Exh G" xfId="3382" xr:uid="{00000000-0005-0000-0000-0000DE100000}"/>
    <cellStyle name="40% - Accent6 4 2 3 3" xfId="4561" xr:uid="{00000000-0005-0000-0000-0000DF100000}"/>
    <cellStyle name="40% - Accent6 4 2 3_Exh G" xfId="3381" xr:uid="{00000000-0005-0000-0000-0000E0100000}"/>
    <cellStyle name="40% - Accent6 4 2 4" xfId="1651" xr:uid="{00000000-0005-0000-0000-0000E1100000}"/>
    <cellStyle name="40% - Accent6 4 2 4 2" xfId="5180" xr:uid="{00000000-0005-0000-0000-0000E2100000}"/>
    <cellStyle name="40% - Accent6 4 2 4_Exh G" xfId="3383" xr:uid="{00000000-0005-0000-0000-0000E3100000}"/>
    <cellStyle name="40% - Accent6 4 2 5" xfId="4301" xr:uid="{00000000-0005-0000-0000-0000E4100000}"/>
    <cellStyle name="40% - Accent6 4 2_Exh G" xfId="3378" xr:uid="{00000000-0005-0000-0000-0000E5100000}"/>
    <cellStyle name="40% - Accent6 4 3" xfId="626" xr:uid="{00000000-0005-0000-0000-0000E6100000}"/>
    <cellStyle name="40% - Accent6 4 3 2" xfId="1653" xr:uid="{00000000-0005-0000-0000-0000E7100000}"/>
    <cellStyle name="40% - Accent6 4 3 2 2" xfId="5182" xr:uid="{00000000-0005-0000-0000-0000E8100000}"/>
    <cellStyle name="40% - Accent6 4 3 2_Exh G" xfId="3385" xr:uid="{00000000-0005-0000-0000-0000E9100000}"/>
    <cellStyle name="40% - Accent6 4 3 3" xfId="4303" xr:uid="{00000000-0005-0000-0000-0000EA100000}"/>
    <cellStyle name="40% - Accent6 4 3_Exh G" xfId="3384" xr:uid="{00000000-0005-0000-0000-0000EB100000}"/>
    <cellStyle name="40% - Accent6 4 4" xfId="1009" xr:uid="{00000000-0005-0000-0000-0000EC100000}"/>
    <cellStyle name="40% - Accent6 4 4 2" xfId="1922" xr:uid="{00000000-0005-0000-0000-0000ED100000}"/>
    <cellStyle name="40% - Accent6 4 4 2 2" xfId="5439" xr:uid="{00000000-0005-0000-0000-0000EE100000}"/>
    <cellStyle name="40% - Accent6 4 4 2_Exh G" xfId="3387" xr:uid="{00000000-0005-0000-0000-0000EF100000}"/>
    <cellStyle name="40% - Accent6 4 4 3" xfId="4560" xr:uid="{00000000-0005-0000-0000-0000F0100000}"/>
    <cellStyle name="40% - Accent6 4 4_Exh G" xfId="3386" xr:uid="{00000000-0005-0000-0000-0000F1100000}"/>
    <cellStyle name="40% - Accent6 4 5" xfId="1650" xr:uid="{00000000-0005-0000-0000-0000F2100000}"/>
    <cellStyle name="40% - Accent6 4 5 2" xfId="5179" xr:uid="{00000000-0005-0000-0000-0000F3100000}"/>
    <cellStyle name="40% - Accent6 4 5_Exh G" xfId="3388" xr:uid="{00000000-0005-0000-0000-0000F4100000}"/>
    <cellStyle name="40% - Accent6 4 6" xfId="4300" xr:uid="{00000000-0005-0000-0000-0000F5100000}"/>
    <cellStyle name="40% - Accent6 4_Exh G" xfId="3377" xr:uid="{00000000-0005-0000-0000-0000F6100000}"/>
    <cellStyle name="40% - Accent6 5" xfId="627" xr:uid="{00000000-0005-0000-0000-0000F7100000}"/>
    <cellStyle name="40% - Accent6 5 2" xfId="628" xr:uid="{00000000-0005-0000-0000-0000F8100000}"/>
    <cellStyle name="40% - Accent6 5 2 2" xfId="629" xr:uid="{00000000-0005-0000-0000-0000F9100000}"/>
    <cellStyle name="40% - Accent6 5 2 2 2" xfId="1656" xr:uid="{00000000-0005-0000-0000-0000FA100000}"/>
    <cellStyle name="40% - Accent6 5 2 2 2 2" xfId="5185" xr:uid="{00000000-0005-0000-0000-0000FB100000}"/>
    <cellStyle name="40% - Accent6 5 2 2 2_Exh G" xfId="3392" xr:uid="{00000000-0005-0000-0000-0000FC100000}"/>
    <cellStyle name="40% - Accent6 5 2 2 3" xfId="4306" xr:uid="{00000000-0005-0000-0000-0000FD100000}"/>
    <cellStyle name="40% - Accent6 5 2 2_Exh G" xfId="3391" xr:uid="{00000000-0005-0000-0000-0000FE100000}"/>
    <cellStyle name="40% - Accent6 5 2 3" xfId="1655" xr:uid="{00000000-0005-0000-0000-0000FF100000}"/>
    <cellStyle name="40% - Accent6 5 2 3 2" xfId="5184" xr:uid="{00000000-0005-0000-0000-000000110000}"/>
    <cellStyle name="40% - Accent6 5 2 3_Exh G" xfId="3393" xr:uid="{00000000-0005-0000-0000-000001110000}"/>
    <cellStyle name="40% - Accent6 5 2 4" xfId="4305" xr:uid="{00000000-0005-0000-0000-000002110000}"/>
    <cellStyle name="40% - Accent6 5 2_Exh G" xfId="3390" xr:uid="{00000000-0005-0000-0000-000003110000}"/>
    <cellStyle name="40% - Accent6 5 3" xfId="630" xr:uid="{00000000-0005-0000-0000-000004110000}"/>
    <cellStyle name="40% - Accent6 5 3 2" xfId="1657" xr:uid="{00000000-0005-0000-0000-000005110000}"/>
    <cellStyle name="40% - Accent6 5 3 2 2" xfId="5186" xr:uid="{00000000-0005-0000-0000-000006110000}"/>
    <cellStyle name="40% - Accent6 5 3 2_Exh G" xfId="3395" xr:uid="{00000000-0005-0000-0000-000007110000}"/>
    <cellStyle name="40% - Accent6 5 3 3" xfId="4307" xr:uid="{00000000-0005-0000-0000-000008110000}"/>
    <cellStyle name="40% - Accent6 5 3_Exh G" xfId="3394" xr:uid="{00000000-0005-0000-0000-000009110000}"/>
    <cellStyle name="40% - Accent6 5 4" xfId="1011" xr:uid="{00000000-0005-0000-0000-00000A110000}"/>
    <cellStyle name="40% - Accent6 5 5" xfId="1654" xr:uid="{00000000-0005-0000-0000-00000B110000}"/>
    <cellStyle name="40% - Accent6 5 5 2" xfId="5183" xr:uid="{00000000-0005-0000-0000-00000C110000}"/>
    <cellStyle name="40% - Accent6 5 5_Exh G" xfId="3396" xr:uid="{00000000-0005-0000-0000-00000D110000}"/>
    <cellStyle name="40% - Accent6 5 6" xfId="4304" xr:uid="{00000000-0005-0000-0000-00000E110000}"/>
    <cellStyle name="40% - Accent6 5_Exh G" xfId="3389" xr:uid="{00000000-0005-0000-0000-00000F110000}"/>
    <cellStyle name="40% - Accent6 6" xfId="631" xr:uid="{00000000-0005-0000-0000-000010110000}"/>
    <cellStyle name="40% - Accent6 6 2" xfId="632" xr:uid="{00000000-0005-0000-0000-000011110000}"/>
    <cellStyle name="40% - Accent6 6 2 2" xfId="633" xr:uid="{00000000-0005-0000-0000-000012110000}"/>
    <cellStyle name="40% - Accent6 6 2 2 2" xfId="1660" xr:uid="{00000000-0005-0000-0000-000013110000}"/>
    <cellStyle name="40% - Accent6 6 2 2 2 2" xfId="5189" xr:uid="{00000000-0005-0000-0000-000014110000}"/>
    <cellStyle name="40% - Accent6 6 2 2 2_Exh G" xfId="3400" xr:uid="{00000000-0005-0000-0000-000015110000}"/>
    <cellStyle name="40% - Accent6 6 2 2 3" xfId="4310" xr:uid="{00000000-0005-0000-0000-000016110000}"/>
    <cellStyle name="40% - Accent6 6 2 2_Exh G" xfId="3399" xr:uid="{00000000-0005-0000-0000-000017110000}"/>
    <cellStyle name="40% - Accent6 6 2 3" xfId="1659" xr:uid="{00000000-0005-0000-0000-000018110000}"/>
    <cellStyle name="40% - Accent6 6 2 3 2" xfId="5188" xr:uid="{00000000-0005-0000-0000-000019110000}"/>
    <cellStyle name="40% - Accent6 6 2 3_Exh G" xfId="3401" xr:uid="{00000000-0005-0000-0000-00001A110000}"/>
    <cellStyle name="40% - Accent6 6 2 4" xfId="4309" xr:uid="{00000000-0005-0000-0000-00001B110000}"/>
    <cellStyle name="40% - Accent6 6 2_Exh G" xfId="3398" xr:uid="{00000000-0005-0000-0000-00001C110000}"/>
    <cellStyle name="40% - Accent6 6 3" xfId="634" xr:uid="{00000000-0005-0000-0000-00001D110000}"/>
    <cellStyle name="40% - Accent6 6 3 2" xfId="1661" xr:uid="{00000000-0005-0000-0000-00001E110000}"/>
    <cellStyle name="40% - Accent6 6 3 2 2" xfId="5190" xr:uid="{00000000-0005-0000-0000-00001F110000}"/>
    <cellStyle name="40% - Accent6 6 3 2_Exh G" xfId="3403" xr:uid="{00000000-0005-0000-0000-000020110000}"/>
    <cellStyle name="40% - Accent6 6 3 3" xfId="4311" xr:uid="{00000000-0005-0000-0000-000021110000}"/>
    <cellStyle name="40% - Accent6 6 3_Exh G" xfId="3402" xr:uid="{00000000-0005-0000-0000-000022110000}"/>
    <cellStyle name="40% - Accent6 6 4" xfId="1012" xr:uid="{00000000-0005-0000-0000-000023110000}"/>
    <cellStyle name="40% - Accent6 6 4 2" xfId="1924" xr:uid="{00000000-0005-0000-0000-000024110000}"/>
    <cellStyle name="40% - Accent6 6 4 2 2" xfId="5441" xr:uid="{00000000-0005-0000-0000-000025110000}"/>
    <cellStyle name="40% - Accent6 6 4 2_Exh G" xfId="3405" xr:uid="{00000000-0005-0000-0000-000026110000}"/>
    <cellStyle name="40% - Accent6 6 4 3" xfId="4562" xr:uid="{00000000-0005-0000-0000-000027110000}"/>
    <cellStyle name="40% - Accent6 6 4_Exh G" xfId="3404" xr:uid="{00000000-0005-0000-0000-000028110000}"/>
    <cellStyle name="40% - Accent6 6 5" xfId="1658" xr:uid="{00000000-0005-0000-0000-000029110000}"/>
    <cellStyle name="40% - Accent6 6 5 2" xfId="5187" xr:uid="{00000000-0005-0000-0000-00002A110000}"/>
    <cellStyle name="40% - Accent6 6 5_Exh G" xfId="3406" xr:uid="{00000000-0005-0000-0000-00002B110000}"/>
    <cellStyle name="40% - Accent6 6 6" xfId="4308" xr:uid="{00000000-0005-0000-0000-00002C110000}"/>
    <cellStyle name="40% - Accent6 6_Exh G" xfId="3397" xr:uid="{00000000-0005-0000-0000-00002D110000}"/>
    <cellStyle name="40% - Accent6 7" xfId="635" xr:uid="{00000000-0005-0000-0000-00002E110000}"/>
    <cellStyle name="40% - Accent6 7 2" xfId="636" xr:uid="{00000000-0005-0000-0000-00002F110000}"/>
    <cellStyle name="40% - Accent6 7 2 2" xfId="637" xr:uid="{00000000-0005-0000-0000-000030110000}"/>
    <cellStyle name="40% - Accent6 7 2 2 2" xfId="1664" xr:uid="{00000000-0005-0000-0000-000031110000}"/>
    <cellStyle name="40% - Accent6 7 2 2 2 2" xfId="5193" xr:uid="{00000000-0005-0000-0000-000032110000}"/>
    <cellStyle name="40% - Accent6 7 2 2 2_Exh G" xfId="3410" xr:uid="{00000000-0005-0000-0000-000033110000}"/>
    <cellStyle name="40% - Accent6 7 2 2 3" xfId="4314" xr:uid="{00000000-0005-0000-0000-000034110000}"/>
    <cellStyle name="40% - Accent6 7 2 2_Exh G" xfId="3409" xr:uid="{00000000-0005-0000-0000-000035110000}"/>
    <cellStyle name="40% - Accent6 7 2 3" xfId="1663" xr:uid="{00000000-0005-0000-0000-000036110000}"/>
    <cellStyle name="40% - Accent6 7 2 3 2" xfId="5192" xr:uid="{00000000-0005-0000-0000-000037110000}"/>
    <cellStyle name="40% - Accent6 7 2 3_Exh G" xfId="3411" xr:uid="{00000000-0005-0000-0000-000038110000}"/>
    <cellStyle name="40% - Accent6 7 2 4" xfId="4313" xr:uid="{00000000-0005-0000-0000-000039110000}"/>
    <cellStyle name="40% - Accent6 7 2_Exh G" xfId="3408" xr:uid="{00000000-0005-0000-0000-00003A110000}"/>
    <cellStyle name="40% - Accent6 7 3" xfId="638" xr:uid="{00000000-0005-0000-0000-00003B110000}"/>
    <cellStyle name="40% - Accent6 7 3 2" xfId="1665" xr:uid="{00000000-0005-0000-0000-00003C110000}"/>
    <cellStyle name="40% - Accent6 7 3 2 2" xfId="5194" xr:uid="{00000000-0005-0000-0000-00003D110000}"/>
    <cellStyle name="40% - Accent6 7 3 2_Exh G" xfId="3413" xr:uid="{00000000-0005-0000-0000-00003E110000}"/>
    <cellStyle name="40% - Accent6 7 3 3" xfId="4315" xr:uid="{00000000-0005-0000-0000-00003F110000}"/>
    <cellStyle name="40% - Accent6 7 3_Exh G" xfId="3412" xr:uid="{00000000-0005-0000-0000-000040110000}"/>
    <cellStyle name="40% - Accent6 7 4" xfId="1013" xr:uid="{00000000-0005-0000-0000-000041110000}"/>
    <cellStyle name="40% - Accent6 7 4 2" xfId="1925" xr:uid="{00000000-0005-0000-0000-000042110000}"/>
    <cellStyle name="40% - Accent6 7 4 2 2" xfId="5442" xr:uid="{00000000-0005-0000-0000-000043110000}"/>
    <cellStyle name="40% - Accent6 7 4 2_Exh G" xfId="3415" xr:uid="{00000000-0005-0000-0000-000044110000}"/>
    <cellStyle name="40% - Accent6 7 4 3" xfId="4563" xr:uid="{00000000-0005-0000-0000-000045110000}"/>
    <cellStyle name="40% - Accent6 7 4_Exh G" xfId="3414" xr:uid="{00000000-0005-0000-0000-000046110000}"/>
    <cellStyle name="40% - Accent6 7 5" xfId="1662" xr:uid="{00000000-0005-0000-0000-000047110000}"/>
    <cellStyle name="40% - Accent6 7 5 2" xfId="5191" xr:uid="{00000000-0005-0000-0000-000048110000}"/>
    <cellStyle name="40% - Accent6 7 5_Exh G" xfId="3416" xr:uid="{00000000-0005-0000-0000-000049110000}"/>
    <cellStyle name="40% - Accent6 7 6" xfId="4312" xr:uid="{00000000-0005-0000-0000-00004A110000}"/>
    <cellStyle name="40% - Accent6 7_Exh G" xfId="3407" xr:uid="{00000000-0005-0000-0000-00004B110000}"/>
    <cellStyle name="40% - Accent6 8" xfId="639" xr:uid="{00000000-0005-0000-0000-00004C110000}"/>
    <cellStyle name="40% - Accent6 8 2" xfId="640" xr:uid="{00000000-0005-0000-0000-00004D110000}"/>
    <cellStyle name="40% - Accent6 8 2 2" xfId="641" xr:uid="{00000000-0005-0000-0000-00004E110000}"/>
    <cellStyle name="40% - Accent6 8 2 2 2" xfId="1668" xr:uid="{00000000-0005-0000-0000-00004F110000}"/>
    <cellStyle name="40% - Accent6 8 2 2 2 2" xfId="5197" xr:uid="{00000000-0005-0000-0000-000050110000}"/>
    <cellStyle name="40% - Accent6 8 2 2 2_Exh G" xfId="3420" xr:uid="{00000000-0005-0000-0000-000051110000}"/>
    <cellStyle name="40% - Accent6 8 2 2 3" xfId="4318" xr:uid="{00000000-0005-0000-0000-000052110000}"/>
    <cellStyle name="40% - Accent6 8 2 2_Exh G" xfId="3419" xr:uid="{00000000-0005-0000-0000-000053110000}"/>
    <cellStyle name="40% - Accent6 8 2 3" xfId="1667" xr:uid="{00000000-0005-0000-0000-000054110000}"/>
    <cellStyle name="40% - Accent6 8 2 3 2" xfId="5196" xr:uid="{00000000-0005-0000-0000-000055110000}"/>
    <cellStyle name="40% - Accent6 8 2 3_Exh G" xfId="3421" xr:uid="{00000000-0005-0000-0000-000056110000}"/>
    <cellStyle name="40% - Accent6 8 2 4" xfId="4317" xr:uid="{00000000-0005-0000-0000-000057110000}"/>
    <cellStyle name="40% - Accent6 8 2_Exh G" xfId="3418" xr:uid="{00000000-0005-0000-0000-000058110000}"/>
    <cellStyle name="40% - Accent6 8 3" xfId="642" xr:uid="{00000000-0005-0000-0000-000059110000}"/>
    <cellStyle name="40% - Accent6 8 3 2" xfId="1669" xr:uid="{00000000-0005-0000-0000-00005A110000}"/>
    <cellStyle name="40% - Accent6 8 3 2 2" xfId="5198" xr:uid="{00000000-0005-0000-0000-00005B110000}"/>
    <cellStyle name="40% - Accent6 8 3 2_Exh G" xfId="3423" xr:uid="{00000000-0005-0000-0000-00005C110000}"/>
    <cellStyle name="40% - Accent6 8 3 3" xfId="4319" xr:uid="{00000000-0005-0000-0000-00005D110000}"/>
    <cellStyle name="40% - Accent6 8 3_Exh G" xfId="3422" xr:uid="{00000000-0005-0000-0000-00005E110000}"/>
    <cellStyle name="40% - Accent6 8 4" xfId="1014" xr:uid="{00000000-0005-0000-0000-00005F110000}"/>
    <cellStyle name="40% - Accent6 8 4 2" xfId="1926" xr:uid="{00000000-0005-0000-0000-000060110000}"/>
    <cellStyle name="40% - Accent6 8 4 2 2" xfId="5443" xr:uid="{00000000-0005-0000-0000-000061110000}"/>
    <cellStyle name="40% - Accent6 8 4 2_Exh G" xfId="3425" xr:uid="{00000000-0005-0000-0000-000062110000}"/>
    <cellStyle name="40% - Accent6 8 4 3" xfId="4564" xr:uid="{00000000-0005-0000-0000-000063110000}"/>
    <cellStyle name="40% - Accent6 8 4_Exh G" xfId="3424" xr:uid="{00000000-0005-0000-0000-000064110000}"/>
    <cellStyle name="40% - Accent6 8 5" xfId="1666" xr:uid="{00000000-0005-0000-0000-000065110000}"/>
    <cellStyle name="40% - Accent6 8 5 2" xfId="5195" xr:uid="{00000000-0005-0000-0000-000066110000}"/>
    <cellStyle name="40% - Accent6 8 5_Exh G" xfId="3426" xr:uid="{00000000-0005-0000-0000-000067110000}"/>
    <cellStyle name="40% - Accent6 8 6" xfId="4316" xr:uid="{00000000-0005-0000-0000-000068110000}"/>
    <cellStyle name="40% - Accent6 8_Exh G" xfId="3417" xr:uid="{00000000-0005-0000-0000-000069110000}"/>
    <cellStyle name="40% - Accent6 9" xfId="643" xr:uid="{00000000-0005-0000-0000-00006A110000}"/>
    <cellStyle name="40% - Accent6 9 2" xfId="644" xr:uid="{00000000-0005-0000-0000-00006B110000}"/>
    <cellStyle name="40% - Accent6 9 2 2" xfId="645" xr:uid="{00000000-0005-0000-0000-00006C110000}"/>
    <cellStyle name="40% - Accent6 9 2 2 2" xfId="1672" xr:uid="{00000000-0005-0000-0000-00006D110000}"/>
    <cellStyle name="40% - Accent6 9 2 2 2 2" xfId="5201" xr:uid="{00000000-0005-0000-0000-00006E110000}"/>
    <cellStyle name="40% - Accent6 9 2 2 2_Exh G" xfId="3430" xr:uid="{00000000-0005-0000-0000-00006F110000}"/>
    <cellStyle name="40% - Accent6 9 2 2 3" xfId="4322" xr:uid="{00000000-0005-0000-0000-000070110000}"/>
    <cellStyle name="40% - Accent6 9 2 2_Exh G" xfId="3429" xr:uid="{00000000-0005-0000-0000-000071110000}"/>
    <cellStyle name="40% - Accent6 9 2 3" xfId="1671" xr:uid="{00000000-0005-0000-0000-000072110000}"/>
    <cellStyle name="40% - Accent6 9 2 3 2" xfId="5200" xr:uid="{00000000-0005-0000-0000-000073110000}"/>
    <cellStyle name="40% - Accent6 9 2 3_Exh G" xfId="3431" xr:uid="{00000000-0005-0000-0000-000074110000}"/>
    <cellStyle name="40% - Accent6 9 2 4" xfId="4321" xr:uid="{00000000-0005-0000-0000-000075110000}"/>
    <cellStyle name="40% - Accent6 9 2_Exh G" xfId="3428" xr:uid="{00000000-0005-0000-0000-000076110000}"/>
    <cellStyle name="40% - Accent6 9 3" xfId="646" xr:uid="{00000000-0005-0000-0000-000077110000}"/>
    <cellStyle name="40% - Accent6 9 3 2" xfId="1673" xr:uid="{00000000-0005-0000-0000-000078110000}"/>
    <cellStyle name="40% - Accent6 9 3 2 2" xfId="5202" xr:uid="{00000000-0005-0000-0000-000079110000}"/>
    <cellStyle name="40% - Accent6 9 3 2_Exh G" xfId="3433" xr:uid="{00000000-0005-0000-0000-00007A110000}"/>
    <cellStyle name="40% - Accent6 9 3 3" xfId="4323" xr:uid="{00000000-0005-0000-0000-00007B110000}"/>
    <cellStyle name="40% - Accent6 9 3_Exh G" xfId="3432" xr:uid="{00000000-0005-0000-0000-00007C110000}"/>
    <cellStyle name="40% - Accent6 9 4" xfId="1015" xr:uid="{00000000-0005-0000-0000-00007D110000}"/>
    <cellStyle name="40% - Accent6 9 4 2" xfId="1927" xr:uid="{00000000-0005-0000-0000-00007E110000}"/>
    <cellStyle name="40% - Accent6 9 4 2 2" xfId="5444" xr:uid="{00000000-0005-0000-0000-00007F110000}"/>
    <cellStyle name="40% - Accent6 9 4 2_Exh G" xfId="3435" xr:uid="{00000000-0005-0000-0000-000080110000}"/>
    <cellStyle name="40% - Accent6 9 4 3" xfId="4565" xr:uid="{00000000-0005-0000-0000-000081110000}"/>
    <cellStyle name="40% - Accent6 9 4_Exh G" xfId="3434" xr:uid="{00000000-0005-0000-0000-000082110000}"/>
    <cellStyle name="40% - Accent6 9 5" xfId="1670" xr:uid="{00000000-0005-0000-0000-000083110000}"/>
    <cellStyle name="40% - Accent6 9 5 2" xfId="5199" xr:uid="{00000000-0005-0000-0000-000084110000}"/>
    <cellStyle name="40% - Accent6 9 5_Exh G" xfId="3436" xr:uid="{00000000-0005-0000-0000-000085110000}"/>
    <cellStyle name="40% - Accent6 9 6" xfId="4320" xr:uid="{00000000-0005-0000-0000-000086110000}"/>
    <cellStyle name="40% - Accent6 9_Exh G" xfId="3427" xr:uid="{00000000-0005-0000-0000-000087110000}"/>
    <cellStyle name="60% - Accent1 2" xfId="752" xr:uid="{00000000-0005-0000-0000-000088110000}"/>
    <cellStyle name="60% - Accent1 3" xfId="753" xr:uid="{00000000-0005-0000-0000-000089110000}"/>
    <cellStyle name="60% - Accent1 4" xfId="754" xr:uid="{00000000-0005-0000-0000-00008A110000}"/>
    <cellStyle name="60% - Accent2 2" xfId="755" xr:uid="{00000000-0005-0000-0000-00008B110000}"/>
    <cellStyle name="60% - Accent2 3" xfId="756" xr:uid="{00000000-0005-0000-0000-00008C110000}"/>
    <cellStyle name="60% - Accent2 4" xfId="757" xr:uid="{00000000-0005-0000-0000-00008D110000}"/>
    <cellStyle name="60% - Accent3 2" xfId="758" xr:uid="{00000000-0005-0000-0000-00008E110000}"/>
    <cellStyle name="60% - Accent3 3" xfId="759" xr:uid="{00000000-0005-0000-0000-00008F110000}"/>
    <cellStyle name="60% - Accent3 4" xfId="760" xr:uid="{00000000-0005-0000-0000-000090110000}"/>
    <cellStyle name="60% - Accent4 2" xfId="761" xr:uid="{00000000-0005-0000-0000-000091110000}"/>
    <cellStyle name="60% - Accent4 3" xfId="762" xr:uid="{00000000-0005-0000-0000-000092110000}"/>
    <cellStyle name="60% - Accent4 4" xfId="763" xr:uid="{00000000-0005-0000-0000-000093110000}"/>
    <cellStyle name="60% - Accent5 2" xfId="764" xr:uid="{00000000-0005-0000-0000-000094110000}"/>
    <cellStyle name="60% - Accent5 3" xfId="765" xr:uid="{00000000-0005-0000-0000-000095110000}"/>
    <cellStyle name="60% - Accent5 4" xfId="766" xr:uid="{00000000-0005-0000-0000-000096110000}"/>
    <cellStyle name="60% - Accent6 2" xfId="767" xr:uid="{00000000-0005-0000-0000-000097110000}"/>
    <cellStyle name="60% - Accent6 3" xfId="768" xr:uid="{00000000-0005-0000-0000-000098110000}"/>
    <cellStyle name="60% - Accent6 4" xfId="769" xr:uid="{00000000-0005-0000-0000-000099110000}"/>
    <cellStyle name="Accent1 2" xfId="770" xr:uid="{00000000-0005-0000-0000-00009A110000}"/>
    <cellStyle name="Accent1 3" xfId="771" xr:uid="{00000000-0005-0000-0000-00009B110000}"/>
    <cellStyle name="Accent1 4" xfId="772" xr:uid="{00000000-0005-0000-0000-00009C110000}"/>
    <cellStyle name="Accent2 2" xfId="773" xr:uid="{00000000-0005-0000-0000-00009D110000}"/>
    <cellStyle name="Accent2 3" xfId="774" xr:uid="{00000000-0005-0000-0000-00009E110000}"/>
    <cellStyle name="Accent2 4" xfId="775" xr:uid="{00000000-0005-0000-0000-00009F110000}"/>
    <cellStyle name="Accent3 2" xfId="776" xr:uid="{00000000-0005-0000-0000-0000A0110000}"/>
    <cellStyle name="Accent3 3" xfId="777" xr:uid="{00000000-0005-0000-0000-0000A1110000}"/>
    <cellStyle name="Accent3 4" xfId="778" xr:uid="{00000000-0005-0000-0000-0000A2110000}"/>
    <cellStyle name="Accent4 2" xfId="779" xr:uid="{00000000-0005-0000-0000-0000A3110000}"/>
    <cellStyle name="Accent4 3" xfId="780" xr:uid="{00000000-0005-0000-0000-0000A4110000}"/>
    <cellStyle name="Accent4 4" xfId="781" xr:uid="{00000000-0005-0000-0000-0000A5110000}"/>
    <cellStyle name="Accent5 2" xfId="782" xr:uid="{00000000-0005-0000-0000-0000A6110000}"/>
    <cellStyle name="Accent5 3" xfId="783" xr:uid="{00000000-0005-0000-0000-0000A7110000}"/>
    <cellStyle name="Accent5 4" xfId="784" xr:uid="{00000000-0005-0000-0000-0000A8110000}"/>
    <cellStyle name="Accent6 2" xfId="785" xr:uid="{00000000-0005-0000-0000-0000A9110000}"/>
    <cellStyle name="Accent6 3" xfId="786" xr:uid="{00000000-0005-0000-0000-0000AA110000}"/>
    <cellStyle name="Accent6 4" xfId="787" xr:uid="{00000000-0005-0000-0000-0000AB110000}"/>
    <cellStyle name="Bad 2" xfId="788" xr:uid="{00000000-0005-0000-0000-0000AC110000}"/>
    <cellStyle name="Bad 3" xfId="789" xr:uid="{00000000-0005-0000-0000-0000AD110000}"/>
    <cellStyle name="Bad 4" xfId="790" xr:uid="{00000000-0005-0000-0000-0000AE110000}"/>
    <cellStyle name="Calculation 2" xfId="791" xr:uid="{00000000-0005-0000-0000-0000AF110000}"/>
    <cellStyle name="Calculation 3" xfId="792" xr:uid="{00000000-0005-0000-0000-0000B0110000}"/>
    <cellStyle name="Calculation 4" xfId="793" xr:uid="{00000000-0005-0000-0000-0000B1110000}"/>
    <cellStyle name="Check Cell 2" xfId="794" xr:uid="{00000000-0005-0000-0000-0000B2110000}"/>
    <cellStyle name="Check Cell 3" xfId="795" xr:uid="{00000000-0005-0000-0000-0000B3110000}"/>
    <cellStyle name="Check Cell 4" xfId="796" xr:uid="{00000000-0005-0000-0000-0000B4110000}"/>
    <cellStyle name="Comma" xfId="5507" builtinId="3"/>
    <cellStyle name="Comma 2" xfId="15" xr:uid="{00000000-0005-0000-0000-0000B6110000}"/>
    <cellStyle name="Comma 2 2" xfId="751" xr:uid="{00000000-0005-0000-0000-0000B7110000}"/>
    <cellStyle name="Comma 2 2 2" xfId="843" xr:uid="{00000000-0005-0000-0000-0000B8110000}"/>
    <cellStyle name="Comma 2 2 2 2" xfId="1782" xr:uid="{00000000-0005-0000-0000-0000B9110000}"/>
    <cellStyle name="Comma 2 2 3" xfId="1017" xr:uid="{00000000-0005-0000-0000-0000BA110000}"/>
    <cellStyle name="Comma 2 3" xfId="844" xr:uid="{00000000-0005-0000-0000-0000BB110000}"/>
    <cellStyle name="Comma 2 3 2" xfId="1783" xr:uid="{00000000-0005-0000-0000-0000BC110000}"/>
    <cellStyle name="Comma 2 4" xfId="845" xr:uid="{00000000-0005-0000-0000-0000BD110000}"/>
    <cellStyle name="Comma 2 4 2" xfId="1784" xr:uid="{00000000-0005-0000-0000-0000BE110000}"/>
    <cellStyle name="Comma 2 5" xfId="867" xr:uid="{00000000-0005-0000-0000-0000BF110000}"/>
    <cellStyle name="Comma 2 5 2" xfId="1805" xr:uid="{00000000-0005-0000-0000-0000C0110000}"/>
    <cellStyle name="Comma 2 6" xfId="1016" xr:uid="{00000000-0005-0000-0000-0000C1110000}"/>
    <cellStyle name="Comma 2 7" xfId="1053" xr:uid="{00000000-0005-0000-0000-0000C2110000}"/>
    <cellStyle name="Comma 3" xfId="21" xr:uid="{00000000-0005-0000-0000-0000C3110000}"/>
    <cellStyle name="Comma 3 2" xfId="1018" xr:uid="{00000000-0005-0000-0000-0000C4110000}"/>
    <cellStyle name="Comma 3 2 2" xfId="1928" xr:uid="{00000000-0005-0000-0000-0000C5110000}"/>
    <cellStyle name="Comma 3 2 2 2" xfId="5445" xr:uid="{00000000-0005-0000-0000-0000C6110000}"/>
    <cellStyle name="Comma 3 2 3" xfId="4566" xr:uid="{00000000-0005-0000-0000-0000C7110000}"/>
    <cellStyle name="Comma 3 3" xfId="1055" xr:uid="{00000000-0005-0000-0000-0000C8110000}"/>
    <cellStyle name="Comma 4" xfId="25" xr:uid="{00000000-0005-0000-0000-0000C9110000}"/>
    <cellStyle name="Comma 4 2" xfId="1019" xr:uid="{00000000-0005-0000-0000-0000CA110000}"/>
    <cellStyle name="Comma 5" xfId="27" xr:uid="{00000000-0005-0000-0000-0000CB110000}"/>
    <cellStyle name="Comma 6" xfId="32" xr:uid="{00000000-0005-0000-0000-0000CC110000}"/>
    <cellStyle name="Comma 6 2" xfId="1060" xr:uid="{00000000-0005-0000-0000-0000CD110000}"/>
    <cellStyle name="Comma 6 2 2" xfId="4589" xr:uid="{00000000-0005-0000-0000-0000CE110000}"/>
    <cellStyle name="Comma 6 3" xfId="3710" xr:uid="{00000000-0005-0000-0000-0000CF110000}"/>
    <cellStyle name="Comma 7" xfId="34" xr:uid="{00000000-0005-0000-0000-0000D0110000}"/>
    <cellStyle name="Comma 8" xfId="842" xr:uid="{00000000-0005-0000-0000-0000D1110000}"/>
    <cellStyle name="Comma 8 2" xfId="1781" xr:uid="{00000000-0005-0000-0000-0000D2110000}"/>
    <cellStyle name="Comma 8 2 2" xfId="5308" xr:uid="{00000000-0005-0000-0000-0000D3110000}"/>
    <cellStyle name="Comma 8 3" xfId="4429" xr:uid="{00000000-0005-0000-0000-0000D4110000}"/>
    <cellStyle name="Comma 9" xfId="852" xr:uid="{00000000-0005-0000-0000-0000D5110000}"/>
    <cellStyle name="Comma 9 2" xfId="1790" xr:uid="{00000000-0005-0000-0000-0000D6110000}"/>
    <cellStyle name="Comma 9 2 2" xfId="5310" xr:uid="{00000000-0005-0000-0000-0000D7110000}"/>
    <cellStyle name="Comma 9 3" xfId="4431" xr:uid="{00000000-0005-0000-0000-0000D8110000}"/>
    <cellStyle name="Currency 2" xfId="22" xr:uid="{00000000-0005-0000-0000-0000D9110000}"/>
    <cellStyle name="Currency 2 2" xfId="1020" xr:uid="{00000000-0005-0000-0000-0000DA110000}"/>
    <cellStyle name="Currency 2 3" xfId="1056" xr:uid="{00000000-0005-0000-0000-0000DB110000}"/>
    <cellStyle name="Currency 3" xfId="748" xr:uid="{00000000-0005-0000-0000-0000DC110000}"/>
    <cellStyle name="Currency 3 2" xfId="1021" xr:uid="{00000000-0005-0000-0000-0000DD110000}"/>
    <cellStyle name="Currency 3 3" xfId="1775" xr:uid="{00000000-0005-0000-0000-0000DE110000}"/>
    <cellStyle name="Currency 3 3 2" xfId="5304" xr:uid="{00000000-0005-0000-0000-0000DF110000}"/>
    <cellStyle name="Currency 3 4" xfId="4425" xr:uid="{00000000-0005-0000-0000-0000E0110000}"/>
    <cellStyle name="Currency 4" xfId="866" xr:uid="{00000000-0005-0000-0000-0000E1110000}"/>
    <cellStyle name="Currency 4 2" xfId="1804" xr:uid="{00000000-0005-0000-0000-0000E2110000}"/>
    <cellStyle name="Currency 4 2 2" xfId="5324" xr:uid="{00000000-0005-0000-0000-0000E3110000}"/>
    <cellStyle name="Currency 4 3" xfId="4445" xr:uid="{00000000-0005-0000-0000-0000E4110000}"/>
    <cellStyle name="Explanatory Text 2" xfId="797" xr:uid="{00000000-0005-0000-0000-0000E5110000}"/>
    <cellStyle name="Explanatory Text 3" xfId="798" xr:uid="{00000000-0005-0000-0000-0000E6110000}"/>
    <cellStyle name="Explanatory Text 4" xfId="799" xr:uid="{00000000-0005-0000-0000-0000E7110000}"/>
    <cellStyle name="Good 2" xfId="800" xr:uid="{00000000-0005-0000-0000-0000E8110000}"/>
    <cellStyle name="Good 3" xfId="801" xr:uid="{00000000-0005-0000-0000-0000E9110000}"/>
    <cellStyle name="Good 4" xfId="802" xr:uid="{00000000-0005-0000-0000-0000EA110000}"/>
    <cellStyle name="Heading 1 2" xfId="803" xr:uid="{00000000-0005-0000-0000-0000EB110000}"/>
    <cellStyle name="Heading 1 3" xfId="804" xr:uid="{00000000-0005-0000-0000-0000EC110000}"/>
    <cellStyle name="Heading 1 4" xfId="805" xr:uid="{00000000-0005-0000-0000-0000ED110000}"/>
    <cellStyle name="Heading 2 2" xfId="806" xr:uid="{00000000-0005-0000-0000-0000EE110000}"/>
    <cellStyle name="Heading 2 3" xfId="807" xr:uid="{00000000-0005-0000-0000-0000EF110000}"/>
    <cellStyle name="Heading 2 4" xfId="808" xr:uid="{00000000-0005-0000-0000-0000F0110000}"/>
    <cellStyle name="Heading 3 2" xfId="809" xr:uid="{00000000-0005-0000-0000-0000F1110000}"/>
    <cellStyle name="Heading 3 3" xfId="810" xr:uid="{00000000-0005-0000-0000-0000F2110000}"/>
    <cellStyle name="Heading 3 4" xfId="811" xr:uid="{00000000-0005-0000-0000-0000F3110000}"/>
    <cellStyle name="Heading 4 2" xfId="812" xr:uid="{00000000-0005-0000-0000-0000F4110000}"/>
    <cellStyle name="Heading 4 3" xfId="813" xr:uid="{00000000-0005-0000-0000-0000F5110000}"/>
    <cellStyle name="Heading 4 4" xfId="814" xr:uid="{00000000-0005-0000-0000-0000F6110000}"/>
    <cellStyle name="Hyperlink" xfId="871" builtinId="8" customBuiltin="1"/>
    <cellStyle name="Input 2" xfId="815" xr:uid="{00000000-0005-0000-0000-0000F8110000}"/>
    <cellStyle name="Input 3" xfId="816" xr:uid="{00000000-0005-0000-0000-0000F9110000}"/>
    <cellStyle name="Input 4" xfId="817" xr:uid="{00000000-0005-0000-0000-0000FA110000}"/>
    <cellStyle name="Linked Cell 2" xfId="818" xr:uid="{00000000-0005-0000-0000-0000FB110000}"/>
    <cellStyle name="Linked Cell 3" xfId="819" xr:uid="{00000000-0005-0000-0000-0000FC110000}"/>
    <cellStyle name="Linked Cell 4" xfId="820" xr:uid="{00000000-0005-0000-0000-0000FD110000}"/>
    <cellStyle name="Neutral 2" xfId="821" xr:uid="{00000000-0005-0000-0000-0000FE110000}"/>
    <cellStyle name="Neutral 3" xfId="822" xr:uid="{00000000-0005-0000-0000-0000FF110000}"/>
    <cellStyle name="Neutral 4" xfId="823" xr:uid="{00000000-0005-0000-0000-000000120000}"/>
    <cellStyle name="Normal" xfId="0" builtinId="0"/>
    <cellStyle name="Normal 10" xfId="647" xr:uid="{00000000-0005-0000-0000-000002120000}"/>
    <cellStyle name="Normal 10 2" xfId="648" xr:uid="{00000000-0005-0000-0000-000003120000}"/>
    <cellStyle name="Normal 10 2 2" xfId="649" xr:uid="{00000000-0005-0000-0000-000004120000}"/>
    <cellStyle name="Normal 10 2 2 2" xfId="1676" xr:uid="{00000000-0005-0000-0000-000005120000}"/>
    <cellStyle name="Normal 10 2 2 2 2" xfId="5205" xr:uid="{00000000-0005-0000-0000-000006120000}"/>
    <cellStyle name="Normal 10 2 2 2_Exh G" xfId="3440" xr:uid="{00000000-0005-0000-0000-000007120000}"/>
    <cellStyle name="Normal 10 2 2 3" xfId="4326" xr:uid="{00000000-0005-0000-0000-000008120000}"/>
    <cellStyle name="Normal 10 2 2_Exh G" xfId="3439" xr:uid="{00000000-0005-0000-0000-000009120000}"/>
    <cellStyle name="Normal 10 2 3" xfId="1675" xr:uid="{00000000-0005-0000-0000-00000A120000}"/>
    <cellStyle name="Normal 10 2 3 2" xfId="5204" xr:uid="{00000000-0005-0000-0000-00000B120000}"/>
    <cellStyle name="Normal 10 2 3_Exh G" xfId="3441" xr:uid="{00000000-0005-0000-0000-00000C120000}"/>
    <cellStyle name="Normal 10 2 4" xfId="4325" xr:uid="{00000000-0005-0000-0000-00000D120000}"/>
    <cellStyle name="Normal 10 2_Exh G" xfId="3438" xr:uid="{00000000-0005-0000-0000-00000E120000}"/>
    <cellStyle name="Normal 10 3" xfId="650" xr:uid="{00000000-0005-0000-0000-00000F120000}"/>
    <cellStyle name="Normal 10 3 2" xfId="1677" xr:uid="{00000000-0005-0000-0000-000010120000}"/>
    <cellStyle name="Normal 10 3 2 2" xfId="5206" xr:uid="{00000000-0005-0000-0000-000011120000}"/>
    <cellStyle name="Normal 10 3 2_Exh G" xfId="3443" xr:uid="{00000000-0005-0000-0000-000012120000}"/>
    <cellStyle name="Normal 10 3 3" xfId="4327" xr:uid="{00000000-0005-0000-0000-000013120000}"/>
    <cellStyle name="Normal 10 3_Exh G" xfId="3442" xr:uid="{00000000-0005-0000-0000-000014120000}"/>
    <cellStyle name="Normal 10 4" xfId="1022" xr:uid="{00000000-0005-0000-0000-000015120000}"/>
    <cellStyle name="Normal 10 5" xfId="1674" xr:uid="{00000000-0005-0000-0000-000016120000}"/>
    <cellStyle name="Normal 10 5 2" xfId="5203" xr:uid="{00000000-0005-0000-0000-000017120000}"/>
    <cellStyle name="Normal 10 5_Exh G" xfId="3444" xr:uid="{00000000-0005-0000-0000-000018120000}"/>
    <cellStyle name="Normal 10 6" xfId="4324" xr:uid="{00000000-0005-0000-0000-000019120000}"/>
    <cellStyle name="Normal 10_Exh G" xfId="3437" xr:uid="{00000000-0005-0000-0000-00001A120000}"/>
    <cellStyle name="Normal 11" xfId="651" xr:uid="{00000000-0005-0000-0000-00001B120000}"/>
    <cellStyle name="Normal 11 2" xfId="652" xr:uid="{00000000-0005-0000-0000-00001C120000}"/>
    <cellStyle name="Normal 11 2 2" xfId="653" xr:uid="{00000000-0005-0000-0000-00001D120000}"/>
    <cellStyle name="Normal 11 2 2 2" xfId="1680" xr:uid="{00000000-0005-0000-0000-00001E120000}"/>
    <cellStyle name="Normal 11 2 2 2 2" xfId="5209" xr:uid="{00000000-0005-0000-0000-00001F120000}"/>
    <cellStyle name="Normal 11 2 2 2_Exh G" xfId="3448" xr:uid="{00000000-0005-0000-0000-000020120000}"/>
    <cellStyle name="Normal 11 2 2 3" xfId="4330" xr:uid="{00000000-0005-0000-0000-000021120000}"/>
    <cellStyle name="Normal 11 2 2_Exh G" xfId="3447" xr:uid="{00000000-0005-0000-0000-000022120000}"/>
    <cellStyle name="Normal 11 2 3" xfId="1679" xr:uid="{00000000-0005-0000-0000-000023120000}"/>
    <cellStyle name="Normal 11 2 3 2" xfId="5208" xr:uid="{00000000-0005-0000-0000-000024120000}"/>
    <cellStyle name="Normal 11 2 3_Exh G" xfId="3449" xr:uid="{00000000-0005-0000-0000-000025120000}"/>
    <cellStyle name="Normal 11 2 4" xfId="4329" xr:uid="{00000000-0005-0000-0000-000026120000}"/>
    <cellStyle name="Normal 11 2_Exh G" xfId="3446" xr:uid="{00000000-0005-0000-0000-000027120000}"/>
    <cellStyle name="Normal 11 3" xfId="654" xr:uid="{00000000-0005-0000-0000-000028120000}"/>
    <cellStyle name="Normal 11 3 2" xfId="1681" xr:uid="{00000000-0005-0000-0000-000029120000}"/>
    <cellStyle name="Normal 11 3 2 2" xfId="5210" xr:uid="{00000000-0005-0000-0000-00002A120000}"/>
    <cellStyle name="Normal 11 3 2_Exh G" xfId="3451" xr:uid="{00000000-0005-0000-0000-00002B120000}"/>
    <cellStyle name="Normal 11 3 3" xfId="4331" xr:uid="{00000000-0005-0000-0000-00002C120000}"/>
    <cellStyle name="Normal 11 3_Exh G" xfId="3450" xr:uid="{00000000-0005-0000-0000-00002D120000}"/>
    <cellStyle name="Normal 11 4" xfId="1023" xr:uid="{00000000-0005-0000-0000-00002E120000}"/>
    <cellStyle name="Normal 11 4 2" xfId="1929" xr:uid="{00000000-0005-0000-0000-00002F120000}"/>
    <cellStyle name="Normal 11 4 2 2" xfId="5446" xr:uid="{00000000-0005-0000-0000-000030120000}"/>
    <cellStyle name="Normal 11 4 2_Exh G" xfId="3453" xr:uid="{00000000-0005-0000-0000-000031120000}"/>
    <cellStyle name="Normal 11 4 3" xfId="4567" xr:uid="{00000000-0005-0000-0000-000032120000}"/>
    <cellStyle name="Normal 11 4_Exh G" xfId="3452" xr:uid="{00000000-0005-0000-0000-000033120000}"/>
    <cellStyle name="Normal 11 5" xfId="1678" xr:uid="{00000000-0005-0000-0000-000034120000}"/>
    <cellStyle name="Normal 11 5 2" xfId="5207" xr:uid="{00000000-0005-0000-0000-000035120000}"/>
    <cellStyle name="Normal 11 5_Exh G" xfId="3454" xr:uid="{00000000-0005-0000-0000-000036120000}"/>
    <cellStyle name="Normal 11 6" xfId="4328" xr:uid="{00000000-0005-0000-0000-000037120000}"/>
    <cellStyle name="Normal 11_Exh G" xfId="3445" xr:uid="{00000000-0005-0000-0000-000038120000}"/>
    <cellStyle name="Normal 12" xfId="655" xr:uid="{00000000-0005-0000-0000-000039120000}"/>
    <cellStyle name="Normal 12 2" xfId="656" xr:uid="{00000000-0005-0000-0000-00003A120000}"/>
    <cellStyle name="Normal 12 2 2" xfId="657" xr:uid="{00000000-0005-0000-0000-00003B120000}"/>
    <cellStyle name="Normal 12 2 2 2" xfId="1684" xr:uid="{00000000-0005-0000-0000-00003C120000}"/>
    <cellStyle name="Normal 12 2 2 2 2" xfId="5213" xr:uid="{00000000-0005-0000-0000-00003D120000}"/>
    <cellStyle name="Normal 12 2 2 2_Exh G" xfId="3458" xr:uid="{00000000-0005-0000-0000-00003E120000}"/>
    <cellStyle name="Normal 12 2 2 3" xfId="4334" xr:uid="{00000000-0005-0000-0000-00003F120000}"/>
    <cellStyle name="Normal 12 2 2_Exh G" xfId="3457" xr:uid="{00000000-0005-0000-0000-000040120000}"/>
    <cellStyle name="Normal 12 2 3" xfId="1683" xr:uid="{00000000-0005-0000-0000-000041120000}"/>
    <cellStyle name="Normal 12 2 3 2" xfId="5212" xr:uid="{00000000-0005-0000-0000-000042120000}"/>
    <cellStyle name="Normal 12 2 3_Exh G" xfId="3459" xr:uid="{00000000-0005-0000-0000-000043120000}"/>
    <cellStyle name="Normal 12 2 4" xfId="4333" xr:uid="{00000000-0005-0000-0000-000044120000}"/>
    <cellStyle name="Normal 12 2_Exh G" xfId="3456" xr:uid="{00000000-0005-0000-0000-000045120000}"/>
    <cellStyle name="Normal 12 3" xfId="658" xr:uid="{00000000-0005-0000-0000-000046120000}"/>
    <cellStyle name="Normal 12 3 2" xfId="1685" xr:uid="{00000000-0005-0000-0000-000047120000}"/>
    <cellStyle name="Normal 12 3 2 2" xfId="5214" xr:uid="{00000000-0005-0000-0000-000048120000}"/>
    <cellStyle name="Normal 12 3 2_Exh G" xfId="3461" xr:uid="{00000000-0005-0000-0000-000049120000}"/>
    <cellStyle name="Normal 12 3 3" xfId="4335" xr:uid="{00000000-0005-0000-0000-00004A120000}"/>
    <cellStyle name="Normal 12 3_Exh G" xfId="3460" xr:uid="{00000000-0005-0000-0000-00004B120000}"/>
    <cellStyle name="Normal 12 4" xfId="1024" xr:uid="{00000000-0005-0000-0000-00004C120000}"/>
    <cellStyle name="Normal 12 4 2" xfId="1930" xr:uid="{00000000-0005-0000-0000-00004D120000}"/>
    <cellStyle name="Normal 12 4 2 2" xfId="5447" xr:uid="{00000000-0005-0000-0000-00004E120000}"/>
    <cellStyle name="Normal 12 4 2_Exh G" xfId="3463" xr:uid="{00000000-0005-0000-0000-00004F120000}"/>
    <cellStyle name="Normal 12 4 3" xfId="4568" xr:uid="{00000000-0005-0000-0000-000050120000}"/>
    <cellStyle name="Normal 12 4_Exh G" xfId="3462" xr:uid="{00000000-0005-0000-0000-000051120000}"/>
    <cellStyle name="Normal 12 5" xfId="1682" xr:uid="{00000000-0005-0000-0000-000052120000}"/>
    <cellStyle name="Normal 12 5 2" xfId="5211" xr:uid="{00000000-0005-0000-0000-000053120000}"/>
    <cellStyle name="Normal 12 5_Exh G" xfId="3464" xr:uid="{00000000-0005-0000-0000-000054120000}"/>
    <cellStyle name="Normal 12 6" xfId="4332" xr:uid="{00000000-0005-0000-0000-000055120000}"/>
    <cellStyle name="Normal 12_Exh G" xfId="3455" xr:uid="{00000000-0005-0000-0000-000056120000}"/>
    <cellStyle name="Normal 13" xfId="659" xr:uid="{00000000-0005-0000-0000-000057120000}"/>
    <cellStyle name="Normal 13 2" xfId="660" xr:uid="{00000000-0005-0000-0000-000058120000}"/>
    <cellStyle name="Normal 13 2 2" xfId="661" xr:uid="{00000000-0005-0000-0000-000059120000}"/>
    <cellStyle name="Normal 13 2 2 2" xfId="1688" xr:uid="{00000000-0005-0000-0000-00005A120000}"/>
    <cellStyle name="Normal 13 2 2 2 2" xfId="5217" xr:uid="{00000000-0005-0000-0000-00005B120000}"/>
    <cellStyle name="Normal 13 2 2 2_Exh G" xfId="3468" xr:uid="{00000000-0005-0000-0000-00005C120000}"/>
    <cellStyle name="Normal 13 2 2 3" xfId="4338" xr:uid="{00000000-0005-0000-0000-00005D120000}"/>
    <cellStyle name="Normal 13 2 2_Exh G" xfId="3467" xr:uid="{00000000-0005-0000-0000-00005E120000}"/>
    <cellStyle name="Normal 13 2 3" xfId="1687" xr:uid="{00000000-0005-0000-0000-00005F120000}"/>
    <cellStyle name="Normal 13 2 3 2" xfId="5216" xr:uid="{00000000-0005-0000-0000-000060120000}"/>
    <cellStyle name="Normal 13 2 3_Exh G" xfId="3469" xr:uid="{00000000-0005-0000-0000-000061120000}"/>
    <cellStyle name="Normal 13 2 4" xfId="4337" xr:uid="{00000000-0005-0000-0000-000062120000}"/>
    <cellStyle name="Normal 13 2_Exh G" xfId="3466" xr:uid="{00000000-0005-0000-0000-000063120000}"/>
    <cellStyle name="Normal 13 3" xfId="662" xr:uid="{00000000-0005-0000-0000-000064120000}"/>
    <cellStyle name="Normal 13 3 2" xfId="1689" xr:uid="{00000000-0005-0000-0000-000065120000}"/>
    <cellStyle name="Normal 13 3 2 2" xfId="5218" xr:uid="{00000000-0005-0000-0000-000066120000}"/>
    <cellStyle name="Normal 13 3 2_Exh G" xfId="3471" xr:uid="{00000000-0005-0000-0000-000067120000}"/>
    <cellStyle name="Normal 13 3 3" xfId="4339" xr:uid="{00000000-0005-0000-0000-000068120000}"/>
    <cellStyle name="Normal 13 3_Exh G" xfId="3470" xr:uid="{00000000-0005-0000-0000-000069120000}"/>
    <cellStyle name="Normal 13 4" xfId="1025" xr:uid="{00000000-0005-0000-0000-00006A120000}"/>
    <cellStyle name="Normal 13 4 2" xfId="1931" xr:uid="{00000000-0005-0000-0000-00006B120000}"/>
    <cellStyle name="Normal 13 4 2 2" xfId="5448" xr:uid="{00000000-0005-0000-0000-00006C120000}"/>
    <cellStyle name="Normal 13 4 2_Exh G" xfId="3473" xr:uid="{00000000-0005-0000-0000-00006D120000}"/>
    <cellStyle name="Normal 13 4 3" xfId="4569" xr:uid="{00000000-0005-0000-0000-00006E120000}"/>
    <cellStyle name="Normal 13 4_Exh G" xfId="3472" xr:uid="{00000000-0005-0000-0000-00006F120000}"/>
    <cellStyle name="Normal 13 5" xfId="1686" xr:uid="{00000000-0005-0000-0000-000070120000}"/>
    <cellStyle name="Normal 13 5 2" xfId="5215" xr:uid="{00000000-0005-0000-0000-000071120000}"/>
    <cellStyle name="Normal 13 5_Exh G" xfId="3474" xr:uid="{00000000-0005-0000-0000-000072120000}"/>
    <cellStyle name="Normal 13 6" xfId="4336" xr:uid="{00000000-0005-0000-0000-000073120000}"/>
    <cellStyle name="Normal 13_Exh G" xfId="3465" xr:uid="{00000000-0005-0000-0000-000074120000}"/>
    <cellStyle name="Normal 14" xfId="663" xr:uid="{00000000-0005-0000-0000-000075120000}"/>
    <cellStyle name="Normal 14 2" xfId="664" xr:uid="{00000000-0005-0000-0000-000076120000}"/>
    <cellStyle name="Normal 14 2 2" xfId="665" xr:uid="{00000000-0005-0000-0000-000077120000}"/>
    <cellStyle name="Normal 14 2 2 2" xfId="1692" xr:uid="{00000000-0005-0000-0000-000078120000}"/>
    <cellStyle name="Normal 14 2 2 2 2" xfId="5221" xr:uid="{00000000-0005-0000-0000-000079120000}"/>
    <cellStyle name="Normal 14 2 2 2_Exh G" xfId="3478" xr:uid="{00000000-0005-0000-0000-00007A120000}"/>
    <cellStyle name="Normal 14 2 2 3" xfId="4342" xr:uid="{00000000-0005-0000-0000-00007B120000}"/>
    <cellStyle name="Normal 14 2 2_Exh G" xfId="3477" xr:uid="{00000000-0005-0000-0000-00007C120000}"/>
    <cellStyle name="Normal 14 2 3" xfId="1691" xr:uid="{00000000-0005-0000-0000-00007D120000}"/>
    <cellStyle name="Normal 14 2 3 2" xfId="5220" xr:uid="{00000000-0005-0000-0000-00007E120000}"/>
    <cellStyle name="Normal 14 2 3_Exh G" xfId="3479" xr:uid="{00000000-0005-0000-0000-00007F120000}"/>
    <cellStyle name="Normal 14 2 4" xfId="4341" xr:uid="{00000000-0005-0000-0000-000080120000}"/>
    <cellStyle name="Normal 14 2_Exh G" xfId="3476" xr:uid="{00000000-0005-0000-0000-000081120000}"/>
    <cellStyle name="Normal 14 3" xfId="666" xr:uid="{00000000-0005-0000-0000-000082120000}"/>
    <cellStyle name="Normal 14 3 2" xfId="1693" xr:uid="{00000000-0005-0000-0000-000083120000}"/>
    <cellStyle name="Normal 14 3 2 2" xfId="5222" xr:uid="{00000000-0005-0000-0000-000084120000}"/>
    <cellStyle name="Normal 14 3 2_Exh G" xfId="3481" xr:uid="{00000000-0005-0000-0000-000085120000}"/>
    <cellStyle name="Normal 14 3 3" xfId="4343" xr:uid="{00000000-0005-0000-0000-000086120000}"/>
    <cellStyle name="Normal 14 3_Exh G" xfId="3480" xr:uid="{00000000-0005-0000-0000-000087120000}"/>
    <cellStyle name="Normal 14 4" xfId="750" xr:uid="{00000000-0005-0000-0000-000088120000}"/>
    <cellStyle name="Normal 14 4 2" xfId="1776" xr:uid="{00000000-0005-0000-0000-000089120000}"/>
    <cellStyle name="Normal 14 4_Exh G" xfId="3482" xr:uid="{00000000-0005-0000-0000-00008A120000}"/>
    <cellStyle name="Normal 14 5" xfId="1026" xr:uid="{00000000-0005-0000-0000-00008B120000}"/>
    <cellStyle name="Normal 14 6" xfId="1690" xr:uid="{00000000-0005-0000-0000-00008C120000}"/>
    <cellStyle name="Normal 14 6 2" xfId="5219" xr:uid="{00000000-0005-0000-0000-00008D120000}"/>
    <cellStyle name="Normal 14 6_Exh G" xfId="3483" xr:uid="{00000000-0005-0000-0000-00008E120000}"/>
    <cellStyle name="Normal 14 7" xfId="4340" xr:uid="{00000000-0005-0000-0000-00008F120000}"/>
    <cellStyle name="Normal 14_Exh G" xfId="3475" xr:uid="{00000000-0005-0000-0000-000090120000}"/>
    <cellStyle name="Normal 15" xfId="667" xr:uid="{00000000-0005-0000-0000-000091120000}"/>
    <cellStyle name="Normal 15 2" xfId="668" xr:uid="{00000000-0005-0000-0000-000092120000}"/>
    <cellStyle name="Normal 15 2 2" xfId="669" xr:uid="{00000000-0005-0000-0000-000093120000}"/>
    <cellStyle name="Normal 15 2 2 2" xfId="1696" xr:uid="{00000000-0005-0000-0000-000094120000}"/>
    <cellStyle name="Normal 15 2 2 2 2" xfId="5225" xr:uid="{00000000-0005-0000-0000-000095120000}"/>
    <cellStyle name="Normal 15 2 2 2_Exh G" xfId="3487" xr:uid="{00000000-0005-0000-0000-000096120000}"/>
    <cellStyle name="Normal 15 2 2 3" xfId="4346" xr:uid="{00000000-0005-0000-0000-000097120000}"/>
    <cellStyle name="Normal 15 2 2_Exh G" xfId="3486" xr:uid="{00000000-0005-0000-0000-000098120000}"/>
    <cellStyle name="Normal 15 2 3" xfId="1695" xr:uid="{00000000-0005-0000-0000-000099120000}"/>
    <cellStyle name="Normal 15 2 3 2" xfId="5224" xr:uid="{00000000-0005-0000-0000-00009A120000}"/>
    <cellStyle name="Normal 15 2 3_Exh G" xfId="3488" xr:uid="{00000000-0005-0000-0000-00009B120000}"/>
    <cellStyle name="Normal 15 2 4" xfId="4345" xr:uid="{00000000-0005-0000-0000-00009C120000}"/>
    <cellStyle name="Normal 15 2_Exh G" xfId="3485" xr:uid="{00000000-0005-0000-0000-00009D120000}"/>
    <cellStyle name="Normal 15 3" xfId="670" xr:uid="{00000000-0005-0000-0000-00009E120000}"/>
    <cellStyle name="Normal 15 3 2" xfId="1697" xr:uid="{00000000-0005-0000-0000-00009F120000}"/>
    <cellStyle name="Normal 15 3 2 2" xfId="5226" xr:uid="{00000000-0005-0000-0000-0000A0120000}"/>
    <cellStyle name="Normal 15 3 2_Exh G" xfId="3490" xr:uid="{00000000-0005-0000-0000-0000A1120000}"/>
    <cellStyle name="Normal 15 3 3" xfId="4347" xr:uid="{00000000-0005-0000-0000-0000A2120000}"/>
    <cellStyle name="Normal 15 3_Exh G" xfId="3489" xr:uid="{00000000-0005-0000-0000-0000A3120000}"/>
    <cellStyle name="Normal 15 4" xfId="1694" xr:uid="{00000000-0005-0000-0000-0000A4120000}"/>
    <cellStyle name="Normal 15 4 2" xfId="5223" xr:uid="{00000000-0005-0000-0000-0000A5120000}"/>
    <cellStyle name="Normal 15 4_Exh G" xfId="3491" xr:uid="{00000000-0005-0000-0000-0000A6120000}"/>
    <cellStyle name="Normal 15 5" xfId="4344" xr:uid="{00000000-0005-0000-0000-0000A7120000}"/>
    <cellStyle name="Normal 15_Exh G" xfId="3484" xr:uid="{00000000-0005-0000-0000-0000A8120000}"/>
    <cellStyle name="Normal 16" xfId="671" xr:uid="{00000000-0005-0000-0000-0000A9120000}"/>
    <cellStyle name="Normal 16 2" xfId="672" xr:uid="{00000000-0005-0000-0000-0000AA120000}"/>
    <cellStyle name="Normal 16 2 2" xfId="673" xr:uid="{00000000-0005-0000-0000-0000AB120000}"/>
    <cellStyle name="Normal 16 2 2 2" xfId="1700" xr:uid="{00000000-0005-0000-0000-0000AC120000}"/>
    <cellStyle name="Normal 16 2 2 2 2" xfId="5229" xr:uid="{00000000-0005-0000-0000-0000AD120000}"/>
    <cellStyle name="Normal 16 2 2 2_Exh G" xfId="3495" xr:uid="{00000000-0005-0000-0000-0000AE120000}"/>
    <cellStyle name="Normal 16 2 2 3" xfId="4350" xr:uid="{00000000-0005-0000-0000-0000AF120000}"/>
    <cellStyle name="Normal 16 2 2_Exh G" xfId="3494" xr:uid="{00000000-0005-0000-0000-0000B0120000}"/>
    <cellStyle name="Normal 16 2 3" xfId="1699" xr:uid="{00000000-0005-0000-0000-0000B1120000}"/>
    <cellStyle name="Normal 16 2 3 2" xfId="5228" xr:uid="{00000000-0005-0000-0000-0000B2120000}"/>
    <cellStyle name="Normal 16 2 3_Exh G" xfId="3496" xr:uid="{00000000-0005-0000-0000-0000B3120000}"/>
    <cellStyle name="Normal 16 2 4" xfId="4349" xr:uid="{00000000-0005-0000-0000-0000B4120000}"/>
    <cellStyle name="Normal 16 2_Exh G" xfId="3493" xr:uid="{00000000-0005-0000-0000-0000B5120000}"/>
    <cellStyle name="Normal 16 3" xfId="674" xr:uid="{00000000-0005-0000-0000-0000B6120000}"/>
    <cellStyle name="Normal 16 3 2" xfId="1701" xr:uid="{00000000-0005-0000-0000-0000B7120000}"/>
    <cellStyle name="Normal 16 3 2 2" xfId="5230" xr:uid="{00000000-0005-0000-0000-0000B8120000}"/>
    <cellStyle name="Normal 16 3 2_Exh G" xfId="3498" xr:uid="{00000000-0005-0000-0000-0000B9120000}"/>
    <cellStyle name="Normal 16 3 3" xfId="4351" xr:uid="{00000000-0005-0000-0000-0000BA120000}"/>
    <cellStyle name="Normal 16 3_Exh G" xfId="3497" xr:uid="{00000000-0005-0000-0000-0000BB120000}"/>
    <cellStyle name="Normal 16 4" xfId="1698" xr:uid="{00000000-0005-0000-0000-0000BC120000}"/>
    <cellStyle name="Normal 16 4 2" xfId="5227" xr:uid="{00000000-0005-0000-0000-0000BD120000}"/>
    <cellStyle name="Normal 16 4_Exh G" xfId="3499" xr:uid="{00000000-0005-0000-0000-0000BE120000}"/>
    <cellStyle name="Normal 16 5" xfId="4348" xr:uid="{00000000-0005-0000-0000-0000BF120000}"/>
    <cellStyle name="Normal 16_Exh G" xfId="3492" xr:uid="{00000000-0005-0000-0000-0000C0120000}"/>
    <cellStyle name="Normal 17" xfId="675" xr:uid="{00000000-0005-0000-0000-0000C1120000}"/>
    <cellStyle name="Normal 17 2" xfId="1702" xr:uid="{00000000-0005-0000-0000-0000C2120000}"/>
    <cellStyle name="Normal 17 2 2" xfId="5231" xr:uid="{00000000-0005-0000-0000-0000C3120000}"/>
    <cellStyle name="Normal 17 2_Exh G" xfId="3501" xr:uid="{00000000-0005-0000-0000-0000C4120000}"/>
    <cellStyle name="Normal 17 3" xfId="4352" xr:uid="{00000000-0005-0000-0000-0000C5120000}"/>
    <cellStyle name="Normal 17_Exh G" xfId="3500" xr:uid="{00000000-0005-0000-0000-0000C6120000}"/>
    <cellStyle name="Normal 18" xfId="749" xr:uid="{00000000-0005-0000-0000-0000C7120000}"/>
    <cellStyle name="Normal 19" xfId="837" xr:uid="{00000000-0005-0000-0000-0000C8120000}"/>
    <cellStyle name="Normal 19 2" xfId="1778" xr:uid="{00000000-0005-0000-0000-0000C9120000}"/>
    <cellStyle name="Normal 19 2 2" xfId="5306" xr:uid="{00000000-0005-0000-0000-0000CA120000}"/>
    <cellStyle name="Normal 19 2_Exh G" xfId="3503" xr:uid="{00000000-0005-0000-0000-0000CB120000}"/>
    <cellStyle name="Normal 19 3" xfId="4427" xr:uid="{00000000-0005-0000-0000-0000CC120000}"/>
    <cellStyle name="Normal 19_Exh G" xfId="3502" xr:uid="{00000000-0005-0000-0000-0000CD120000}"/>
    <cellStyle name="Normal 2" xfId="2" xr:uid="{00000000-0005-0000-0000-0000CE120000}"/>
    <cellStyle name="Normal 2 2" xfId="6" xr:uid="{00000000-0005-0000-0000-0000CF120000}"/>
    <cellStyle name="Normal 2 2 10" xfId="5501" xr:uid="{00000000-0005-0000-0000-0000D0120000}"/>
    <cellStyle name="Normal 2 2 2" xfId="676" xr:uid="{00000000-0005-0000-0000-0000D1120000}"/>
    <cellStyle name="Normal 2 2 2 2" xfId="1703" xr:uid="{00000000-0005-0000-0000-0000D2120000}"/>
    <cellStyle name="Normal 2 2 2 2 2" xfId="5232" xr:uid="{00000000-0005-0000-0000-0000D3120000}"/>
    <cellStyle name="Normal 2 2 2 2_Exh G" xfId="3506" xr:uid="{00000000-0005-0000-0000-0000D4120000}"/>
    <cellStyle name="Normal 2 2 2 3" xfId="4353" xr:uid="{00000000-0005-0000-0000-0000D5120000}"/>
    <cellStyle name="Normal 2 2 2_Exh G" xfId="3505" xr:uid="{00000000-0005-0000-0000-0000D6120000}"/>
    <cellStyle name="Normal 2 2 3" xfId="1058" xr:uid="{00000000-0005-0000-0000-0000D7120000}"/>
    <cellStyle name="Normal 2 2 4" xfId="3708" xr:uid="{00000000-0005-0000-0000-0000D8120000}"/>
    <cellStyle name="Normal 2 2 5" xfId="30" xr:uid="{00000000-0005-0000-0000-0000D9120000}"/>
    <cellStyle name="Normal 2 2 6" xfId="5472" xr:uid="{00000000-0005-0000-0000-0000DA120000}"/>
    <cellStyle name="Normal 2 2 7" xfId="5467" xr:uid="{00000000-0005-0000-0000-0000DB120000}"/>
    <cellStyle name="Normal 2 2 8" xfId="5470" xr:uid="{00000000-0005-0000-0000-0000DC120000}"/>
    <cellStyle name="Normal 2 2 9" xfId="5496" xr:uid="{00000000-0005-0000-0000-0000DD120000}"/>
    <cellStyle name="Normal 2 2_Exh G" xfId="3504" xr:uid="{00000000-0005-0000-0000-0000DE120000}"/>
    <cellStyle name="Normal 2 3" xfId="677" xr:uid="{00000000-0005-0000-0000-0000DF120000}"/>
    <cellStyle name="Normal 2 3 2" xfId="846" xr:uid="{00000000-0005-0000-0000-0000E0120000}"/>
    <cellStyle name="Normal 2 3 2 2" xfId="1785" xr:uid="{00000000-0005-0000-0000-0000E1120000}"/>
    <cellStyle name="Normal 2 3 2_Exh G" xfId="3508" xr:uid="{00000000-0005-0000-0000-0000E2120000}"/>
    <cellStyle name="Normal 2 3 3" xfId="1704" xr:uid="{00000000-0005-0000-0000-0000E3120000}"/>
    <cellStyle name="Normal 2 3 3 2" xfId="5233" xr:uid="{00000000-0005-0000-0000-0000E4120000}"/>
    <cellStyle name="Normal 2 3 3_Exh G" xfId="3509" xr:uid="{00000000-0005-0000-0000-0000E5120000}"/>
    <cellStyle name="Normal 2 3 4" xfId="4354" xr:uid="{00000000-0005-0000-0000-0000E6120000}"/>
    <cellStyle name="Normal 2 3_Exh G" xfId="3507" xr:uid="{00000000-0005-0000-0000-0000E7120000}"/>
    <cellStyle name="Normal 2 4" xfId="839" xr:uid="{00000000-0005-0000-0000-0000E8120000}"/>
    <cellStyle name="Normal 2 4 2" xfId="1779" xr:uid="{00000000-0005-0000-0000-0000E9120000}"/>
    <cellStyle name="Normal 2 4_Exh G" xfId="3510" xr:uid="{00000000-0005-0000-0000-0000EA120000}"/>
    <cellStyle name="Normal 2 5" xfId="847" xr:uid="{00000000-0005-0000-0000-0000EB120000}"/>
    <cellStyle name="Normal 2 5 2" xfId="1786" xr:uid="{00000000-0005-0000-0000-0000EC120000}"/>
    <cellStyle name="Normal 2 5_Exh G" xfId="3511" xr:uid="{00000000-0005-0000-0000-0000ED120000}"/>
    <cellStyle name="Normal 2 6" xfId="848" xr:uid="{00000000-0005-0000-0000-0000EE120000}"/>
    <cellStyle name="Normal 2 6 2" xfId="1787" xr:uid="{00000000-0005-0000-0000-0000EF120000}"/>
    <cellStyle name="Normal 2 6_Exh G" xfId="3512" xr:uid="{00000000-0005-0000-0000-0000F0120000}"/>
    <cellStyle name="Normal 2 7" xfId="849" xr:uid="{00000000-0005-0000-0000-0000F1120000}"/>
    <cellStyle name="Normal 2 7 2" xfId="868" xr:uid="{00000000-0005-0000-0000-0000F2120000}"/>
    <cellStyle name="Normal 2 7 2 2" xfId="1806" xr:uid="{00000000-0005-0000-0000-0000F3120000}"/>
    <cellStyle name="Normal 2 7 2_Exh G" xfId="3514" xr:uid="{00000000-0005-0000-0000-0000F4120000}"/>
    <cellStyle name="Normal 2 7 3" xfId="1788" xr:uid="{00000000-0005-0000-0000-0000F5120000}"/>
    <cellStyle name="Normal 2 7_Exh G" xfId="3513" xr:uid="{00000000-0005-0000-0000-0000F6120000}"/>
    <cellStyle name="Normal 2 8" xfId="869" xr:uid="{00000000-0005-0000-0000-0000F7120000}"/>
    <cellStyle name="Normal 2 8 2" xfId="1807" xr:uid="{00000000-0005-0000-0000-0000F8120000}"/>
    <cellStyle name="Normal 2 8_Exh G" xfId="3515" xr:uid="{00000000-0005-0000-0000-0000F9120000}"/>
    <cellStyle name="Normal 2 9" xfId="1027" xr:uid="{00000000-0005-0000-0000-0000FA120000}"/>
    <cellStyle name="Normal 20" xfId="838" xr:uid="{00000000-0005-0000-0000-0000FB120000}"/>
    <cellStyle name="Normal 21" xfId="840" xr:uid="{00000000-0005-0000-0000-0000FC120000}"/>
    <cellStyle name="Normal 22" xfId="841" xr:uid="{00000000-0005-0000-0000-0000FD120000}"/>
    <cellStyle name="Normal 22 2" xfId="1780" xr:uid="{00000000-0005-0000-0000-0000FE120000}"/>
    <cellStyle name="Normal 22 2 2" xfId="5307" xr:uid="{00000000-0005-0000-0000-0000FF120000}"/>
    <cellStyle name="Normal 22 2_Exh G" xfId="3517" xr:uid="{00000000-0005-0000-0000-000000130000}"/>
    <cellStyle name="Normal 22 3" xfId="4428" xr:uid="{00000000-0005-0000-0000-000001130000}"/>
    <cellStyle name="Normal 22_Exh G" xfId="3516" xr:uid="{00000000-0005-0000-0000-000002130000}"/>
    <cellStyle name="Normal 23" xfId="850" xr:uid="{00000000-0005-0000-0000-000003130000}"/>
    <cellStyle name="Normal 24" xfId="851" xr:uid="{00000000-0005-0000-0000-000004130000}"/>
    <cellStyle name="Normal 24 2" xfId="1789" xr:uid="{00000000-0005-0000-0000-000005130000}"/>
    <cellStyle name="Normal 24 2 2" xfId="5309" xr:uid="{00000000-0005-0000-0000-000006130000}"/>
    <cellStyle name="Normal 24 2_Exh G" xfId="3519" xr:uid="{00000000-0005-0000-0000-000007130000}"/>
    <cellStyle name="Normal 24 3" xfId="4430" xr:uid="{00000000-0005-0000-0000-000008130000}"/>
    <cellStyle name="Normal 24_Exh G" xfId="3518" xr:uid="{00000000-0005-0000-0000-000009130000}"/>
    <cellStyle name="Normal 25" xfId="870" xr:uid="{00000000-0005-0000-0000-00000A130000}"/>
    <cellStyle name="Normal 26" xfId="1051" xr:uid="{00000000-0005-0000-0000-00000B130000}"/>
    <cellStyle name="Normal 26 2" xfId="4587" xr:uid="{00000000-0005-0000-0000-00000C130000}"/>
    <cellStyle name="Normal 26_Exh G" xfId="3520" xr:uid="{00000000-0005-0000-0000-00000D130000}"/>
    <cellStyle name="Normal 27" xfId="1050" xr:uid="{00000000-0005-0000-0000-00000E130000}"/>
    <cellStyle name="Normal 28" xfId="5466" xr:uid="{00000000-0005-0000-0000-00000F130000}"/>
    <cellStyle name="Normal 29" xfId="17" xr:uid="{00000000-0005-0000-0000-000010130000}"/>
    <cellStyle name="Normal 3" xfId="3" xr:uid="{00000000-0005-0000-0000-000011130000}"/>
    <cellStyle name="Normal 3 2" xfId="5" xr:uid="{00000000-0005-0000-0000-000012130000}"/>
    <cellStyle name="Normal 3 2 2" xfId="679" xr:uid="{00000000-0005-0000-0000-000013130000}"/>
    <cellStyle name="Normal 3 2 2 2" xfId="1706" xr:uid="{00000000-0005-0000-0000-000014130000}"/>
    <cellStyle name="Normal 3 2 2 2 2" xfId="5235" xr:uid="{00000000-0005-0000-0000-000015130000}"/>
    <cellStyle name="Normal 3 2 2 2_Exh G" xfId="3523" xr:uid="{00000000-0005-0000-0000-000016130000}"/>
    <cellStyle name="Normal 3 2 2 3" xfId="4356" xr:uid="{00000000-0005-0000-0000-000017130000}"/>
    <cellStyle name="Normal 3 2 2_Exh G" xfId="3522" xr:uid="{00000000-0005-0000-0000-000018130000}"/>
    <cellStyle name="Normal 3 2 3" xfId="1029" xr:uid="{00000000-0005-0000-0000-000019130000}"/>
    <cellStyle name="Normal 3 2 3 2" xfId="1933" xr:uid="{00000000-0005-0000-0000-00001A130000}"/>
    <cellStyle name="Normal 3 2 3 2 2" xfId="5450" xr:uid="{00000000-0005-0000-0000-00001B130000}"/>
    <cellStyle name="Normal 3 2 3 2_Exh G" xfId="3525" xr:uid="{00000000-0005-0000-0000-00001C130000}"/>
    <cellStyle name="Normal 3 2 3 3" xfId="4571" xr:uid="{00000000-0005-0000-0000-00001D130000}"/>
    <cellStyle name="Normal 3 2 3_Exh G" xfId="3524" xr:uid="{00000000-0005-0000-0000-00001E130000}"/>
    <cellStyle name="Normal 3 2 4" xfId="1705" xr:uid="{00000000-0005-0000-0000-00001F130000}"/>
    <cellStyle name="Normal 3 2 4 2" xfId="5234" xr:uid="{00000000-0005-0000-0000-000020130000}"/>
    <cellStyle name="Normal 3 2 4_Exh G" xfId="3526" xr:uid="{00000000-0005-0000-0000-000021130000}"/>
    <cellStyle name="Normal 3 2 5" xfId="4355" xr:uid="{00000000-0005-0000-0000-000022130000}"/>
    <cellStyle name="Normal 3 2 6" xfId="678" xr:uid="{00000000-0005-0000-0000-000023130000}"/>
    <cellStyle name="Normal 3 2_Exh G" xfId="3521" xr:uid="{00000000-0005-0000-0000-000024130000}"/>
    <cellStyle name="Normal 3 3" xfId="680" xr:uid="{00000000-0005-0000-0000-000025130000}"/>
    <cellStyle name="Normal 3 3 2" xfId="1707" xr:uid="{00000000-0005-0000-0000-000026130000}"/>
    <cellStyle name="Normal 3 3 2 2" xfId="5236" xr:uid="{00000000-0005-0000-0000-000027130000}"/>
    <cellStyle name="Normal 3 3 2_Exh G" xfId="3528" xr:uid="{00000000-0005-0000-0000-000028130000}"/>
    <cellStyle name="Normal 3 3 3" xfId="4357" xr:uid="{00000000-0005-0000-0000-000029130000}"/>
    <cellStyle name="Normal 3 3_Exh G" xfId="3527" xr:uid="{00000000-0005-0000-0000-00002A130000}"/>
    <cellStyle name="Normal 3 4" xfId="1028" xr:uid="{00000000-0005-0000-0000-00002B130000}"/>
    <cellStyle name="Normal 3 4 2" xfId="1932" xr:uid="{00000000-0005-0000-0000-00002C130000}"/>
    <cellStyle name="Normal 3 4 2 2" xfId="5449" xr:uid="{00000000-0005-0000-0000-00002D130000}"/>
    <cellStyle name="Normal 3 4 2_Exh G" xfId="3530" xr:uid="{00000000-0005-0000-0000-00002E130000}"/>
    <cellStyle name="Normal 3 4 3" xfId="4570" xr:uid="{00000000-0005-0000-0000-00002F130000}"/>
    <cellStyle name="Normal 3 4_Exh G" xfId="3529" xr:uid="{00000000-0005-0000-0000-000030130000}"/>
    <cellStyle name="Normal 30" xfId="23" xr:uid="{00000000-0005-0000-0000-000031130000}"/>
    <cellStyle name="Normal 31" xfId="5479" xr:uid="{00000000-0005-0000-0000-000032130000}"/>
    <cellStyle name="Normal 32" xfId="5494" xr:uid="{00000000-0005-0000-0000-000033130000}"/>
    <cellStyle name="Normal 33" xfId="5489" xr:uid="{00000000-0005-0000-0000-000034130000}"/>
    <cellStyle name="Normal 34" xfId="5473" xr:uid="{00000000-0005-0000-0000-000035130000}"/>
    <cellStyle name="Normal 35" xfId="5483" xr:uid="{00000000-0005-0000-0000-000036130000}"/>
    <cellStyle name="Normal 36" xfId="5487" xr:uid="{00000000-0005-0000-0000-000037130000}"/>
    <cellStyle name="Normal 37" xfId="5488" xr:uid="{00000000-0005-0000-0000-000038130000}"/>
    <cellStyle name="Normal 38" xfId="5475" xr:uid="{00000000-0005-0000-0000-000039130000}"/>
    <cellStyle name="Normal 39" xfId="5502" xr:uid="{00000000-0005-0000-0000-00003A130000}"/>
    <cellStyle name="Normal 4" xfId="4" xr:uid="{00000000-0005-0000-0000-00003B130000}"/>
    <cellStyle name="Normal 4 10" xfId="5495" xr:uid="{00000000-0005-0000-0000-00003C130000}"/>
    <cellStyle name="Normal 4 2" xfId="681" xr:uid="{00000000-0005-0000-0000-00003D130000}"/>
    <cellStyle name="Normal 4 2 2" xfId="682" xr:uid="{00000000-0005-0000-0000-00003E130000}"/>
    <cellStyle name="Normal 4 2 2 2" xfId="1709" xr:uid="{00000000-0005-0000-0000-00003F130000}"/>
    <cellStyle name="Normal 4 2 2 2 2" xfId="5238" xr:uid="{00000000-0005-0000-0000-000040130000}"/>
    <cellStyle name="Normal 4 2 2 2_Exh G" xfId="3534" xr:uid="{00000000-0005-0000-0000-000041130000}"/>
    <cellStyle name="Normal 4 2 2 3" xfId="4359" xr:uid="{00000000-0005-0000-0000-000042130000}"/>
    <cellStyle name="Normal 4 2 2_Exh G" xfId="3533" xr:uid="{00000000-0005-0000-0000-000043130000}"/>
    <cellStyle name="Normal 4 2 3" xfId="1031" xr:uid="{00000000-0005-0000-0000-000044130000}"/>
    <cellStyle name="Normal 4 2 3 2" xfId="1935" xr:uid="{00000000-0005-0000-0000-000045130000}"/>
    <cellStyle name="Normal 4 2 3 2 2" xfId="5452" xr:uid="{00000000-0005-0000-0000-000046130000}"/>
    <cellStyle name="Normal 4 2 3 2_Exh G" xfId="3536" xr:uid="{00000000-0005-0000-0000-000047130000}"/>
    <cellStyle name="Normal 4 2 3 3" xfId="4573" xr:uid="{00000000-0005-0000-0000-000048130000}"/>
    <cellStyle name="Normal 4 2 3_Exh G" xfId="3535" xr:uid="{00000000-0005-0000-0000-000049130000}"/>
    <cellStyle name="Normal 4 2 4" xfId="1708" xr:uid="{00000000-0005-0000-0000-00004A130000}"/>
    <cellStyle name="Normal 4 2 4 2" xfId="5237" xr:uid="{00000000-0005-0000-0000-00004B130000}"/>
    <cellStyle name="Normal 4 2 4_Exh G" xfId="3537" xr:uid="{00000000-0005-0000-0000-00004C130000}"/>
    <cellStyle name="Normal 4 2 5" xfId="4358" xr:uid="{00000000-0005-0000-0000-00004D130000}"/>
    <cellStyle name="Normal 4 2_Exh G" xfId="3532" xr:uid="{00000000-0005-0000-0000-00004E130000}"/>
    <cellStyle name="Normal 4 3" xfId="683" xr:uid="{00000000-0005-0000-0000-00004F130000}"/>
    <cellStyle name="Normal 4 3 2" xfId="1710" xr:uid="{00000000-0005-0000-0000-000050130000}"/>
    <cellStyle name="Normal 4 3 2 2" xfId="5239" xr:uid="{00000000-0005-0000-0000-000051130000}"/>
    <cellStyle name="Normal 4 3 2_Exh G" xfId="3539" xr:uid="{00000000-0005-0000-0000-000052130000}"/>
    <cellStyle name="Normal 4 3 3" xfId="4360" xr:uid="{00000000-0005-0000-0000-000053130000}"/>
    <cellStyle name="Normal 4 3_Exh G" xfId="3538" xr:uid="{00000000-0005-0000-0000-000054130000}"/>
    <cellStyle name="Normal 4 4" xfId="1030" xr:uid="{00000000-0005-0000-0000-000055130000}"/>
    <cellStyle name="Normal 4 4 2" xfId="1934" xr:uid="{00000000-0005-0000-0000-000056130000}"/>
    <cellStyle name="Normal 4 4 2 2" xfId="5451" xr:uid="{00000000-0005-0000-0000-000057130000}"/>
    <cellStyle name="Normal 4 4 2_Exh G" xfId="3541" xr:uid="{00000000-0005-0000-0000-000058130000}"/>
    <cellStyle name="Normal 4 4 3" xfId="4572" xr:uid="{00000000-0005-0000-0000-000059130000}"/>
    <cellStyle name="Normal 4 4_Exh G" xfId="3540" xr:uid="{00000000-0005-0000-0000-00005A130000}"/>
    <cellStyle name="Normal 4 5" xfId="1054" xr:uid="{00000000-0005-0000-0000-00005B130000}"/>
    <cellStyle name="Normal 4 6" xfId="3706" xr:uid="{00000000-0005-0000-0000-00005C130000}"/>
    <cellStyle name="Normal 4 7" xfId="20" xr:uid="{00000000-0005-0000-0000-00005D130000}"/>
    <cellStyle name="Normal 4 8" xfId="28" xr:uid="{00000000-0005-0000-0000-00005E130000}"/>
    <cellStyle name="Normal 4 9" xfId="5478" xr:uid="{00000000-0005-0000-0000-00005F130000}"/>
    <cellStyle name="Normal 4_Exh G" xfId="3531" xr:uid="{00000000-0005-0000-0000-000060130000}"/>
    <cellStyle name="Normal 40" xfId="5503" xr:uid="{00000000-0005-0000-0000-000061130000}"/>
    <cellStyle name="Normal 41" xfId="5482" xr:uid="{00000000-0005-0000-0000-000062130000}"/>
    <cellStyle name="Normal 42" xfId="5498" xr:uid="{00000000-0005-0000-0000-000063130000}"/>
    <cellStyle name="Normal 43" xfId="5492" xr:uid="{00000000-0005-0000-0000-000064130000}"/>
    <cellStyle name="Normal 44" xfId="5484" xr:uid="{00000000-0005-0000-0000-000065130000}"/>
    <cellStyle name="Normal 45" xfId="5500" xr:uid="{00000000-0005-0000-0000-000066130000}"/>
    <cellStyle name="Normal 46" xfId="5504" xr:uid="{00000000-0005-0000-0000-000067130000}"/>
    <cellStyle name="Normal 47" xfId="5505" xr:uid="{00000000-0005-0000-0000-000068130000}"/>
    <cellStyle name="Normal 48" xfId="5506" xr:uid="{00000000-0005-0000-0000-000069130000}"/>
    <cellStyle name="Normal 5" xfId="7" xr:uid="{00000000-0005-0000-0000-00006A130000}"/>
    <cellStyle name="Normal 5 10" xfId="5486" xr:uid="{00000000-0005-0000-0000-00006B130000}"/>
    <cellStyle name="Normal 5 2" xfId="824" xr:uid="{00000000-0005-0000-0000-00006C130000}"/>
    <cellStyle name="Normal 5 2 2" xfId="1033" xr:uid="{00000000-0005-0000-0000-00006D130000}"/>
    <cellStyle name="Normal 5 2 2 2" xfId="1937" xr:uid="{00000000-0005-0000-0000-00006E130000}"/>
    <cellStyle name="Normal 5 2 2 2 2" xfId="5454" xr:uid="{00000000-0005-0000-0000-00006F130000}"/>
    <cellStyle name="Normal 5 2 2 2_Exh G" xfId="3544" xr:uid="{00000000-0005-0000-0000-000070130000}"/>
    <cellStyle name="Normal 5 2 2 3" xfId="4575" xr:uid="{00000000-0005-0000-0000-000071130000}"/>
    <cellStyle name="Normal 5 2 2_Exh G" xfId="3543" xr:uid="{00000000-0005-0000-0000-000072130000}"/>
    <cellStyle name="Normal 5 2 3" xfId="1777" xr:uid="{00000000-0005-0000-0000-000073130000}"/>
    <cellStyle name="Normal 5 2 3 2" xfId="5305" xr:uid="{00000000-0005-0000-0000-000074130000}"/>
    <cellStyle name="Normal 5 2 3_Exh G" xfId="3545" xr:uid="{00000000-0005-0000-0000-000075130000}"/>
    <cellStyle name="Normal 5 2 4" xfId="4426" xr:uid="{00000000-0005-0000-0000-000076130000}"/>
    <cellStyle name="Normal 5 2_Exh G" xfId="3542" xr:uid="{00000000-0005-0000-0000-000077130000}"/>
    <cellStyle name="Normal 5 3" xfId="1032" xr:uid="{00000000-0005-0000-0000-000078130000}"/>
    <cellStyle name="Normal 5 3 2" xfId="1936" xr:uid="{00000000-0005-0000-0000-000079130000}"/>
    <cellStyle name="Normal 5 3 2 2" xfId="5453" xr:uid="{00000000-0005-0000-0000-00007A130000}"/>
    <cellStyle name="Normal 5 3 2_Exh G" xfId="3547" xr:uid="{00000000-0005-0000-0000-00007B130000}"/>
    <cellStyle name="Normal 5 3 3" xfId="4574" xr:uid="{00000000-0005-0000-0000-00007C130000}"/>
    <cellStyle name="Normal 5 3_Exh G" xfId="3546" xr:uid="{00000000-0005-0000-0000-00007D130000}"/>
    <cellStyle name="Normal 5 4" xfId="24" xr:uid="{00000000-0005-0000-0000-00007E130000}"/>
    <cellStyle name="Normal 5 5" xfId="19" xr:uid="{00000000-0005-0000-0000-00007F130000}"/>
    <cellStyle name="Normal 5 6" xfId="5477" xr:uid="{00000000-0005-0000-0000-000080130000}"/>
    <cellStyle name="Normal 5 7" xfId="5476" xr:uid="{00000000-0005-0000-0000-000081130000}"/>
    <cellStyle name="Normal 5 8" xfId="5499" xr:uid="{00000000-0005-0000-0000-000082130000}"/>
    <cellStyle name="Normal 5 9" xfId="5491" xr:uid="{00000000-0005-0000-0000-000083130000}"/>
    <cellStyle name="Normal 6" xfId="13" xr:uid="{00000000-0005-0000-0000-000084130000}"/>
    <cellStyle name="Normal 6 10" xfId="5490" xr:uid="{00000000-0005-0000-0000-000085130000}"/>
    <cellStyle name="Normal 6 2" xfId="684" xr:uid="{00000000-0005-0000-0000-000086130000}"/>
    <cellStyle name="Normal 6 2 2" xfId="685" xr:uid="{00000000-0005-0000-0000-000087130000}"/>
    <cellStyle name="Normal 6 2 2 2" xfId="1712" xr:uid="{00000000-0005-0000-0000-000088130000}"/>
    <cellStyle name="Normal 6 2 2 2 2" xfId="5241" xr:uid="{00000000-0005-0000-0000-000089130000}"/>
    <cellStyle name="Normal 6 2 2 2_Exh G" xfId="3550" xr:uid="{00000000-0005-0000-0000-00008A130000}"/>
    <cellStyle name="Normal 6 2 2 3" xfId="4362" xr:uid="{00000000-0005-0000-0000-00008B130000}"/>
    <cellStyle name="Normal 6 2 2_Exh G" xfId="3549" xr:uid="{00000000-0005-0000-0000-00008C130000}"/>
    <cellStyle name="Normal 6 2 3" xfId="1711" xr:uid="{00000000-0005-0000-0000-00008D130000}"/>
    <cellStyle name="Normal 6 2 3 2" xfId="5240" xr:uid="{00000000-0005-0000-0000-00008E130000}"/>
    <cellStyle name="Normal 6 2 3_Exh G" xfId="3551" xr:uid="{00000000-0005-0000-0000-00008F130000}"/>
    <cellStyle name="Normal 6 2 4" xfId="4361" xr:uid="{00000000-0005-0000-0000-000090130000}"/>
    <cellStyle name="Normal 6 2_Exh G" xfId="3548" xr:uid="{00000000-0005-0000-0000-000091130000}"/>
    <cellStyle name="Normal 6 3" xfId="686" xr:uid="{00000000-0005-0000-0000-000092130000}"/>
    <cellStyle name="Normal 6 3 2" xfId="1713" xr:uid="{00000000-0005-0000-0000-000093130000}"/>
    <cellStyle name="Normal 6 3 2 2" xfId="5242" xr:uid="{00000000-0005-0000-0000-000094130000}"/>
    <cellStyle name="Normal 6 3 2_Exh G" xfId="3553" xr:uid="{00000000-0005-0000-0000-000095130000}"/>
    <cellStyle name="Normal 6 3 3" xfId="4363" xr:uid="{00000000-0005-0000-0000-000096130000}"/>
    <cellStyle name="Normal 6 3_Exh G" xfId="3552" xr:uid="{00000000-0005-0000-0000-000097130000}"/>
    <cellStyle name="Normal 6 4" xfId="1034" xr:uid="{00000000-0005-0000-0000-000098130000}"/>
    <cellStyle name="Normal 6 5" xfId="26" xr:uid="{00000000-0005-0000-0000-000099130000}"/>
    <cellStyle name="Normal 6 6" xfId="18" xr:uid="{00000000-0005-0000-0000-00009A130000}"/>
    <cellStyle name="Normal 6 7" xfId="5481" xr:uid="{00000000-0005-0000-0000-00009B130000}"/>
    <cellStyle name="Normal 6 8" xfId="5493" xr:uid="{00000000-0005-0000-0000-00009C130000}"/>
    <cellStyle name="Normal 6 9" xfId="5480" xr:uid="{00000000-0005-0000-0000-00009D130000}"/>
    <cellStyle name="Normal 7" xfId="14" xr:uid="{00000000-0005-0000-0000-00009E130000}"/>
    <cellStyle name="Normal 7 10" xfId="5497" xr:uid="{00000000-0005-0000-0000-00009F130000}"/>
    <cellStyle name="Normal 7 2" xfId="687" xr:uid="{00000000-0005-0000-0000-0000A0130000}"/>
    <cellStyle name="Normal 7 2 2" xfId="688" xr:uid="{00000000-0005-0000-0000-0000A1130000}"/>
    <cellStyle name="Normal 7 2 2 2" xfId="1715" xr:uid="{00000000-0005-0000-0000-0000A2130000}"/>
    <cellStyle name="Normal 7 2 2 2 2" xfId="5244" xr:uid="{00000000-0005-0000-0000-0000A3130000}"/>
    <cellStyle name="Normal 7 2 2 2_Exh G" xfId="3556" xr:uid="{00000000-0005-0000-0000-0000A4130000}"/>
    <cellStyle name="Normal 7 2 2 3" xfId="4365" xr:uid="{00000000-0005-0000-0000-0000A5130000}"/>
    <cellStyle name="Normal 7 2 2_Exh G" xfId="3555" xr:uid="{00000000-0005-0000-0000-0000A6130000}"/>
    <cellStyle name="Normal 7 2 3" xfId="1714" xr:uid="{00000000-0005-0000-0000-0000A7130000}"/>
    <cellStyle name="Normal 7 2 3 2" xfId="5243" xr:uid="{00000000-0005-0000-0000-0000A8130000}"/>
    <cellStyle name="Normal 7 2 3_Exh G" xfId="3557" xr:uid="{00000000-0005-0000-0000-0000A9130000}"/>
    <cellStyle name="Normal 7 2 4" xfId="4364" xr:uid="{00000000-0005-0000-0000-0000AA130000}"/>
    <cellStyle name="Normal 7 2_Exh G" xfId="3554" xr:uid="{00000000-0005-0000-0000-0000AB130000}"/>
    <cellStyle name="Normal 7 3" xfId="689" xr:uid="{00000000-0005-0000-0000-0000AC130000}"/>
    <cellStyle name="Normal 7 3 2" xfId="1716" xr:uid="{00000000-0005-0000-0000-0000AD130000}"/>
    <cellStyle name="Normal 7 3 2 2" xfId="5245" xr:uid="{00000000-0005-0000-0000-0000AE130000}"/>
    <cellStyle name="Normal 7 3 2_Exh G" xfId="3559" xr:uid="{00000000-0005-0000-0000-0000AF130000}"/>
    <cellStyle name="Normal 7 3 3" xfId="4366" xr:uid="{00000000-0005-0000-0000-0000B0130000}"/>
    <cellStyle name="Normal 7 3_Exh G" xfId="3558" xr:uid="{00000000-0005-0000-0000-0000B1130000}"/>
    <cellStyle name="Normal 7 4" xfId="1035" xr:uid="{00000000-0005-0000-0000-0000B2130000}"/>
    <cellStyle name="Normal 7 5" xfId="29" xr:uid="{00000000-0005-0000-0000-0000B3130000}"/>
    <cellStyle name="Normal 7 6" xfId="5471" xr:uid="{00000000-0005-0000-0000-0000B4130000}"/>
    <cellStyle name="Normal 7 7" xfId="5468" xr:uid="{00000000-0005-0000-0000-0000B5130000}"/>
    <cellStyle name="Normal 7 8" xfId="5469" xr:uid="{00000000-0005-0000-0000-0000B6130000}"/>
    <cellStyle name="Normal 7 9" xfId="5485" xr:uid="{00000000-0005-0000-0000-0000B7130000}"/>
    <cellStyle name="Normal 8" xfId="31" xr:uid="{00000000-0005-0000-0000-0000B8130000}"/>
    <cellStyle name="Normal 8 2" xfId="690" xr:uid="{00000000-0005-0000-0000-0000B9130000}"/>
    <cellStyle name="Normal 8 2 2" xfId="691" xr:uid="{00000000-0005-0000-0000-0000BA130000}"/>
    <cellStyle name="Normal 8 2 2 2" xfId="1718" xr:uid="{00000000-0005-0000-0000-0000BB130000}"/>
    <cellStyle name="Normal 8 2 2 2 2" xfId="5247" xr:uid="{00000000-0005-0000-0000-0000BC130000}"/>
    <cellStyle name="Normal 8 2 2 2_Exh G" xfId="3563" xr:uid="{00000000-0005-0000-0000-0000BD130000}"/>
    <cellStyle name="Normal 8 2 2 3" xfId="4368" xr:uid="{00000000-0005-0000-0000-0000BE130000}"/>
    <cellStyle name="Normal 8 2 2_Exh G" xfId="3562" xr:uid="{00000000-0005-0000-0000-0000BF130000}"/>
    <cellStyle name="Normal 8 2 3" xfId="1717" xr:uid="{00000000-0005-0000-0000-0000C0130000}"/>
    <cellStyle name="Normal 8 2 3 2" xfId="5246" xr:uid="{00000000-0005-0000-0000-0000C1130000}"/>
    <cellStyle name="Normal 8 2 3_Exh G" xfId="3564" xr:uid="{00000000-0005-0000-0000-0000C2130000}"/>
    <cellStyle name="Normal 8 2 4" xfId="4367" xr:uid="{00000000-0005-0000-0000-0000C3130000}"/>
    <cellStyle name="Normal 8 2_Exh G" xfId="3561" xr:uid="{00000000-0005-0000-0000-0000C4130000}"/>
    <cellStyle name="Normal 8 3" xfId="692" xr:uid="{00000000-0005-0000-0000-0000C5130000}"/>
    <cellStyle name="Normal 8 3 2" xfId="1719" xr:uid="{00000000-0005-0000-0000-0000C6130000}"/>
    <cellStyle name="Normal 8 3 2 2" xfId="5248" xr:uid="{00000000-0005-0000-0000-0000C7130000}"/>
    <cellStyle name="Normal 8 3 2_Exh G" xfId="3566" xr:uid="{00000000-0005-0000-0000-0000C8130000}"/>
    <cellStyle name="Normal 8 3 3" xfId="4369" xr:uid="{00000000-0005-0000-0000-0000C9130000}"/>
    <cellStyle name="Normal 8 3_Exh G" xfId="3565" xr:uid="{00000000-0005-0000-0000-0000CA130000}"/>
    <cellStyle name="Normal 8 4" xfId="1036" xr:uid="{00000000-0005-0000-0000-0000CB130000}"/>
    <cellStyle name="Normal 8 5" xfId="1059" xr:uid="{00000000-0005-0000-0000-0000CC130000}"/>
    <cellStyle name="Normal 8 5 2" xfId="4588" xr:uid="{00000000-0005-0000-0000-0000CD130000}"/>
    <cellStyle name="Normal 8 5_Exh G" xfId="3567" xr:uid="{00000000-0005-0000-0000-0000CE130000}"/>
    <cellStyle name="Normal 8 6" xfId="3709" xr:uid="{00000000-0005-0000-0000-0000CF130000}"/>
    <cellStyle name="Normal 8_Exh G" xfId="3560" xr:uid="{00000000-0005-0000-0000-0000D0130000}"/>
    <cellStyle name="Normal 9" xfId="33" xr:uid="{00000000-0005-0000-0000-0000D1130000}"/>
    <cellStyle name="Normal 9 2" xfId="693" xr:uid="{00000000-0005-0000-0000-0000D2130000}"/>
    <cellStyle name="Normal 9 2 2" xfId="694" xr:uid="{00000000-0005-0000-0000-0000D3130000}"/>
    <cellStyle name="Normal 9 2 2 2" xfId="1721" xr:uid="{00000000-0005-0000-0000-0000D4130000}"/>
    <cellStyle name="Normal 9 2 2 2 2" xfId="5250" xr:uid="{00000000-0005-0000-0000-0000D5130000}"/>
    <cellStyle name="Normal 9 2 2 2_Exh G" xfId="3571" xr:uid="{00000000-0005-0000-0000-0000D6130000}"/>
    <cellStyle name="Normal 9 2 2 3" xfId="4371" xr:uid="{00000000-0005-0000-0000-0000D7130000}"/>
    <cellStyle name="Normal 9 2 2_Exh G" xfId="3570" xr:uid="{00000000-0005-0000-0000-0000D8130000}"/>
    <cellStyle name="Normal 9 2 3" xfId="1720" xr:uid="{00000000-0005-0000-0000-0000D9130000}"/>
    <cellStyle name="Normal 9 2 3 2" xfId="5249" xr:uid="{00000000-0005-0000-0000-0000DA130000}"/>
    <cellStyle name="Normal 9 2 3_Exh G" xfId="3572" xr:uid="{00000000-0005-0000-0000-0000DB130000}"/>
    <cellStyle name="Normal 9 2 4" xfId="4370" xr:uid="{00000000-0005-0000-0000-0000DC130000}"/>
    <cellStyle name="Normal 9 2_Exh G" xfId="3569" xr:uid="{00000000-0005-0000-0000-0000DD130000}"/>
    <cellStyle name="Normal 9 3" xfId="695" xr:uid="{00000000-0005-0000-0000-0000DE130000}"/>
    <cellStyle name="Normal 9 3 2" xfId="1722" xr:uid="{00000000-0005-0000-0000-0000DF130000}"/>
    <cellStyle name="Normal 9 3 2 2" xfId="5251" xr:uid="{00000000-0005-0000-0000-0000E0130000}"/>
    <cellStyle name="Normal 9 3 2_Exh G" xfId="3574" xr:uid="{00000000-0005-0000-0000-0000E1130000}"/>
    <cellStyle name="Normal 9 3 3" xfId="4372" xr:uid="{00000000-0005-0000-0000-0000E2130000}"/>
    <cellStyle name="Normal 9 3_Exh G" xfId="3573" xr:uid="{00000000-0005-0000-0000-0000E3130000}"/>
    <cellStyle name="Normal 9 4" xfId="1037" xr:uid="{00000000-0005-0000-0000-0000E4130000}"/>
    <cellStyle name="Normal 9 4 2" xfId="1938" xr:uid="{00000000-0005-0000-0000-0000E5130000}"/>
    <cellStyle name="Normal 9 4 2 2" xfId="5455" xr:uid="{00000000-0005-0000-0000-0000E6130000}"/>
    <cellStyle name="Normal 9 4 2_Exh G" xfId="3576" xr:uid="{00000000-0005-0000-0000-0000E7130000}"/>
    <cellStyle name="Normal 9 4 3" xfId="4576" xr:uid="{00000000-0005-0000-0000-0000E8130000}"/>
    <cellStyle name="Normal 9 4_Exh G" xfId="3575" xr:uid="{00000000-0005-0000-0000-0000E9130000}"/>
    <cellStyle name="Normal 9_Exh G" xfId="3568" xr:uid="{00000000-0005-0000-0000-0000EA130000}"/>
    <cellStyle name="Note 10" xfId="696" xr:uid="{00000000-0005-0000-0000-0000EB130000}"/>
    <cellStyle name="Note 10 2" xfId="697" xr:uid="{00000000-0005-0000-0000-0000EC130000}"/>
    <cellStyle name="Note 10 2 2" xfId="698" xr:uid="{00000000-0005-0000-0000-0000ED130000}"/>
    <cellStyle name="Note 10 2 2 2" xfId="1725" xr:uid="{00000000-0005-0000-0000-0000EE130000}"/>
    <cellStyle name="Note 10 2 2 2 2" xfId="5254" xr:uid="{00000000-0005-0000-0000-0000EF130000}"/>
    <cellStyle name="Note 10 2 2 2_Exh G" xfId="3580" xr:uid="{00000000-0005-0000-0000-0000F0130000}"/>
    <cellStyle name="Note 10 2 2 3" xfId="4375" xr:uid="{00000000-0005-0000-0000-0000F1130000}"/>
    <cellStyle name="Note 10 2 2_Exh G" xfId="3579" xr:uid="{00000000-0005-0000-0000-0000F2130000}"/>
    <cellStyle name="Note 10 2 3" xfId="1724" xr:uid="{00000000-0005-0000-0000-0000F3130000}"/>
    <cellStyle name="Note 10 2 3 2" xfId="5253" xr:uid="{00000000-0005-0000-0000-0000F4130000}"/>
    <cellStyle name="Note 10 2 3_Exh G" xfId="3581" xr:uid="{00000000-0005-0000-0000-0000F5130000}"/>
    <cellStyle name="Note 10 2 4" xfId="4374" xr:uid="{00000000-0005-0000-0000-0000F6130000}"/>
    <cellStyle name="Note 10 2_Exh G" xfId="3578" xr:uid="{00000000-0005-0000-0000-0000F7130000}"/>
    <cellStyle name="Note 10 3" xfId="699" xr:uid="{00000000-0005-0000-0000-0000F8130000}"/>
    <cellStyle name="Note 10 3 2" xfId="1726" xr:uid="{00000000-0005-0000-0000-0000F9130000}"/>
    <cellStyle name="Note 10 3 2 2" xfId="5255" xr:uid="{00000000-0005-0000-0000-0000FA130000}"/>
    <cellStyle name="Note 10 3 2_Exh G" xfId="3583" xr:uid="{00000000-0005-0000-0000-0000FB130000}"/>
    <cellStyle name="Note 10 3 3" xfId="4376" xr:uid="{00000000-0005-0000-0000-0000FC130000}"/>
    <cellStyle name="Note 10 3_Exh G" xfId="3582" xr:uid="{00000000-0005-0000-0000-0000FD130000}"/>
    <cellStyle name="Note 10 4" xfId="1038" xr:uid="{00000000-0005-0000-0000-0000FE130000}"/>
    <cellStyle name="Note 10 5" xfId="1723" xr:uid="{00000000-0005-0000-0000-0000FF130000}"/>
    <cellStyle name="Note 10 5 2" xfId="5252" xr:uid="{00000000-0005-0000-0000-000000140000}"/>
    <cellStyle name="Note 10 5_Exh G" xfId="3584" xr:uid="{00000000-0005-0000-0000-000001140000}"/>
    <cellStyle name="Note 10 6" xfId="4373" xr:uid="{00000000-0005-0000-0000-000002140000}"/>
    <cellStyle name="Note 10_Exh G" xfId="3577" xr:uid="{00000000-0005-0000-0000-000003140000}"/>
    <cellStyle name="Note 11" xfId="700" xr:uid="{00000000-0005-0000-0000-000004140000}"/>
    <cellStyle name="Note 11 2" xfId="701" xr:uid="{00000000-0005-0000-0000-000005140000}"/>
    <cellStyle name="Note 11 2 2" xfId="702" xr:uid="{00000000-0005-0000-0000-000006140000}"/>
    <cellStyle name="Note 11 2 2 2" xfId="1729" xr:uid="{00000000-0005-0000-0000-000007140000}"/>
    <cellStyle name="Note 11 2 2 2 2" xfId="5258" xr:uid="{00000000-0005-0000-0000-000008140000}"/>
    <cellStyle name="Note 11 2 2 2_Exh G" xfId="3588" xr:uid="{00000000-0005-0000-0000-000009140000}"/>
    <cellStyle name="Note 11 2 2 3" xfId="4379" xr:uid="{00000000-0005-0000-0000-00000A140000}"/>
    <cellStyle name="Note 11 2 2_Exh G" xfId="3587" xr:uid="{00000000-0005-0000-0000-00000B140000}"/>
    <cellStyle name="Note 11 2 3" xfId="1728" xr:uid="{00000000-0005-0000-0000-00000C140000}"/>
    <cellStyle name="Note 11 2 3 2" xfId="5257" xr:uid="{00000000-0005-0000-0000-00000D140000}"/>
    <cellStyle name="Note 11 2 3_Exh G" xfId="3589" xr:uid="{00000000-0005-0000-0000-00000E140000}"/>
    <cellStyle name="Note 11 2 4" xfId="4378" xr:uid="{00000000-0005-0000-0000-00000F140000}"/>
    <cellStyle name="Note 11 2_Exh G" xfId="3586" xr:uid="{00000000-0005-0000-0000-000010140000}"/>
    <cellStyle name="Note 11 3" xfId="703" xr:uid="{00000000-0005-0000-0000-000011140000}"/>
    <cellStyle name="Note 11 3 2" xfId="1730" xr:uid="{00000000-0005-0000-0000-000012140000}"/>
    <cellStyle name="Note 11 3 2 2" xfId="5259" xr:uid="{00000000-0005-0000-0000-000013140000}"/>
    <cellStyle name="Note 11 3 2_Exh G" xfId="3591" xr:uid="{00000000-0005-0000-0000-000014140000}"/>
    <cellStyle name="Note 11 3 3" xfId="4380" xr:uid="{00000000-0005-0000-0000-000015140000}"/>
    <cellStyle name="Note 11 3_Exh G" xfId="3590" xr:uid="{00000000-0005-0000-0000-000016140000}"/>
    <cellStyle name="Note 11 4" xfId="1727" xr:uid="{00000000-0005-0000-0000-000017140000}"/>
    <cellStyle name="Note 11 4 2" xfId="5256" xr:uid="{00000000-0005-0000-0000-000018140000}"/>
    <cellStyle name="Note 11 4_Exh G" xfId="3592" xr:uid="{00000000-0005-0000-0000-000019140000}"/>
    <cellStyle name="Note 11 5" xfId="4377" xr:uid="{00000000-0005-0000-0000-00001A140000}"/>
    <cellStyle name="Note 11_Exh G" xfId="3585" xr:uid="{00000000-0005-0000-0000-00001B140000}"/>
    <cellStyle name="Note 12" xfId="704" xr:uid="{00000000-0005-0000-0000-00001C140000}"/>
    <cellStyle name="Note 12 2" xfId="705" xr:uid="{00000000-0005-0000-0000-00001D140000}"/>
    <cellStyle name="Note 12 2 2" xfId="706" xr:uid="{00000000-0005-0000-0000-00001E140000}"/>
    <cellStyle name="Note 12 2 2 2" xfId="1733" xr:uid="{00000000-0005-0000-0000-00001F140000}"/>
    <cellStyle name="Note 12 2 2 2 2" xfId="5262" xr:uid="{00000000-0005-0000-0000-000020140000}"/>
    <cellStyle name="Note 12 2 2 2_Exh G" xfId="3596" xr:uid="{00000000-0005-0000-0000-000021140000}"/>
    <cellStyle name="Note 12 2 2 3" xfId="4383" xr:uid="{00000000-0005-0000-0000-000022140000}"/>
    <cellStyle name="Note 12 2 2_Exh G" xfId="3595" xr:uid="{00000000-0005-0000-0000-000023140000}"/>
    <cellStyle name="Note 12 2 3" xfId="1732" xr:uid="{00000000-0005-0000-0000-000024140000}"/>
    <cellStyle name="Note 12 2 3 2" xfId="5261" xr:uid="{00000000-0005-0000-0000-000025140000}"/>
    <cellStyle name="Note 12 2 3_Exh G" xfId="3597" xr:uid="{00000000-0005-0000-0000-000026140000}"/>
    <cellStyle name="Note 12 2 4" xfId="4382" xr:uid="{00000000-0005-0000-0000-000027140000}"/>
    <cellStyle name="Note 12 2_Exh G" xfId="3594" xr:uid="{00000000-0005-0000-0000-000028140000}"/>
    <cellStyle name="Note 12 3" xfId="707" xr:uid="{00000000-0005-0000-0000-000029140000}"/>
    <cellStyle name="Note 12 3 2" xfId="1734" xr:uid="{00000000-0005-0000-0000-00002A140000}"/>
    <cellStyle name="Note 12 3 2 2" xfId="5263" xr:uid="{00000000-0005-0000-0000-00002B140000}"/>
    <cellStyle name="Note 12 3 2_Exh G" xfId="3599" xr:uid="{00000000-0005-0000-0000-00002C140000}"/>
    <cellStyle name="Note 12 3 3" xfId="4384" xr:uid="{00000000-0005-0000-0000-00002D140000}"/>
    <cellStyle name="Note 12 3_Exh G" xfId="3598" xr:uid="{00000000-0005-0000-0000-00002E140000}"/>
    <cellStyle name="Note 12 4" xfId="1731" xr:uid="{00000000-0005-0000-0000-00002F140000}"/>
    <cellStyle name="Note 12 4 2" xfId="5260" xr:uid="{00000000-0005-0000-0000-000030140000}"/>
    <cellStyle name="Note 12 4_Exh G" xfId="3600" xr:uid="{00000000-0005-0000-0000-000031140000}"/>
    <cellStyle name="Note 12 5" xfId="4381" xr:uid="{00000000-0005-0000-0000-000032140000}"/>
    <cellStyle name="Note 12_Exh G" xfId="3593" xr:uid="{00000000-0005-0000-0000-000033140000}"/>
    <cellStyle name="Note 13" xfId="708" xr:uid="{00000000-0005-0000-0000-000034140000}"/>
    <cellStyle name="Note 13 2" xfId="709" xr:uid="{00000000-0005-0000-0000-000035140000}"/>
    <cellStyle name="Note 13 2 2" xfId="710" xr:uid="{00000000-0005-0000-0000-000036140000}"/>
    <cellStyle name="Note 13 2 2 2" xfId="1737" xr:uid="{00000000-0005-0000-0000-000037140000}"/>
    <cellStyle name="Note 13 2 2 2 2" xfId="5266" xr:uid="{00000000-0005-0000-0000-000038140000}"/>
    <cellStyle name="Note 13 2 2 2_Exh G" xfId="3604" xr:uid="{00000000-0005-0000-0000-000039140000}"/>
    <cellStyle name="Note 13 2 2 3" xfId="4387" xr:uid="{00000000-0005-0000-0000-00003A140000}"/>
    <cellStyle name="Note 13 2 2_Exh G" xfId="3603" xr:uid="{00000000-0005-0000-0000-00003B140000}"/>
    <cellStyle name="Note 13 2 3" xfId="1736" xr:uid="{00000000-0005-0000-0000-00003C140000}"/>
    <cellStyle name="Note 13 2 3 2" xfId="5265" xr:uid="{00000000-0005-0000-0000-00003D140000}"/>
    <cellStyle name="Note 13 2 3_Exh G" xfId="3605" xr:uid="{00000000-0005-0000-0000-00003E140000}"/>
    <cellStyle name="Note 13 2 4" xfId="4386" xr:uid="{00000000-0005-0000-0000-00003F140000}"/>
    <cellStyle name="Note 13 2_Exh G" xfId="3602" xr:uid="{00000000-0005-0000-0000-000040140000}"/>
    <cellStyle name="Note 13 3" xfId="711" xr:uid="{00000000-0005-0000-0000-000041140000}"/>
    <cellStyle name="Note 13 3 2" xfId="1738" xr:uid="{00000000-0005-0000-0000-000042140000}"/>
    <cellStyle name="Note 13 3 2 2" xfId="5267" xr:uid="{00000000-0005-0000-0000-000043140000}"/>
    <cellStyle name="Note 13 3 2_Exh G" xfId="3607" xr:uid="{00000000-0005-0000-0000-000044140000}"/>
    <cellStyle name="Note 13 3 3" xfId="4388" xr:uid="{00000000-0005-0000-0000-000045140000}"/>
    <cellStyle name="Note 13 3_Exh G" xfId="3606" xr:uid="{00000000-0005-0000-0000-000046140000}"/>
    <cellStyle name="Note 13 4" xfId="1735" xr:uid="{00000000-0005-0000-0000-000047140000}"/>
    <cellStyle name="Note 13 4 2" xfId="5264" xr:uid="{00000000-0005-0000-0000-000048140000}"/>
    <cellStyle name="Note 13 4_Exh G" xfId="3608" xr:uid="{00000000-0005-0000-0000-000049140000}"/>
    <cellStyle name="Note 13 5" xfId="4385" xr:uid="{00000000-0005-0000-0000-00004A140000}"/>
    <cellStyle name="Note 13_Exh G" xfId="3601" xr:uid="{00000000-0005-0000-0000-00004B140000}"/>
    <cellStyle name="Note 14" xfId="712" xr:uid="{00000000-0005-0000-0000-00004C140000}"/>
    <cellStyle name="Note 14 2" xfId="713" xr:uid="{00000000-0005-0000-0000-00004D140000}"/>
    <cellStyle name="Note 14 2 2" xfId="714" xr:uid="{00000000-0005-0000-0000-00004E140000}"/>
    <cellStyle name="Note 14 2 2 2" xfId="1741" xr:uid="{00000000-0005-0000-0000-00004F140000}"/>
    <cellStyle name="Note 14 2 2 2 2" xfId="5270" xr:uid="{00000000-0005-0000-0000-000050140000}"/>
    <cellStyle name="Note 14 2 2 2_Exh G" xfId="3612" xr:uid="{00000000-0005-0000-0000-000051140000}"/>
    <cellStyle name="Note 14 2 2 3" xfId="4391" xr:uid="{00000000-0005-0000-0000-000052140000}"/>
    <cellStyle name="Note 14 2 2_Exh G" xfId="3611" xr:uid="{00000000-0005-0000-0000-000053140000}"/>
    <cellStyle name="Note 14 2 3" xfId="1740" xr:uid="{00000000-0005-0000-0000-000054140000}"/>
    <cellStyle name="Note 14 2 3 2" xfId="5269" xr:uid="{00000000-0005-0000-0000-000055140000}"/>
    <cellStyle name="Note 14 2 3_Exh G" xfId="3613" xr:uid="{00000000-0005-0000-0000-000056140000}"/>
    <cellStyle name="Note 14 2 4" xfId="4390" xr:uid="{00000000-0005-0000-0000-000057140000}"/>
    <cellStyle name="Note 14 2_Exh G" xfId="3610" xr:uid="{00000000-0005-0000-0000-000058140000}"/>
    <cellStyle name="Note 14 3" xfId="715" xr:uid="{00000000-0005-0000-0000-000059140000}"/>
    <cellStyle name="Note 14 3 2" xfId="1742" xr:uid="{00000000-0005-0000-0000-00005A140000}"/>
    <cellStyle name="Note 14 3 2 2" xfId="5271" xr:uid="{00000000-0005-0000-0000-00005B140000}"/>
    <cellStyle name="Note 14 3 2_Exh G" xfId="3615" xr:uid="{00000000-0005-0000-0000-00005C140000}"/>
    <cellStyle name="Note 14 3 3" xfId="4392" xr:uid="{00000000-0005-0000-0000-00005D140000}"/>
    <cellStyle name="Note 14 3_Exh G" xfId="3614" xr:uid="{00000000-0005-0000-0000-00005E140000}"/>
    <cellStyle name="Note 14 4" xfId="1739" xr:uid="{00000000-0005-0000-0000-00005F140000}"/>
    <cellStyle name="Note 14 4 2" xfId="5268" xr:uid="{00000000-0005-0000-0000-000060140000}"/>
    <cellStyle name="Note 14 4_Exh G" xfId="3616" xr:uid="{00000000-0005-0000-0000-000061140000}"/>
    <cellStyle name="Note 14 5" xfId="4389" xr:uid="{00000000-0005-0000-0000-000062140000}"/>
    <cellStyle name="Note 14_Exh G" xfId="3609" xr:uid="{00000000-0005-0000-0000-000063140000}"/>
    <cellStyle name="Note 15" xfId="716" xr:uid="{00000000-0005-0000-0000-000064140000}"/>
    <cellStyle name="Note 15 2" xfId="1743" xr:uid="{00000000-0005-0000-0000-000065140000}"/>
    <cellStyle name="Note 15 2 2" xfId="5272" xr:uid="{00000000-0005-0000-0000-000066140000}"/>
    <cellStyle name="Note 15 2_Exh G" xfId="3618" xr:uid="{00000000-0005-0000-0000-000067140000}"/>
    <cellStyle name="Note 15 3" xfId="4393" xr:uid="{00000000-0005-0000-0000-000068140000}"/>
    <cellStyle name="Note 15_Exh G" xfId="3617" xr:uid="{00000000-0005-0000-0000-000069140000}"/>
    <cellStyle name="Note 16" xfId="865" xr:uid="{00000000-0005-0000-0000-00006A140000}"/>
    <cellStyle name="Note 16 2" xfId="1803" xr:uid="{00000000-0005-0000-0000-00006B140000}"/>
    <cellStyle name="Note 16 2 2" xfId="5323" xr:uid="{00000000-0005-0000-0000-00006C140000}"/>
    <cellStyle name="Note 16 2_Exh G" xfId="3620" xr:uid="{00000000-0005-0000-0000-00006D140000}"/>
    <cellStyle name="Note 16 3" xfId="4444" xr:uid="{00000000-0005-0000-0000-00006E140000}"/>
    <cellStyle name="Note 16_Exh G" xfId="3619" xr:uid="{00000000-0005-0000-0000-00006F140000}"/>
    <cellStyle name="Note 2" xfId="16" xr:uid="{00000000-0005-0000-0000-000070140000}"/>
    <cellStyle name="Note 2 2" xfId="717" xr:uid="{00000000-0005-0000-0000-000071140000}"/>
    <cellStyle name="Note 2 2 2" xfId="718" xr:uid="{00000000-0005-0000-0000-000072140000}"/>
    <cellStyle name="Note 2 2 2 2" xfId="1745" xr:uid="{00000000-0005-0000-0000-000073140000}"/>
    <cellStyle name="Note 2 2 2 2 2" xfId="5274" xr:uid="{00000000-0005-0000-0000-000074140000}"/>
    <cellStyle name="Note 2 2 2 2_Exh G" xfId="3624" xr:uid="{00000000-0005-0000-0000-000075140000}"/>
    <cellStyle name="Note 2 2 2 3" xfId="4395" xr:uid="{00000000-0005-0000-0000-000076140000}"/>
    <cellStyle name="Note 2 2 2_Exh G" xfId="3623" xr:uid="{00000000-0005-0000-0000-000077140000}"/>
    <cellStyle name="Note 2 2 3" xfId="1040" xr:uid="{00000000-0005-0000-0000-000078140000}"/>
    <cellStyle name="Note 2 2 3 2" xfId="1940" xr:uid="{00000000-0005-0000-0000-000079140000}"/>
    <cellStyle name="Note 2 2 3 2 2" xfId="5457" xr:uid="{00000000-0005-0000-0000-00007A140000}"/>
    <cellStyle name="Note 2 2 3 2_Exh G" xfId="3626" xr:uid="{00000000-0005-0000-0000-00007B140000}"/>
    <cellStyle name="Note 2 2 3 3" xfId="4578" xr:uid="{00000000-0005-0000-0000-00007C140000}"/>
    <cellStyle name="Note 2 2 3_Exh G" xfId="3625" xr:uid="{00000000-0005-0000-0000-00007D140000}"/>
    <cellStyle name="Note 2 2 4" xfId="1744" xr:uid="{00000000-0005-0000-0000-00007E140000}"/>
    <cellStyle name="Note 2 2 4 2" xfId="5273" xr:uid="{00000000-0005-0000-0000-00007F140000}"/>
    <cellStyle name="Note 2 2 4_Exh G" xfId="3627" xr:uid="{00000000-0005-0000-0000-000080140000}"/>
    <cellStyle name="Note 2 2 5" xfId="4394" xr:uid="{00000000-0005-0000-0000-000081140000}"/>
    <cellStyle name="Note 2 2_Exh G" xfId="3622" xr:uid="{00000000-0005-0000-0000-000082140000}"/>
    <cellStyle name="Note 2 3" xfId="719" xr:uid="{00000000-0005-0000-0000-000083140000}"/>
    <cellStyle name="Note 2 3 2" xfId="1746" xr:uid="{00000000-0005-0000-0000-000084140000}"/>
    <cellStyle name="Note 2 3 2 2" xfId="5275" xr:uid="{00000000-0005-0000-0000-000085140000}"/>
    <cellStyle name="Note 2 3 2_Exh G" xfId="3629" xr:uid="{00000000-0005-0000-0000-000086140000}"/>
    <cellStyle name="Note 2 3 3" xfId="4396" xr:uid="{00000000-0005-0000-0000-000087140000}"/>
    <cellStyle name="Note 2 3_Exh G" xfId="3628" xr:uid="{00000000-0005-0000-0000-000088140000}"/>
    <cellStyle name="Note 2 4" xfId="1039" xr:uid="{00000000-0005-0000-0000-000089140000}"/>
    <cellStyle name="Note 2 4 2" xfId="1939" xr:uid="{00000000-0005-0000-0000-00008A140000}"/>
    <cellStyle name="Note 2 4 2 2" xfId="5456" xr:uid="{00000000-0005-0000-0000-00008B140000}"/>
    <cellStyle name="Note 2 4 2_Exh G" xfId="3631" xr:uid="{00000000-0005-0000-0000-00008C140000}"/>
    <cellStyle name="Note 2 4 3" xfId="4577" xr:uid="{00000000-0005-0000-0000-00008D140000}"/>
    <cellStyle name="Note 2 4_Exh G" xfId="3630" xr:uid="{00000000-0005-0000-0000-00008E140000}"/>
    <cellStyle name="Note 2 5" xfId="1061" xr:uid="{00000000-0005-0000-0000-00008F140000}"/>
    <cellStyle name="Note 2 5 2" xfId="4590" xr:uid="{00000000-0005-0000-0000-000090140000}"/>
    <cellStyle name="Note 2 5_Exh G" xfId="3632" xr:uid="{00000000-0005-0000-0000-000091140000}"/>
    <cellStyle name="Note 2 6" xfId="3711" xr:uid="{00000000-0005-0000-0000-000092140000}"/>
    <cellStyle name="Note 2_Exh G" xfId="3621" xr:uid="{00000000-0005-0000-0000-000093140000}"/>
    <cellStyle name="Note 3" xfId="720" xr:uid="{00000000-0005-0000-0000-000094140000}"/>
    <cellStyle name="Note 3 2" xfId="721" xr:uid="{00000000-0005-0000-0000-000095140000}"/>
    <cellStyle name="Note 3 2 2" xfId="722" xr:uid="{00000000-0005-0000-0000-000096140000}"/>
    <cellStyle name="Note 3 2 2 2" xfId="1749" xr:uid="{00000000-0005-0000-0000-000097140000}"/>
    <cellStyle name="Note 3 2 2 2 2" xfId="5278" xr:uid="{00000000-0005-0000-0000-000098140000}"/>
    <cellStyle name="Note 3 2 2 2_Exh G" xfId="3636" xr:uid="{00000000-0005-0000-0000-000099140000}"/>
    <cellStyle name="Note 3 2 2 3" xfId="4399" xr:uid="{00000000-0005-0000-0000-00009A140000}"/>
    <cellStyle name="Note 3 2 2_Exh G" xfId="3635" xr:uid="{00000000-0005-0000-0000-00009B140000}"/>
    <cellStyle name="Note 3 2 3" xfId="1042" xr:uid="{00000000-0005-0000-0000-00009C140000}"/>
    <cellStyle name="Note 3 2 3 2" xfId="1942" xr:uid="{00000000-0005-0000-0000-00009D140000}"/>
    <cellStyle name="Note 3 2 3 2 2" xfId="5459" xr:uid="{00000000-0005-0000-0000-00009E140000}"/>
    <cellStyle name="Note 3 2 3 2_Exh G" xfId="3638" xr:uid="{00000000-0005-0000-0000-00009F140000}"/>
    <cellStyle name="Note 3 2 3 3" xfId="4580" xr:uid="{00000000-0005-0000-0000-0000A0140000}"/>
    <cellStyle name="Note 3 2 3_Exh G" xfId="3637" xr:uid="{00000000-0005-0000-0000-0000A1140000}"/>
    <cellStyle name="Note 3 2 4" xfId="1748" xr:uid="{00000000-0005-0000-0000-0000A2140000}"/>
    <cellStyle name="Note 3 2 4 2" xfId="5277" xr:uid="{00000000-0005-0000-0000-0000A3140000}"/>
    <cellStyle name="Note 3 2 4_Exh G" xfId="3639" xr:uid="{00000000-0005-0000-0000-0000A4140000}"/>
    <cellStyle name="Note 3 2 5" xfId="4398" xr:uid="{00000000-0005-0000-0000-0000A5140000}"/>
    <cellStyle name="Note 3 2_Exh G" xfId="3634" xr:uid="{00000000-0005-0000-0000-0000A6140000}"/>
    <cellStyle name="Note 3 3" xfId="723" xr:uid="{00000000-0005-0000-0000-0000A7140000}"/>
    <cellStyle name="Note 3 3 2" xfId="1750" xr:uid="{00000000-0005-0000-0000-0000A8140000}"/>
    <cellStyle name="Note 3 3 2 2" xfId="5279" xr:uid="{00000000-0005-0000-0000-0000A9140000}"/>
    <cellStyle name="Note 3 3 2_Exh G" xfId="3641" xr:uid="{00000000-0005-0000-0000-0000AA140000}"/>
    <cellStyle name="Note 3 3 3" xfId="4400" xr:uid="{00000000-0005-0000-0000-0000AB140000}"/>
    <cellStyle name="Note 3 3_Exh G" xfId="3640" xr:uid="{00000000-0005-0000-0000-0000AC140000}"/>
    <cellStyle name="Note 3 4" xfId="1041" xr:uid="{00000000-0005-0000-0000-0000AD140000}"/>
    <cellStyle name="Note 3 4 2" xfId="1941" xr:uid="{00000000-0005-0000-0000-0000AE140000}"/>
    <cellStyle name="Note 3 4 2 2" xfId="5458" xr:uid="{00000000-0005-0000-0000-0000AF140000}"/>
    <cellStyle name="Note 3 4 2_Exh G" xfId="3643" xr:uid="{00000000-0005-0000-0000-0000B0140000}"/>
    <cellStyle name="Note 3 4 3" xfId="4579" xr:uid="{00000000-0005-0000-0000-0000B1140000}"/>
    <cellStyle name="Note 3 4_Exh G" xfId="3642" xr:uid="{00000000-0005-0000-0000-0000B2140000}"/>
    <cellStyle name="Note 3 5" xfId="1747" xr:uid="{00000000-0005-0000-0000-0000B3140000}"/>
    <cellStyle name="Note 3 5 2" xfId="5276" xr:uid="{00000000-0005-0000-0000-0000B4140000}"/>
    <cellStyle name="Note 3 5_Exh G" xfId="3644" xr:uid="{00000000-0005-0000-0000-0000B5140000}"/>
    <cellStyle name="Note 3 6" xfId="4397" xr:uid="{00000000-0005-0000-0000-0000B6140000}"/>
    <cellStyle name="Note 3_Exh G" xfId="3633" xr:uid="{00000000-0005-0000-0000-0000B7140000}"/>
    <cellStyle name="Note 4" xfId="724" xr:uid="{00000000-0005-0000-0000-0000B8140000}"/>
    <cellStyle name="Note 4 2" xfId="725" xr:uid="{00000000-0005-0000-0000-0000B9140000}"/>
    <cellStyle name="Note 4 2 2" xfId="726" xr:uid="{00000000-0005-0000-0000-0000BA140000}"/>
    <cellStyle name="Note 4 2 2 2" xfId="1753" xr:uid="{00000000-0005-0000-0000-0000BB140000}"/>
    <cellStyle name="Note 4 2 2 2 2" xfId="5282" xr:uid="{00000000-0005-0000-0000-0000BC140000}"/>
    <cellStyle name="Note 4 2 2 2_Exh G" xfId="3648" xr:uid="{00000000-0005-0000-0000-0000BD140000}"/>
    <cellStyle name="Note 4 2 2 3" xfId="4403" xr:uid="{00000000-0005-0000-0000-0000BE140000}"/>
    <cellStyle name="Note 4 2 2_Exh G" xfId="3647" xr:uid="{00000000-0005-0000-0000-0000BF140000}"/>
    <cellStyle name="Note 4 2 3" xfId="1044" xr:uid="{00000000-0005-0000-0000-0000C0140000}"/>
    <cellStyle name="Note 4 2 3 2" xfId="1944" xr:uid="{00000000-0005-0000-0000-0000C1140000}"/>
    <cellStyle name="Note 4 2 3 2 2" xfId="5461" xr:uid="{00000000-0005-0000-0000-0000C2140000}"/>
    <cellStyle name="Note 4 2 3 2_Exh G" xfId="3650" xr:uid="{00000000-0005-0000-0000-0000C3140000}"/>
    <cellStyle name="Note 4 2 3 3" xfId="4582" xr:uid="{00000000-0005-0000-0000-0000C4140000}"/>
    <cellStyle name="Note 4 2 3_Exh G" xfId="3649" xr:uid="{00000000-0005-0000-0000-0000C5140000}"/>
    <cellStyle name="Note 4 2 4" xfId="1752" xr:uid="{00000000-0005-0000-0000-0000C6140000}"/>
    <cellStyle name="Note 4 2 4 2" xfId="5281" xr:uid="{00000000-0005-0000-0000-0000C7140000}"/>
    <cellStyle name="Note 4 2 4_Exh G" xfId="3651" xr:uid="{00000000-0005-0000-0000-0000C8140000}"/>
    <cellStyle name="Note 4 2 5" xfId="4402" xr:uid="{00000000-0005-0000-0000-0000C9140000}"/>
    <cellStyle name="Note 4 2_Exh G" xfId="3646" xr:uid="{00000000-0005-0000-0000-0000CA140000}"/>
    <cellStyle name="Note 4 3" xfId="727" xr:uid="{00000000-0005-0000-0000-0000CB140000}"/>
    <cellStyle name="Note 4 3 2" xfId="1754" xr:uid="{00000000-0005-0000-0000-0000CC140000}"/>
    <cellStyle name="Note 4 3 2 2" xfId="5283" xr:uid="{00000000-0005-0000-0000-0000CD140000}"/>
    <cellStyle name="Note 4 3 2_Exh G" xfId="3653" xr:uid="{00000000-0005-0000-0000-0000CE140000}"/>
    <cellStyle name="Note 4 3 3" xfId="4404" xr:uid="{00000000-0005-0000-0000-0000CF140000}"/>
    <cellStyle name="Note 4 3_Exh G" xfId="3652" xr:uid="{00000000-0005-0000-0000-0000D0140000}"/>
    <cellStyle name="Note 4 4" xfId="1043" xr:uid="{00000000-0005-0000-0000-0000D1140000}"/>
    <cellStyle name="Note 4 4 2" xfId="1943" xr:uid="{00000000-0005-0000-0000-0000D2140000}"/>
    <cellStyle name="Note 4 4 2 2" xfId="5460" xr:uid="{00000000-0005-0000-0000-0000D3140000}"/>
    <cellStyle name="Note 4 4 2_Exh G" xfId="3655" xr:uid="{00000000-0005-0000-0000-0000D4140000}"/>
    <cellStyle name="Note 4 4 3" xfId="4581" xr:uid="{00000000-0005-0000-0000-0000D5140000}"/>
    <cellStyle name="Note 4 4_Exh G" xfId="3654" xr:uid="{00000000-0005-0000-0000-0000D6140000}"/>
    <cellStyle name="Note 4 5" xfId="1751" xr:uid="{00000000-0005-0000-0000-0000D7140000}"/>
    <cellStyle name="Note 4 5 2" xfId="5280" xr:uid="{00000000-0005-0000-0000-0000D8140000}"/>
    <cellStyle name="Note 4 5_Exh G" xfId="3656" xr:uid="{00000000-0005-0000-0000-0000D9140000}"/>
    <cellStyle name="Note 4 6" xfId="4401" xr:uid="{00000000-0005-0000-0000-0000DA140000}"/>
    <cellStyle name="Note 4_Exh G" xfId="3645" xr:uid="{00000000-0005-0000-0000-0000DB140000}"/>
    <cellStyle name="Note 5" xfId="728" xr:uid="{00000000-0005-0000-0000-0000DC140000}"/>
    <cellStyle name="Note 5 2" xfId="729" xr:uid="{00000000-0005-0000-0000-0000DD140000}"/>
    <cellStyle name="Note 5 2 2" xfId="730" xr:uid="{00000000-0005-0000-0000-0000DE140000}"/>
    <cellStyle name="Note 5 2 2 2" xfId="1757" xr:uid="{00000000-0005-0000-0000-0000DF140000}"/>
    <cellStyle name="Note 5 2 2 2 2" xfId="5286" xr:uid="{00000000-0005-0000-0000-0000E0140000}"/>
    <cellStyle name="Note 5 2 2 2_Exh G" xfId="3660" xr:uid="{00000000-0005-0000-0000-0000E1140000}"/>
    <cellStyle name="Note 5 2 2 3" xfId="4407" xr:uid="{00000000-0005-0000-0000-0000E2140000}"/>
    <cellStyle name="Note 5 2 2_Exh G" xfId="3659" xr:uid="{00000000-0005-0000-0000-0000E3140000}"/>
    <cellStyle name="Note 5 2 3" xfId="1756" xr:uid="{00000000-0005-0000-0000-0000E4140000}"/>
    <cellStyle name="Note 5 2 3 2" xfId="5285" xr:uid="{00000000-0005-0000-0000-0000E5140000}"/>
    <cellStyle name="Note 5 2 3_Exh G" xfId="3661" xr:uid="{00000000-0005-0000-0000-0000E6140000}"/>
    <cellStyle name="Note 5 2 4" xfId="4406" xr:uid="{00000000-0005-0000-0000-0000E7140000}"/>
    <cellStyle name="Note 5 2_Exh G" xfId="3658" xr:uid="{00000000-0005-0000-0000-0000E8140000}"/>
    <cellStyle name="Note 5 3" xfId="731" xr:uid="{00000000-0005-0000-0000-0000E9140000}"/>
    <cellStyle name="Note 5 3 2" xfId="1758" xr:uid="{00000000-0005-0000-0000-0000EA140000}"/>
    <cellStyle name="Note 5 3 2 2" xfId="5287" xr:uid="{00000000-0005-0000-0000-0000EB140000}"/>
    <cellStyle name="Note 5 3 2_Exh G" xfId="3663" xr:uid="{00000000-0005-0000-0000-0000EC140000}"/>
    <cellStyle name="Note 5 3 3" xfId="4408" xr:uid="{00000000-0005-0000-0000-0000ED140000}"/>
    <cellStyle name="Note 5 3_Exh G" xfId="3662" xr:uid="{00000000-0005-0000-0000-0000EE140000}"/>
    <cellStyle name="Note 5 4" xfId="1045" xr:uid="{00000000-0005-0000-0000-0000EF140000}"/>
    <cellStyle name="Note 5 5" xfId="1755" xr:uid="{00000000-0005-0000-0000-0000F0140000}"/>
    <cellStyle name="Note 5 5 2" xfId="5284" xr:uid="{00000000-0005-0000-0000-0000F1140000}"/>
    <cellStyle name="Note 5 5_Exh G" xfId="3664" xr:uid="{00000000-0005-0000-0000-0000F2140000}"/>
    <cellStyle name="Note 5 6" xfId="4405" xr:uid="{00000000-0005-0000-0000-0000F3140000}"/>
    <cellStyle name="Note 5_Exh G" xfId="3657" xr:uid="{00000000-0005-0000-0000-0000F4140000}"/>
    <cellStyle name="Note 6" xfId="732" xr:uid="{00000000-0005-0000-0000-0000F5140000}"/>
    <cellStyle name="Note 6 2" xfId="733" xr:uid="{00000000-0005-0000-0000-0000F6140000}"/>
    <cellStyle name="Note 6 2 2" xfId="734" xr:uid="{00000000-0005-0000-0000-0000F7140000}"/>
    <cellStyle name="Note 6 2 2 2" xfId="1761" xr:uid="{00000000-0005-0000-0000-0000F8140000}"/>
    <cellStyle name="Note 6 2 2 2 2" xfId="5290" xr:uid="{00000000-0005-0000-0000-0000F9140000}"/>
    <cellStyle name="Note 6 2 2 2_Exh G" xfId="3668" xr:uid="{00000000-0005-0000-0000-0000FA140000}"/>
    <cellStyle name="Note 6 2 2 3" xfId="4411" xr:uid="{00000000-0005-0000-0000-0000FB140000}"/>
    <cellStyle name="Note 6 2 2_Exh G" xfId="3667" xr:uid="{00000000-0005-0000-0000-0000FC140000}"/>
    <cellStyle name="Note 6 2 3" xfId="1760" xr:uid="{00000000-0005-0000-0000-0000FD140000}"/>
    <cellStyle name="Note 6 2 3 2" xfId="5289" xr:uid="{00000000-0005-0000-0000-0000FE140000}"/>
    <cellStyle name="Note 6 2 3_Exh G" xfId="3669" xr:uid="{00000000-0005-0000-0000-0000FF140000}"/>
    <cellStyle name="Note 6 2 4" xfId="4410" xr:uid="{00000000-0005-0000-0000-000000150000}"/>
    <cellStyle name="Note 6 2_Exh G" xfId="3666" xr:uid="{00000000-0005-0000-0000-000001150000}"/>
    <cellStyle name="Note 6 3" xfId="735" xr:uid="{00000000-0005-0000-0000-000002150000}"/>
    <cellStyle name="Note 6 3 2" xfId="1762" xr:uid="{00000000-0005-0000-0000-000003150000}"/>
    <cellStyle name="Note 6 3 2 2" xfId="5291" xr:uid="{00000000-0005-0000-0000-000004150000}"/>
    <cellStyle name="Note 6 3 2_Exh G" xfId="3671" xr:uid="{00000000-0005-0000-0000-000005150000}"/>
    <cellStyle name="Note 6 3 3" xfId="4412" xr:uid="{00000000-0005-0000-0000-000006150000}"/>
    <cellStyle name="Note 6 3_Exh G" xfId="3670" xr:uid="{00000000-0005-0000-0000-000007150000}"/>
    <cellStyle name="Note 6 4" xfId="1046" xr:uid="{00000000-0005-0000-0000-000008150000}"/>
    <cellStyle name="Note 6 4 2" xfId="1945" xr:uid="{00000000-0005-0000-0000-000009150000}"/>
    <cellStyle name="Note 6 4 2 2" xfId="5462" xr:uid="{00000000-0005-0000-0000-00000A150000}"/>
    <cellStyle name="Note 6 4 2_Exh G" xfId="3673" xr:uid="{00000000-0005-0000-0000-00000B150000}"/>
    <cellStyle name="Note 6 4 3" xfId="4583" xr:uid="{00000000-0005-0000-0000-00000C150000}"/>
    <cellStyle name="Note 6 4_Exh G" xfId="3672" xr:uid="{00000000-0005-0000-0000-00000D150000}"/>
    <cellStyle name="Note 6 5" xfId="1759" xr:uid="{00000000-0005-0000-0000-00000E150000}"/>
    <cellStyle name="Note 6 5 2" xfId="5288" xr:uid="{00000000-0005-0000-0000-00000F150000}"/>
    <cellStyle name="Note 6 5_Exh G" xfId="3674" xr:uid="{00000000-0005-0000-0000-000010150000}"/>
    <cellStyle name="Note 6 6" xfId="4409" xr:uid="{00000000-0005-0000-0000-000011150000}"/>
    <cellStyle name="Note 6_Exh G" xfId="3665" xr:uid="{00000000-0005-0000-0000-000012150000}"/>
    <cellStyle name="Note 7" xfId="736" xr:uid="{00000000-0005-0000-0000-000013150000}"/>
    <cellStyle name="Note 7 2" xfId="737" xr:uid="{00000000-0005-0000-0000-000014150000}"/>
    <cellStyle name="Note 7 2 2" xfId="738" xr:uid="{00000000-0005-0000-0000-000015150000}"/>
    <cellStyle name="Note 7 2 2 2" xfId="1765" xr:uid="{00000000-0005-0000-0000-000016150000}"/>
    <cellStyle name="Note 7 2 2 2 2" xfId="5294" xr:uid="{00000000-0005-0000-0000-000017150000}"/>
    <cellStyle name="Note 7 2 2 2_Exh G" xfId="3678" xr:uid="{00000000-0005-0000-0000-000018150000}"/>
    <cellStyle name="Note 7 2 2 3" xfId="4415" xr:uid="{00000000-0005-0000-0000-000019150000}"/>
    <cellStyle name="Note 7 2 2_Exh G" xfId="3677" xr:uid="{00000000-0005-0000-0000-00001A150000}"/>
    <cellStyle name="Note 7 2 3" xfId="1764" xr:uid="{00000000-0005-0000-0000-00001B150000}"/>
    <cellStyle name="Note 7 2 3 2" xfId="5293" xr:uid="{00000000-0005-0000-0000-00001C150000}"/>
    <cellStyle name="Note 7 2 3_Exh G" xfId="3679" xr:uid="{00000000-0005-0000-0000-00001D150000}"/>
    <cellStyle name="Note 7 2 4" xfId="4414" xr:uid="{00000000-0005-0000-0000-00001E150000}"/>
    <cellStyle name="Note 7 2_Exh G" xfId="3676" xr:uid="{00000000-0005-0000-0000-00001F150000}"/>
    <cellStyle name="Note 7 3" xfId="739" xr:uid="{00000000-0005-0000-0000-000020150000}"/>
    <cellStyle name="Note 7 3 2" xfId="1766" xr:uid="{00000000-0005-0000-0000-000021150000}"/>
    <cellStyle name="Note 7 3 2 2" xfId="5295" xr:uid="{00000000-0005-0000-0000-000022150000}"/>
    <cellStyle name="Note 7 3 2_Exh G" xfId="3681" xr:uid="{00000000-0005-0000-0000-000023150000}"/>
    <cellStyle name="Note 7 3 3" xfId="4416" xr:uid="{00000000-0005-0000-0000-000024150000}"/>
    <cellStyle name="Note 7 3_Exh G" xfId="3680" xr:uid="{00000000-0005-0000-0000-000025150000}"/>
    <cellStyle name="Note 7 4" xfId="1047" xr:uid="{00000000-0005-0000-0000-000026150000}"/>
    <cellStyle name="Note 7 4 2" xfId="1946" xr:uid="{00000000-0005-0000-0000-000027150000}"/>
    <cellStyle name="Note 7 4 2 2" xfId="5463" xr:uid="{00000000-0005-0000-0000-000028150000}"/>
    <cellStyle name="Note 7 4 2_Exh G" xfId="3683" xr:uid="{00000000-0005-0000-0000-000029150000}"/>
    <cellStyle name="Note 7 4 3" xfId="4584" xr:uid="{00000000-0005-0000-0000-00002A150000}"/>
    <cellStyle name="Note 7 4_Exh G" xfId="3682" xr:uid="{00000000-0005-0000-0000-00002B150000}"/>
    <cellStyle name="Note 7 5" xfId="1763" xr:uid="{00000000-0005-0000-0000-00002C150000}"/>
    <cellStyle name="Note 7 5 2" xfId="5292" xr:uid="{00000000-0005-0000-0000-00002D150000}"/>
    <cellStyle name="Note 7 5_Exh G" xfId="3684" xr:uid="{00000000-0005-0000-0000-00002E150000}"/>
    <cellStyle name="Note 7 6" xfId="4413" xr:uid="{00000000-0005-0000-0000-00002F150000}"/>
    <cellStyle name="Note 7_Exh G" xfId="3675" xr:uid="{00000000-0005-0000-0000-000030150000}"/>
    <cellStyle name="Note 8" xfId="740" xr:uid="{00000000-0005-0000-0000-000031150000}"/>
    <cellStyle name="Note 8 2" xfId="741" xr:uid="{00000000-0005-0000-0000-000032150000}"/>
    <cellStyle name="Note 8 2 2" xfId="742" xr:uid="{00000000-0005-0000-0000-000033150000}"/>
    <cellStyle name="Note 8 2 2 2" xfId="1769" xr:uid="{00000000-0005-0000-0000-000034150000}"/>
    <cellStyle name="Note 8 2 2 2 2" xfId="5298" xr:uid="{00000000-0005-0000-0000-000035150000}"/>
    <cellStyle name="Note 8 2 2 2_Exh G" xfId="3688" xr:uid="{00000000-0005-0000-0000-000036150000}"/>
    <cellStyle name="Note 8 2 2 3" xfId="4419" xr:uid="{00000000-0005-0000-0000-000037150000}"/>
    <cellStyle name="Note 8 2 2_Exh G" xfId="3687" xr:uid="{00000000-0005-0000-0000-000038150000}"/>
    <cellStyle name="Note 8 2 3" xfId="1768" xr:uid="{00000000-0005-0000-0000-000039150000}"/>
    <cellStyle name="Note 8 2 3 2" xfId="5297" xr:uid="{00000000-0005-0000-0000-00003A150000}"/>
    <cellStyle name="Note 8 2 3_Exh G" xfId="3689" xr:uid="{00000000-0005-0000-0000-00003B150000}"/>
    <cellStyle name="Note 8 2 4" xfId="4418" xr:uid="{00000000-0005-0000-0000-00003C150000}"/>
    <cellStyle name="Note 8 2_Exh G" xfId="3686" xr:uid="{00000000-0005-0000-0000-00003D150000}"/>
    <cellStyle name="Note 8 3" xfId="743" xr:uid="{00000000-0005-0000-0000-00003E150000}"/>
    <cellStyle name="Note 8 3 2" xfId="1770" xr:uid="{00000000-0005-0000-0000-00003F150000}"/>
    <cellStyle name="Note 8 3 2 2" xfId="5299" xr:uid="{00000000-0005-0000-0000-000040150000}"/>
    <cellStyle name="Note 8 3 2_Exh G" xfId="3691" xr:uid="{00000000-0005-0000-0000-000041150000}"/>
    <cellStyle name="Note 8 3 3" xfId="4420" xr:uid="{00000000-0005-0000-0000-000042150000}"/>
    <cellStyle name="Note 8 3_Exh G" xfId="3690" xr:uid="{00000000-0005-0000-0000-000043150000}"/>
    <cellStyle name="Note 8 4" xfId="1048" xr:uid="{00000000-0005-0000-0000-000044150000}"/>
    <cellStyle name="Note 8 4 2" xfId="1947" xr:uid="{00000000-0005-0000-0000-000045150000}"/>
    <cellStyle name="Note 8 4 2 2" xfId="5464" xr:uid="{00000000-0005-0000-0000-000046150000}"/>
    <cellStyle name="Note 8 4 2_Exh G" xfId="3693" xr:uid="{00000000-0005-0000-0000-000047150000}"/>
    <cellStyle name="Note 8 4 3" xfId="4585" xr:uid="{00000000-0005-0000-0000-000048150000}"/>
    <cellStyle name="Note 8 4_Exh G" xfId="3692" xr:uid="{00000000-0005-0000-0000-000049150000}"/>
    <cellStyle name="Note 8 5" xfId="1767" xr:uid="{00000000-0005-0000-0000-00004A150000}"/>
    <cellStyle name="Note 8 5 2" xfId="5296" xr:uid="{00000000-0005-0000-0000-00004B150000}"/>
    <cellStyle name="Note 8 5_Exh G" xfId="3694" xr:uid="{00000000-0005-0000-0000-00004C150000}"/>
    <cellStyle name="Note 8 6" xfId="4417" xr:uid="{00000000-0005-0000-0000-00004D150000}"/>
    <cellStyle name="Note 8_Exh G" xfId="3685" xr:uid="{00000000-0005-0000-0000-00004E150000}"/>
    <cellStyle name="Note 9" xfId="744" xr:uid="{00000000-0005-0000-0000-00004F150000}"/>
    <cellStyle name="Note 9 2" xfId="745" xr:uid="{00000000-0005-0000-0000-000050150000}"/>
    <cellStyle name="Note 9 2 2" xfId="746" xr:uid="{00000000-0005-0000-0000-000051150000}"/>
    <cellStyle name="Note 9 2 2 2" xfId="1773" xr:uid="{00000000-0005-0000-0000-000052150000}"/>
    <cellStyle name="Note 9 2 2 2 2" xfId="5302" xr:uid="{00000000-0005-0000-0000-000053150000}"/>
    <cellStyle name="Note 9 2 2 2_Exh G" xfId="3698" xr:uid="{00000000-0005-0000-0000-000054150000}"/>
    <cellStyle name="Note 9 2 2 3" xfId="4423" xr:uid="{00000000-0005-0000-0000-000055150000}"/>
    <cellStyle name="Note 9 2 2_Exh G" xfId="3697" xr:uid="{00000000-0005-0000-0000-000056150000}"/>
    <cellStyle name="Note 9 2 3" xfId="1772" xr:uid="{00000000-0005-0000-0000-000057150000}"/>
    <cellStyle name="Note 9 2 3 2" xfId="5301" xr:uid="{00000000-0005-0000-0000-000058150000}"/>
    <cellStyle name="Note 9 2 3_Exh G" xfId="3699" xr:uid="{00000000-0005-0000-0000-000059150000}"/>
    <cellStyle name="Note 9 2 4" xfId="4422" xr:uid="{00000000-0005-0000-0000-00005A150000}"/>
    <cellStyle name="Note 9 2_Exh G" xfId="3696" xr:uid="{00000000-0005-0000-0000-00005B150000}"/>
    <cellStyle name="Note 9 3" xfId="747" xr:uid="{00000000-0005-0000-0000-00005C150000}"/>
    <cellStyle name="Note 9 3 2" xfId="1774" xr:uid="{00000000-0005-0000-0000-00005D150000}"/>
    <cellStyle name="Note 9 3 2 2" xfId="5303" xr:uid="{00000000-0005-0000-0000-00005E150000}"/>
    <cellStyle name="Note 9 3 2_Exh G" xfId="3701" xr:uid="{00000000-0005-0000-0000-00005F150000}"/>
    <cellStyle name="Note 9 3 3" xfId="4424" xr:uid="{00000000-0005-0000-0000-000060150000}"/>
    <cellStyle name="Note 9 3_Exh G" xfId="3700" xr:uid="{00000000-0005-0000-0000-000061150000}"/>
    <cellStyle name="Note 9 4" xfId="1049" xr:uid="{00000000-0005-0000-0000-000062150000}"/>
    <cellStyle name="Note 9 4 2" xfId="1948" xr:uid="{00000000-0005-0000-0000-000063150000}"/>
    <cellStyle name="Note 9 4 2 2" xfId="5465" xr:uid="{00000000-0005-0000-0000-000064150000}"/>
    <cellStyle name="Note 9 4 2_Exh G" xfId="3703" xr:uid="{00000000-0005-0000-0000-000065150000}"/>
    <cellStyle name="Note 9 4 3" xfId="4586" xr:uid="{00000000-0005-0000-0000-000066150000}"/>
    <cellStyle name="Note 9 4_Exh G" xfId="3702" xr:uid="{00000000-0005-0000-0000-000067150000}"/>
    <cellStyle name="Note 9 5" xfId="1771" xr:uid="{00000000-0005-0000-0000-000068150000}"/>
    <cellStyle name="Note 9 5 2" xfId="5300" xr:uid="{00000000-0005-0000-0000-000069150000}"/>
    <cellStyle name="Note 9 5_Exh G" xfId="3704" xr:uid="{00000000-0005-0000-0000-00006A150000}"/>
    <cellStyle name="Note 9 6" xfId="4421" xr:uid="{00000000-0005-0000-0000-00006B150000}"/>
    <cellStyle name="Note 9_Exh G" xfId="3695" xr:uid="{00000000-0005-0000-0000-00006C150000}"/>
    <cellStyle name="Output 2" xfId="825" xr:uid="{00000000-0005-0000-0000-00006D150000}"/>
    <cellStyle name="Output 3" xfId="826" xr:uid="{00000000-0005-0000-0000-00006E150000}"/>
    <cellStyle name="Output 4" xfId="827" xr:uid="{00000000-0005-0000-0000-00006F150000}"/>
    <cellStyle name="Output Amounts" xfId="1" xr:uid="{00000000-0005-0000-0000-000070150000}"/>
    <cellStyle name="Output Column Headings" xfId="9" xr:uid="{00000000-0005-0000-0000-000071150000}"/>
    <cellStyle name="Output Line Items" xfId="10" xr:uid="{00000000-0005-0000-0000-000072150000}"/>
    <cellStyle name="Output Line Items 2" xfId="3707" xr:uid="{00000000-0005-0000-0000-000073150000}"/>
    <cellStyle name="Output Line Items 2 2" xfId="5474" xr:uid="{00000000-0005-0000-0000-000074150000}"/>
    <cellStyle name="Output Line Items_Exh G" xfId="3705" xr:uid="{00000000-0005-0000-0000-000075150000}"/>
    <cellStyle name="Output Report Heading" xfId="11" xr:uid="{00000000-0005-0000-0000-000076150000}"/>
    <cellStyle name="Output Report Title" xfId="12" xr:uid="{00000000-0005-0000-0000-000077150000}"/>
    <cellStyle name="Percent 2" xfId="8" xr:uid="{00000000-0005-0000-0000-000078150000}"/>
    <cellStyle name="Percent 2 2" xfId="1057" xr:uid="{00000000-0005-0000-0000-000079150000}"/>
    <cellStyle name="Percent 3" xfId="1052" xr:uid="{00000000-0005-0000-0000-00007A150000}"/>
    <cellStyle name="Title 2" xfId="828" xr:uid="{00000000-0005-0000-0000-00007B150000}"/>
    <cellStyle name="Title 3" xfId="829" xr:uid="{00000000-0005-0000-0000-00007C150000}"/>
    <cellStyle name="Title 4" xfId="830" xr:uid="{00000000-0005-0000-0000-00007D150000}"/>
    <cellStyle name="Total 2" xfId="831" xr:uid="{00000000-0005-0000-0000-00007E150000}"/>
    <cellStyle name="Total 3" xfId="832" xr:uid="{00000000-0005-0000-0000-00007F150000}"/>
    <cellStyle name="Total 4" xfId="833" xr:uid="{00000000-0005-0000-0000-000080150000}"/>
    <cellStyle name="Warning Text 2" xfId="834" xr:uid="{00000000-0005-0000-0000-000081150000}"/>
    <cellStyle name="Warning Text 3" xfId="835" xr:uid="{00000000-0005-0000-0000-000082150000}"/>
    <cellStyle name="Warning Text 4" xfId="836" xr:uid="{00000000-0005-0000-0000-000083150000}"/>
  </cellStyles>
  <dxfs count="0"/>
  <tableStyles count="0" defaultTableStyle="TableStyleMedium9" defaultPivotStyle="PivotStyleLight16"/>
  <colors>
    <mruColors>
      <color rgb="FFFF33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21</xdr:row>
      <xdr:rowOff>0</xdr:rowOff>
    </xdr:from>
    <xdr:to>
      <xdr:col>8</xdr:col>
      <xdr:colOff>525779</xdr:colOff>
      <xdr:row>31</xdr:row>
      <xdr:rowOff>0</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27).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14</xdr:row>
      <xdr:rowOff>91440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175260" y="845821"/>
          <a:ext cx="4194810" cy="1531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Accounting and reporting of financial activity on a cash basis results in the recording of receipts at the time money or checks are deposited in the State Treasury and the recording of disbursements at the time a check is drawn, regardless of the fiscal period to which the receipts or disbursements relate.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and other revenues, reimbursement of advances, Federal grants and transfers from other State Funds.</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26</xdr:row>
      <xdr:rowOff>137161</xdr:rowOff>
    </xdr:from>
    <xdr:to>
      <xdr:col>18</xdr:col>
      <xdr:colOff>3809</xdr:colOff>
      <xdr:row>31</xdr:row>
      <xdr:rowOff>7621</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4773929" y="4503421"/>
          <a:ext cx="4191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departments or agencies of the primary government on a cost-reimbursement basis.  Internal Service Funds should be used only if the reporting government is the predominant participant in the activity. </a:t>
          </a:r>
          <a:endParaRPr lang="en-US" sz="900" i="1" u="sng" baseline="0">
            <a:latin typeface="Arial" pitchFamily="34" charset="0"/>
          </a:endParaRPr>
        </a:p>
      </xdr:txBody>
    </xdr:sp>
    <xdr:clientData/>
  </xdr:twoCellAnchor>
  <xdr:twoCellAnchor>
    <xdr:from>
      <xdr:col>10</xdr:col>
      <xdr:colOff>19050</xdr:colOff>
      <xdr:row>33</xdr:row>
      <xdr:rowOff>104775</xdr:rowOff>
    </xdr:from>
    <xdr:to>
      <xdr:col>17</xdr:col>
      <xdr:colOff>582930</xdr:colOff>
      <xdr:row>36</xdr:row>
      <xdr:rowOff>114300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38</xdr:row>
      <xdr:rowOff>9525</xdr:rowOff>
    </xdr:from>
    <xdr:to>
      <xdr:col>17</xdr:col>
      <xdr:colOff>573405</xdr:colOff>
      <xdr:row>43</xdr:row>
      <xdr:rowOff>9525</xdr:rowOff>
    </xdr:to>
    <xdr:sp macro="" textlink="">
      <xdr:nvSpPr>
        <xdr:cNvPr id="12" name="TextBox 11">
          <a:extLst>
            <a:ext uri="{FF2B5EF4-FFF2-40B4-BE49-F238E27FC236}">
              <a16:creationId xmlns:a16="http://schemas.microsoft.com/office/drawing/2014/main" id="{00000000-0008-0000-0D00-00000C000000}"/>
            </a:ext>
          </a:extLst>
        </xdr:cNvPr>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44</xdr:row>
      <xdr:rowOff>0</xdr:rowOff>
    </xdr:from>
    <xdr:to>
      <xdr:col>17</xdr:col>
      <xdr:colOff>563880</xdr:colOff>
      <xdr:row>47</xdr:row>
      <xdr:rowOff>9525</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a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a:extLst>
            <a:ext uri="{FF2B5EF4-FFF2-40B4-BE49-F238E27FC236}">
              <a16:creationId xmlns:a16="http://schemas.microsoft.com/office/drawing/2014/main" id="{00000000-0008-0000-0D00-00000F000000}"/>
            </a:ext>
          </a:extLst>
        </xdr:cNvPr>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this category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a:extLst>
            <a:ext uri="{FF2B5EF4-FFF2-40B4-BE49-F238E27FC236}">
              <a16:creationId xmlns:a16="http://schemas.microsoft.com/office/drawing/2014/main" id="{00000000-0008-0000-0D00-000010000000}"/>
            </a:ext>
          </a:extLst>
        </xdr:cNvPr>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this category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a:extLst>
            <a:ext uri="{FF2B5EF4-FFF2-40B4-BE49-F238E27FC236}">
              <a16:creationId xmlns:a16="http://schemas.microsoft.com/office/drawing/2014/main" id="{00000000-0008-0000-0D00-000011000000}"/>
            </a:ext>
          </a:extLst>
        </xdr:cNvPr>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this category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this category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14 and 18).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this category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this category includes proceeds from the sale of general obligation bonds.  Schedule 14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38</xdr:col>
      <xdr:colOff>149226</xdr:colOff>
      <xdr:row>14</xdr:row>
      <xdr:rowOff>12699</xdr:rowOff>
    </xdr:from>
    <xdr:to>
      <xdr:col>46</xdr:col>
      <xdr:colOff>406400</xdr:colOff>
      <xdr:row>21</xdr:row>
      <xdr:rowOff>31750</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20862926" y="2336799"/>
          <a:ext cx="5375274" cy="106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to amounts listed in the prior table,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Debt Service Fund ($8.5m), and the State University Income Fund ($262.4m).</a:t>
          </a:r>
        </a:p>
      </xdr:txBody>
    </xdr:sp>
    <xdr:clientData/>
  </xdr:twoCellAnchor>
  <xdr:twoCellAnchor>
    <xdr:from>
      <xdr:col>39</xdr:col>
      <xdr:colOff>0</xdr:colOff>
      <xdr:row>21</xdr:row>
      <xdr:rowOff>133350</xdr:rowOff>
    </xdr:from>
    <xdr:to>
      <xdr:col>46</xdr:col>
      <xdr:colOff>516255</xdr:colOff>
      <xdr:row>26</xdr:row>
      <xdr:rowOff>104775</xdr:rowOff>
    </xdr:to>
    <xdr:sp macro="" textlink="">
      <xdr:nvSpPr>
        <xdr:cNvPr id="24" name="TextBox 23">
          <a:extLst>
            <a:ext uri="{FF2B5EF4-FFF2-40B4-BE49-F238E27FC236}">
              <a16:creationId xmlns:a16="http://schemas.microsoft.com/office/drawing/2014/main" id="{00000000-0008-0000-0D00-000018000000}"/>
            </a:ext>
          </a:extLst>
        </xdr:cNvPr>
        <xdr:cNvSpPr txBox="1"/>
      </xdr:nvSpPr>
      <xdr:spPr>
        <a:xfrm>
          <a:off x="20885150" y="3657600"/>
          <a:ext cx="5462905" cy="765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r>
            <a:rPr lang="en-US" sz="900">
              <a:solidFill>
                <a:schemeClr val="dk1"/>
              </a:solidFill>
              <a:effectLst/>
              <a:latin typeface="Arial" panose="020B0604020202020204" pitchFamily="34" charset="0"/>
              <a:ea typeface="+mn-ea"/>
              <a:cs typeface="Arial" panose="020B0604020202020204" pitchFamily="34" charset="0"/>
            </a:rPr>
            <a:t>The </a:t>
          </a:r>
          <a:r>
            <a:rPr lang="en-US" sz="900" u="sng">
              <a:solidFill>
                <a:schemeClr val="dk1"/>
              </a:solidFill>
              <a:effectLst/>
              <a:latin typeface="Arial" panose="020B0604020202020204" pitchFamily="34" charset="0"/>
              <a:ea typeface="+mn-ea"/>
              <a:cs typeface="Arial" panose="020B0604020202020204" pitchFamily="34" charset="0"/>
            </a:rPr>
            <a:t>Special Revenue Funds, Transfer</a:t>
          </a:r>
          <a:r>
            <a:rPr lang="en-US" sz="900" u="sng" baseline="0">
              <a:solidFill>
                <a:schemeClr val="dk1"/>
              </a:solidFill>
              <a:effectLst/>
              <a:latin typeface="Arial" panose="020B0604020202020204" pitchFamily="34" charset="0"/>
              <a:ea typeface="+mn-ea"/>
              <a:cs typeface="Arial" panose="020B0604020202020204" pitchFamily="34" charset="0"/>
            </a:rPr>
            <a:t> to Other Funds</a:t>
          </a:r>
          <a:r>
            <a:rPr lang="en-US" sz="900" baseline="0">
              <a:solidFill>
                <a:schemeClr val="dk1"/>
              </a:solidFill>
              <a:effectLst/>
              <a:latin typeface="Arial" panose="020B0604020202020204" pitchFamily="34" charset="0"/>
              <a:ea typeface="+mn-ea"/>
              <a:cs typeface="Arial" panose="020B0604020202020204" pitchFamily="34" charset="0"/>
            </a:rPr>
            <a:t> include transfers to Mental Health Services Fund and Department of Health Income Fund ($1,444.4m) representing the federal share of Medicaid payments for patients residing in State-operated Health and Mental Hygiene facilities, the General Debt Service Fund ($56.3m) and Medicaid Management Information System Escrow Fund ($122.3m).</a:t>
          </a:r>
          <a:endParaRPr lang="en-US" sz="900">
            <a:latin typeface="Arial" pitchFamily="34" charset="0"/>
            <a:cs typeface="Arial" pitchFamily="34" charset="0"/>
          </a:endParaRPr>
        </a:p>
      </xdr:txBody>
    </xdr:sp>
    <xdr:clientData/>
  </xdr:twoCellAnchor>
  <xdr:twoCellAnchor>
    <xdr:from>
      <xdr:col>38</xdr:col>
      <xdr:colOff>152400</xdr:colOff>
      <xdr:row>27</xdr:row>
      <xdr:rowOff>111125</xdr:rowOff>
    </xdr:from>
    <xdr:to>
      <xdr:col>46</xdr:col>
      <xdr:colOff>495300</xdr:colOff>
      <xdr:row>29</xdr:row>
      <xdr:rowOff>101600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20935950" y="4425950"/>
          <a:ext cx="54768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47</xdr:col>
      <xdr:colOff>292100</xdr:colOff>
      <xdr:row>24</xdr:row>
      <xdr:rowOff>22224</xdr:rowOff>
    </xdr:from>
    <xdr:to>
      <xdr:col>55</xdr:col>
      <xdr:colOff>478155</xdr:colOff>
      <xdr:row>29</xdr:row>
      <xdr:rowOff>47624</xdr:rowOff>
    </xdr:to>
    <xdr:sp macro="" textlink="">
      <xdr:nvSpPr>
        <xdr:cNvPr id="26" name="TextBox 25">
          <a:extLst>
            <a:ext uri="{FF2B5EF4-FFF2-40B4-BE49-F238E27FC236}">
              <a16:creationId xmlns:a16="http://schemas.microsoft.com/office/drawing/2014/main" id="{00000000-0008-0000-0D00-00001A000000}"/>
            </a:ext>
          </a:extLst>
        </xdr:cNvPr>
        <xdr:cNvSpPr txBox="1"/>
      </xdr:nvSpPr>
      <xdr:spPr>
        <a:xfrm>
          <a:off x="26943050" y="3851274"/>
          <a:ext cx="5691505" cy="83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marL="0" marR="0" lvl="0" indent="0" algn="just" defTabSz="914400" eaLnBrk="1" fontAlgn="auto" latinLnBrk="0" hangingPunct="1">
            <a:lnSpc>
              <a:spcPct val="100000"/>
            </a:lnSpc>
            <a:spcBef>
              <a:spcPts val="0"/>
            </a:spcBef>
            <a:spcAft>
              <a:spcPts val="0"/>
            </a:spcAft>
            <a:buClrTx/>
            <a:buSzTx/>
            <a:buFontTx/>
            <a:buNone/>
            <a:tabLst/>
            <a:defRPr/>
          </a:pPr>
          <a:r>
            <a:rPr lang="en-US" sz="900" baseline="0">
              <a:solidFill>
                <a:schemeClr val="dk1"/>
              </a:solidFill>
              <a:effectLst/>
              <a:latin typeface="Arial" panose="020B0604020202020204" pitchFamily="34" charset="0"/>
              <a:ea typeface="+mn-ea"/>
              <a:cs typeface="Arial" panose="020B0604020202020204" pitchFamily="34" charset="0"/>
            </a:rPr>
            <a:t>Also included in Special Revenue Funds transfers are transfers to finance capital projects in the State Capital Projects Fund ($213.8m), the Mental Hygiene Facilities Capital Improvement  Fund ($3.0m), the Hazardous Waste Remedial Fund ($9.2m), the SUNY Residence Halls Rehabilitation and Repair Fund  ($17.1m), and the Miscellaneous Capital Projects Fund ($71.6m).</a:t>
          </a:r>
          <a:endParaRPr lang="en-US" sz="900">
            <a:latin typeface="Arial" pitchFamily="34" charset="0"/>
            <a:cs typeface="Arial" pitchFamily="34" charset="0"/>
          </a:endParaRPr>
        </a:p>
      </xdr:txBody>
    </xdr:sp>
    <xdr:clientData/>
  </xdr:twoCellAnchor>
  <xdr:twoCellAnchor>
    <xdr:from>
      <xdr:col>47</xdr:col>
      <xdr:colOff>321733</xdr:colOff>
      <xdr:row>30</xdr:row>
      <xdr:rowOff>149225</xdr:rowOff>
    </xdr:from>
    <xdr:to>
      <xdr:col>55</xdr:col>
      <xdr:colOff>507788</xdr:colOff>
      <xdr:row>33</xdr:row>
      <xdr:rowOff>15875</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26972683" y="4949825"/>
          <a:ext cx="569150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9524</xdr:colOff>
      <xdr:row>43</xdr:row>
      <xdr:rowOff>15875</xdr:rowOff>
    </xdr:from>
    <xdr:to>
      <xdr:col>55</xdr:col>
      <xdr:colOff>554354</xdr:colOff>
      <xdr:row>48</xdr:row>
      <xdr:rowOff>9525</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27031949" y="6607175"/>
          <a:ext cx="5678805" cy="717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($115.6m). </a:t>
          </a:r>
          <a:endParaRPr lang="en-US" sz="900" b="1" baseline="0">
            <a:latin typeface="Arial" pitchFamily="34" charset="0"/>
            <a:cs typeface="Arial" pitchFamily="34" charset="0"/>
          </a:endParaRPr>
        </a:p>
      </xdr:txBody>
    </xdr:sp>
    <xdr:clientData/>
  </xdr:twoCellAnchor>
  <xdr:twoCellAnchor>
    <xdr:from>
      <xdr:col>58</xdr:col>
      <xdr:colOff>0</xdr:colOff>
      <xdr:row>5</xdr:row>
      <xdr:rowOff>6350</xdr:rowOff>
    </xdr:from>
    <xdr:to>
      <xdr:col>65</xdr:col>
      <xdr:colOff>732155</xdr:colOff>
      <xdr:row>6</xdr:row>
      <xdr:rowOff>104775</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33061275" y="873125"/>
          <a:ext cx="5694680" cy="288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57</xdr:col>
      <xdr:colOff>161925</xdr:colOff>
      <xdr:row>13</xdr:row>
      <xdr:rowOff>85725</xdr:rowOff>
    </xdr:from>
    <xdr:to>
      <xdr:col>65</xdr:col>
      <xdr:colOff>706755</xdr:colOff>
      <xdr:row>15</xdr:row>
      <xdr:rowOff>121285</xdr:rowOff>
    </xdr:to>
    <xdr:sp macro="" textlink="">
      <xdr:nvSpPr>
        <xdr:cNvPr id="30" name="TextBox 29">
          <a:extLst>
            <a:ext uri="{FF2B5EF4-FFF2-40B4-BE49-F238E27FC236}">
              <a16:creationId xmlns:a16="http://schemas.microsoft.com/office/drawing/2014/main" id="{00000000-0008-0000-0D00-00001E000000}"/>
            </a:ext>
          </a:extLst>
        </xdr:cNvPr>
        <xdr:cNvSpPr txBox="1"/>
      </xdr:nvSpPr>
      <xdr:spPr>
        <a:xfrm>
          <a:off x="33051750" y="2266950"/>
          <a:ext cx="5678805" cy="321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a:t>
          </a:r>
          <a:r>
            <a:rPr lang="en-US" sz="900" baseline="0">
              <a:latin typeface="Arial" pitchFamily="34" charset="0"/>
              <a:cs typeface="Arial" pitchFamily="34" charset="0"/>
            </a:rPr>
            <a:t> Lease Purchase</a:t>
          </a:r>
          <a:r>
            <a:rPr lang="en-US" sz="900">
              <a:latin typeface="Arial" pitchFamily="34" charset="0"/>
              <a:cs typeface="Arial" pitchFamily="34" charset="0"/>
            </a:rPr>
            <a:t> ($108.8m)</a:t>
          </a:r>
          <a:r>
            <a:rPr lang="en-US" sz="900" baseline="0">
              <a:latin typeface="Arial" pitchFamily="34" charset="0"/>
              <a:cs typeface="Arial" pitchFamily="34" charset="0"/>
            </a:rPr>
            <a:t> and</a:t>
          </a:r>
          <a:r>
            <a:rPr lang="en-US" sz="900">
              <a:latin typeface="Arial" pitchFamily="34" charset="0"/>
              <a:cs typeface="Arial" pitchFamily="34" charset="0"/>
            </a:rPr>
            <a:t> the Revenue Bond Tax Fund ($1,275.9m)</a:t>
          </a:r>
          <a:r>
            <a:rPr lang="en-US" sz="900" baseline="0">
              <a:latin typeface="Arial" pitchFamily="34" charset="0"/>
              <a:cs typeface="Arial" pitchFamily="34" charset="0"/>
            </a:rPr>
            <a:t>.</a:t>
          </a:r>
          <a:endParaRPr lang="en-US" sz="900">
            <a:latin typeface="Arial" pitchFamily="34" charset="0"/>
            <a:cs typeface="Arial" pitchFamily="34" charset="0"/>
          </a:endParaRPr>
        </a:p>
      </xdr:txBody>
    </xdr:sp>
    <xdr:clientData/>
  </xdr:twoCellAnchor>
  <xdr:twoCellAnchor>
    <xdr:from>
      <xdr:col>57</xdr:col>
      <xdr:colOff>158750</xdr:colOff>
      <xdr:row>28</xdr:row>
      <xdr:rowOff>95250</xdr:rowOff>
    </xdr:from>
    <xdr:to>
      <xdr:col>65</xdr:col>
      <xdr:colOff>703580</xdr:colOff>
      <xdr:row>32</xdr:row>
      <xdr:rowOff>101600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33048575" y="4572000"/>
          <a:ext cx="5678805"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2021.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57</xdr:col>
      <xdr:colOff>161925</xdr:colOff>
      <xdr:row>39</xdr:row>
      <xdr:rowOff>47625</xdr:rowOff>
    </xdr:from>
    <xdr:to>
      <xdr:col>65</xdr:col>
      <xdr:colOff>554355</xdr:colOff>
      <xdr:row>44</xdr:row>
      <xdr:rowOff>63500</xdr:rowOff>
    </xdr:to>
    <xdr:sp macro="" textlink="">
      <xdr:nvSpPr>
        <xdr:cNvPr id="35" name="TextBox 34">
          <a:extLst>
            <a:ext uri="{FF2B5EF4-FFF2-40B4-BE49-F238E27FC236}">
              <a16:creationId xmlns:a16="http://schemas.microsoft.com/office/drawing/2014/main" id="{00000000-0008-0000-0D00-000023000000}"/>
            </a:ext>
          </a:extLst>
        </xdr:cNvPr>
        <xdr:cNvSpPr txBox="1"/>
      </xdr:nvSpPr>
      <xdr:spPr>
        <a:xfrm>
          <a:off x="33051750" y="6191250"/>
          <a:ext cx="5526405" cy="74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3</xdr:row>
      <xdr:rowOff>133350</xdr:rowOff>
    </xdr:from>
    <xdr:to>
      <xdr:col>84</xdr:col>
      <xdr:colOff>516255</xdr:colOff>
      <xdr:row>8</xdr:row>
      <xdr:rowOff>0</xdr:rowOff>
    </xdr:to>
    <xdr:sp macro="" textlink="">
      <xdr:nvSpPr>
        <xdr:cNvPr id="36" name="TextBox 35">
          <a:extLst>
            <a:ext uri="{FF2B5EF4-FFF2-40B4-BE49-F238E27FC236}">
              <a16:creationId xmlns:a16="http://schemas.microsoft.com/office/drawing/2014/main" id="{00000000-0008-0000-0D00-000024000000}"/>
            </a:ext>
          </a:extLst>
        </xdr:cNvPr>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9</xdr:row>
      <xdr:rowOff>0</xdr:rowOff>
    </xdr:from>
    <xdr:to>
      <xdr:col>85</xdr:col>
      <xdr:colOff>1905</xdr:colOff>
      <xdr:row>12</xdr:row>
      <xdr:rowOff>0</xdr:rowOff>
    </xdr:to>
    <xdr:sp macro="" textlink="">
      <xdr:nvSpPr>
        <xdr:cNvPr id="37" name="TextBox 36">
          <a:extLst>
            <a:ext uri="{FF2B5EF4-FFF2-40B4-BE49-F238E27FC236}">
              <a16:creationId xmlns:a16="http://schemas.microsoft.com/office/drawing/2014/main" id="{00000000-0008-0000-0D00-000025000000}"/>
            </a:ext>
          </a:extLst>
        </xdr:cNvPr>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12</xdr:row>
      <xdr:rowOff>142875</xdr:rowOff>
    </xdr:from>
    <xdr:to>
      <xdr:col>84</xdr:col>
      <xdr:colOff>523875</xdr:colOff>
      <xdr:row>16</xdr:row>
      <xdr:rowOff>9525</xdr:rowOff>
    </xdr:to>
    <xdr:sp macro="" textlink="">
      <xdr:nvSpPr>
        <xdr:cNvPr id="38" name="TextBox 37">
          <a:extLst>
            <a:ext uri="{FF2B5EF4-FFF2-40B4-BE49-F238E27FC236}">
              <a16:creationId xmlns:a16="http://schemas.microsoft.com/office/drawing/2014/main" id="{00000000-0008-0000-0D00-000026000000}"/>
            </a:ext>
          </a:extLst>
        </xdr:cNvPr>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2021 and March 31, 2020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a:extLst>
            <a:ext uri="{FF2B5EF4-FFF2-40B4-BE49-F238E27FC236}">
              <a16:creationId xmlns:a16="http://schemas.microsoft.com/office/drawing/2014/main" id="{00000000-0008-0000-0D00-000029000000}"/>
            </a:ext>
          </a:extLst>
        </xdr:cNvPr>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comprise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57</xdr:col>
      <xdr:colOff>152400</xdr:colOff>
      <xdr:row>20</xdr:row>
      <xdr:rowOff>121285</xdr:rowOff>
    </xdr:from>
    <xdr:to>
      <xdr:col>65</xdr:col>
      <xdr:colOff>697230</xdr:colOff>
      <xdr:row>24</xdr:row>
      <xdr:rowOff>93344</xdr:rowOff>
    </xdr:to>
    <xdr:sp macro="" textlink="">
      <xdr:nvSpPr>
        <xdr:cNvPr id="42" name="TextBox 41">
          <a:extLst>
            <a:ext uri="{FF2B5EF4-FFF2-40B4-BE49-F238E27FC236}">
              <a16:creationId xmlns:a16="http://schemas.microsoft.com/office/drawing/2014/main" id="{00000000-0008-0000-0D00-00002A000000}"/>
            </a:ext>
          </a:extLst>
        </xdr:cNvPr>
        <xdr:cNvSpPr txBox="1"/>
      </xdr:nvSpPr>
      <xdr:spPr>
        <a:xfrm>
          <a:off x="33042225" y="3321685"/>
          <a:ext cx="5678805" cy="600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77</xdr:col>
      <xdr:colOff>38100</xdr:colOff>
      <xdr:row>32</xdr:row>
      <xdr:rowOff>0</xdr:rowOff>
    </xdr:from>
    <xdr:to>
      <xdr:col>84</xdr:col>
      <xdr:colOff>563880</xdr:colOff>
      <xdr:row>35</xdr:row>
      <xdr:rowOff>142875</xdr:rowOff>
    </xdr:to>
    <xdr:sp macro="" textlink="">
      <xdr:nvSpPr>
        <xdr:cNvPr id="43" name="TextBox 42">
          <a:extLst>
            <a:ext uri="{FF2B5EF4-FFF2-40B4-BE49-F238E27FC236}">
              <a16:creationId xmlns:a16="http://schemas.microsoft.com/office/drawing/2014/main" id="{00000000-0008-0000-0D00-00002B000000}"/>
            </a:ext>
          </a:extLst>
        </xdr:cNvPr>
        <xdr:cNvSpPr txBox="1"/>
      </xdr:nvSpPr>
      <xdr:spPr>
        <a:xfrm>
          <a:off x="46116240" y="5265420"/>
          <a:ext cx="5577840" cy="5924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r>
            <a:rPr lang="en-US" sz="900">
              <a:solidFill>
                <a:schemeClr val="dk1"/>
              </a:solidFill>
              <a:effectLst/>
              <a:latin typeface="Arial" panose="020B0604020202020204" pitchFamily="34" charset="0"/>
              <a:ea typeface="+mn-ea"/>
              <a:cs typeface="Arial" panose="020B0604020202020204" pitchFamily="34" charset="0"/>
            </a:rPr>
            <a:t>A portion of Persona</a:t>
          </a:r>
          <a:r>
            <a:rPr lang="en-US" sz="900" baseline="0">
              <a:solidFill>
                <a:schemeClr val="dk1"/>
              </a:solidFill>
              <a:effectLst/>
              <a:latin typeface="Arial" panose="020B0604020202020204" pitchFamily="34" charset="0"/>
              <a:ea typeface="+mn-ea"/>
              <a:cs typeface="Arial" panose="020B0604020202020204" pitchFamily="34" charset="0"/>
            </a:rPr>
            <a:t>l Income Tax receipts is transferred to the State Special Revenue - School Tax Relief (STAR) Fund and used to reimburse school districts for the STAR property tax exemptions for homeowners and payments to homeowners for the STAR Property Rebate program.  School Tax Relief payments were $2,027.4m as of March 31, 2021.</a:t>
          </a:r>
          <a:endParaRPr lang="en-US" sz="900">
            <a:effectLst/>
            <a:latin typeface="Arial" panose="020B0604020202020204" pitchFamily="34" charset="0"/>
            <a:cs typeface="Arial" panose="020B0604020202020204" pitchFamily="34" charset="0"/>
          </a:endParaRPr>
        </a:p>
      </xdr:txBody>
    </xdr:sp>
    <xdr:clientData/>
  </xdr:twoCellAnchor>
  <xdr:twoCellAnchor>
    <xdr:from>
      <xdr:col>86</xdr:col>
      <xdr:colOff>9525</xdr:colOff>
      <xdr:row>5</xdr:row>
      <xdr:rowOff>133350</xdr:rowOff>
    </xdr:from>
    <xdr:to>
      <xdr:col>92</xdr:col>
      <xdr:colOff>914400</xdr:colOff>
      <xdr:row>9</xdr:row>
      <xdr:rowOff>66675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559075" y="971550"/>
          <a:ext cx="5248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Since</a:t>
          </a:r>
          <a:r>
            <a:rPr lang="en-US" sz="900" baseline="0">
              <a:latin typeface="Arial" panose="020B0604020202020204" pitchFamily="34" charset="0"/>
              <a:cs typeface="Arial" panose="020B0604020202020204" pitchFamily="34" charset="0"/>
            </a:rPr>
            <a:t> fiscal year 2015, the State has received a significant amount of Extraordinary Monetary Settlements related to violations of State laws by major financial institutions and other entities.  The Refund Reserve Account balance includes Extraordinary Monetary Settlements the State has received.  The Refund Reserve Account is reported in Exhibit A-1</a:t>
          </a:r>
          <a:endParaRPr lang="en-US" sz="900">
            <a:latin typeface="Arial" panose="020B0604020202020204" pitchFamily="34" charset="0"/>
            <a:cs typeface="Arial" panose="020B0604020202020204" pitchFamily="34" charset="0"/>
          </a:endParaRPr>
        </a:p>
      </xdr:txBody>
    </xdr:sp>
    <xdr:clientData/>
  </xdr:twoCellAnchor>
  <xdr:twoCellAnchor>
    <xdr:from>
      <xdr:col>86</xdr:col>
      <xdr:colOff>19050</xdr:colOff>
      <xdr:row>11</xdr:row>
      <xdr:rowOff>66675</xdr:rowOff>
    </xdr:from>
    <xdr:to>
      <xdr:col>92</xdr:col>
      <xdr:colOff>996950</xdr:colOff>
      <xdr:row>20</xdr:row>
      <xdr:rowOff>69850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1409600" y="1920875"/>
          <a:ext cx="5143500" cy="135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just"/>
          <a:r>
            <a:rPr lang="en-US" sz="900">
              <a:latin typeface="Arial" panose="020B0604020202020204" pitchFamily="34" charset="0"/>
              <a:cs typeface="Arial" panose="020B0604020202020204" pitchFamily="34" charset="0"/>
            </a:rPr>
            <a:t>In fiscal year 2018, bonds secured by annual payments from tobacco</a:t>
          </a:r>
          <a:r>
            <a:rPr lang="en-US" sz="900" baseline="0">
              <a:latin typeface="Arial" panose="020B0604020202020204" pitchFamily="34" charset="0"/>
              <a:cs typeface="Arial" panose="020B0604020202020204" pitchFamily="34" charset="0"/>
            </a:rPr>
            <a:t> manufacturers under the Master Settlement Agreement (MSA) were retired, with no remaining debt service requirements to be paid on these bonds.   Legislation (Chapter 59, Laws of 2017) included in the fiscal year 2018 Enacted Budget directed these payments in certain instances be used to help defray costs of the State's takeover of certain Medicaid costs from counties and New York City.  In fiscal year 2021, payments of $293.9m received under the Master Settlement Agreement were deposited to the Medicaid Management Information System Escrow Fund and used to offset, without appropriation, the non-Federal share of Medicaid pursuant to the 2018 Enacted Budget</a:t>
          </a:r>
          <a:endParaRPr lang="en-US"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showGridLines="0" tabSelected="1" workbookViewId="0"/>
  </sheetViews>
  <sheetFormatPr defaultColWidth="9.77734375" defaultRowHeight="12.75"/>
  <cols>
    <col min="1" max="1" width="10" style="353" customWidth="1"/>
    <col min="2" max="2" width="20.5546875" style="353" customWidth="1"/>
    <col min="3" max="3" width="2.77734375" style="353" customWidth="1"/>
    <col min="4" max="4" width="18.77734375" style="353" customWidth="1"/>
    <col min="5" max="7" width="9.77734375" style="353" customWidth="1"/>
    <col min="8" max="8" width="15.77734375" style="353" customWidth="1"/>
    <col min="9" max="9" width="12" style="353" customWidth="1"/>
    <col min="10" max="10" width="6.77734375" style="353" customWidth="1"/>
    <col min="11" max="11" width="13.77734375" style="353" customWidth="1"/>
    <col min="12" max="256" width="9.77734375" style="353"/>
    <col min="257" max="257" width="10" style="353" customWidth="1"/>
    <col min="258" max="258" width="20.5546875" style="353" customWidth="1"/>
    <col min="259" max="259" width="2.77734375" style="353" customWidth="1"/>
    <col min="260" max="260" width="18.77734375" style="353" customWidth="1"/>
    <col min="261" max="263" width="9.77734375" style="353" customWidth="1"/>
    <col min="264" max="264" width="15.77734375" style="353" customWidth="1"/>
    <col min="265" max="265" width="12" style="353" customWidth="1"/>
    <col min="266" max="266" width="6.77734375" style="353" customWidth="1"/>
    <col min="267" max="267" width="13.77734375" style="353" customWidth="1"/>
    <col min="268" max="512" width="9.77734375" style="353"/>
    <col min="513" max="513" width="10" style="353" customWidth="1"/>
    <col min="514" max="514" width="20.5546875" style="353" customWidth="1"/>
    <col min="515" max="515" width="2.77734375" style="353" customWidth="1"/>
    <col min="516" max="516" width="18.77734375" style="353" customWidth="1"/>
    <col min="517" max="519" width="9.77734375" style="353" customWidth="1"/>
    <col min="520" max="520" width="15.77734375" style="353" customWidth="1"/>
    <col min="521" max="521" width="12" style="353" customWidth="1"/>
    <col min="522" max="522" width="6.77734375" style="353" customWidth="1"/>
    <col min="523" max="523" width="13.77734375" style="353" customWidth="1"/>
    <col min="524" max="768" width="9.77734375" style="353"/>
    <col min="769" max="769" width="10" style="353" customWidth="1"/>
    <col min="770" max="770" width="20.5546875" style="353" customWidth="1"/>
    <col min="771" max="771" width="2.77734375" style="353" customWidth="1"/>
    <col min="772" max="772" width="18.77734375" style="353" customWidth="1"/>
    <col min="773" max="775" width="9.77734375" style="353" customWidth="1"/>
    <col min="776" max="776" width="15.77734375" style="353" customWidth="1"/>
    <col min="777" max="777" width="12" style="353" customWidth="1"/>
    <col min="778" max="778" width="6.77734375" style="353" customWidth="1"/>
    <col min="779" max="779" width="13.77734375" style="353" customWidth="1"/>
    <col min="780" max="1024" width="9.77734375" style="353"/>
    <col min="1025" max="1025" width="10" style="353" customWidth="1"/>
    <col min="1026" max="1026" width="20.5546875" style="353" customWidth="1"/>
    <col min="1027" max="1027" width="2.77734375" style="353" customWidth="1"/>
    <col min="1028" max="1028" width="18.77734375" style="353" customWidth="1"/>
    <col min="1029" max="1031" width="9.77734375" style="353" customWidth="1"/>
    <col min="1032" max="1032" width="15.77734375" style="353" customWidth="1"/>
    <col min="1033" max="1033" width="12" style="353" customWidth="1"/>
    <col min="1034" max="1034" width="6.77734375" style="353" customWidth="1"/>
    <col min="1035" max="1035" width="13.77734375" style="353" customWidth="1"/>
    <col min="1036" max="1280" width="9.77734375" style="353"/>
    <col min="1281" max="1281" width="10" style="353" customWidth="1"/>
    <col min="1282" max="1282" width="20.5546875" style="353" customWidth="1"/>
    <col min="1283" max="1283" width="2.77734375" style="353" customWidth="1"/>
    <col min="1284" max="1284" width="18.77734375" style="353" customWidth="1"/>
    <col min="1285" max="1287" width="9.77734375" style="353" customWidth="1"/>
    <col min="1288" max="1288" width="15.77734375" style="353" customWidth="1"/>
    <col min="1289" max="1289" width="12" style="353" customWidth="1"/>
    <col min="1290" max="1290" width="6.77734375" style="353" customWidth="1"/>
    <col min="1291" max="1291" width="13.77734375" style="353" customWidth="1"/>
    <col min="1292" max="1536" width="9.77734375" style="353"/>
    <col min="1537" max="1537" width="10" style="353" customWidth="1"/>
    <col min="1538" max="1538" width="20.5546875" style="353" customWidth="1"/>
    <col min="1539" max="1539" width="2.77734375" style="353" customWidth="1"/>
    <col min="1540" max="1540" width="18.77734375" style="353" customWidth="1"/>
    <col min="1541" max="1543" width="9.77734375" style="353" customWidth="1"/>
    <col min="1544" max="1544" width="15.77734375" style="353" customWidth="1"/>
    <col min="1545" max="1545" width="12" style="353" customWidth="1"/>
    <col min="1546" max="1546" width="6.77734375" style="353" customWidth="1"/>
    <col min="1547" max="1547" width="13.77734375" style="353" customWidth="1"/>
    <col min="1548" max="1792" width="9.77734375" style="353"/>
    <col min="1793" max="1793" width="10" style="353" customWidth="1"/>
    <col min="1794" max="1794" width="20.5546875" style="353" customWidth="1"/>
    <col min="1795" max="1795" width="2.77734375" style="353" customWidth="1"/>
    <col min="1796" max="1796" width="18.77734375" style="353" customWidth="1"/>
    <col min="1797" max="1799" width="9.77734375" style="353" customWidth="1"/>
    <col min="1800" max="1800" width="15.77734375" style="353" customWidth="1"/>
    <col min="1801" max="1801" width="12" style="353" customWidth="1"/>
    <col min="1802" max="1802" width="6.77734375" style="353" customWidth="1"/>
    <col min="1803" max="1803" width="13.77734375" style="353" customWidth="1"/>
    <col min="1804" max="2048" width="9.77734375" style="353"/>
    <col min="2049" max="2049" width="10" style="353" customWidth="1"/>
    <col min="2050" max="2050" width="20.5546875" style="353" customWidth="1"/>
    <col min="2051" max="2051" width="2.77734375" style="353" customWidth="1"/>
    <col min="2052" max="2052" width="18.77734375" style="353" customWidth="1"/>
    <col min="2053" max="2055" width="9.77734375" style="353" customWidth="1"/>
    <col min="2056" max="2056" width="15.77734375" style="353" customWidth="1"/>
    <col min="2057" max="2057" width="12" style="353" customWidth="1"/>
    <col min="2058" max="2058" width="6.77734375" style="353" customWidth="1"/>
    <col min="2059" max="2059" width="13.77734375" style="353" customWidth="1"/>
    <col min="2060" max="2304" width="9.77734375" style="353"/>
    <col min="2305" max="2305" width="10" style="353" customWidth="1"/>
    <col min="2306" max="2306" width="20.5546875" style="353" customWidth="1"/>
    <col min="2307" max="2307" width="2.77734375" style="353" customWidth="1"/>
    <col min="2308" max="2308" width="18.77734375" style="353" customWidth="1"/>
    <col min="2309" max="2311" width="9.77734375" style="353" customWidth="1"/>
    <col min="2312" max="2312" width="15.77734375" style="353" customWidth="1"/>
    <col min="2313" max="2313" width="12" style="353" customWidth="1"/>
    <col min="2314" max="2314" width="6.77734375" style="353" customWidth="1"/>
    <col min="2315" max="2315" width="13.77734375" style="353" customWidth="1"/>
    <col min="2316" max="2560" width="9.77734375" style="353"/>
    <col min="2561" max="2561" width="10" style="353" customWidth="1"/>
    <col min="2562" max="2562" width="20.5546875" style="353" customWidth="1"/>
    <col min="2563" max="2563" width="2.77734375" style="353" customWidth="1"/>
    <col min="2564" max="2564" width="18.77734375" style="353" customWidth="1"/>
    <col min="2565" max="2567" width="9.77734375" style="353" customWidth="1"/>
    <col min="2568" max="2568" width="15.77734375" style="353" customWidth="1"/>
    <col min="2569" max="2569" width="12" style="353" customWidth="1"/>
    <col min="2570" max="2570" width="6.77734375" style="353" customWidth="1"/>
    <col min="2571" max="2571" width="13.77734375" style="353" customWidth="1"/>
    <col min="2572" max="2816" width="9.77734375" style="353"/>
    <col min="2817" max="2817" width="10" style="353" customWidth="1"/>
    <col min="2818" max="2818" width="20.5546875" style="353" customWidth="1"/>
    <col min="2819" max="2819" width="2.77734375" style="353" customWidth="1"/>
    <col min="2820" max="2820" width="18.77734375" style="353" customWidth="1"/>
    <col min="2821" max="2823" width="9.77734375" style="353" customWidth="1"/>
    <col min="2824" max="2824" width="15.77734375" style="353" customWidth="1"/>
    <col min="2825" max="2825" width="12" style="353" customWidth="1"/>
    <col min="2826" max="2826" width="6.77734375" style="353" customWidth="1"/>
    <col min="2827" max="2827" width="13.77734375" style="353" customWidth="1"/>
    <col min="2828" max="3072" width="9.77734375" style="353"/>
    <col min="3073" max="3073" width="10" style="353" customWidth="1"/>
    <col min="3074" max="3074" width="20.5546875" style="353" customWidth="1"/>
    <col min="3075" max="3075" width="2.77734375" style="353" customWidth="1"/>
    <col min="3076" max="3076" width="18.77734375" style="353" customWidth="1"/>
    <col min="3077" max="3079" width="9.77734375" style="353" customWidth="1"/>
    <col min="3080" max="3080" width="15.77734375" style="353" customWidth="1"/>
    <col min="3081" max="3081" width="12" style="353" customWidth="1"/>
    <col min="3082" max="3082" width="6.77734375" style="353" customWidth="1"/>
    <col min="3083" max="3083" width="13.77734375" style="353" customWidth="1"/>
    <col min="3084" max="3328" width="9.77734375" style="353"/>
    <col min="3329" max="3329" width="10" style="353" customWidth="1"/>
    <col min="3330" max="3330" width="20.5546875" style="353" customWidth="1"/>
    <col min="3331" max="3331" width="2.77734375" style="353" customWidth="1"/>
    <col min="3332" max="3332" width="18.77734375" style="353" customWidth="1"/>
    <col min="3333" max="3335" width="9.77734375" style="353" customWidth="1"/>
    <col min="3336" max="3336" width="15.77734375" style="353" customWidth="1"/>
    <col min="3337" max="3337" width="12" style="353" customWidth="1"/>
    <col min="3338" max="3338" width="6.77734375" style="353" customWidth="1"/>
    <col min="3339" max="3339" width="13.77734375" style="353" customWidth="1"/>
    <col min="3340" max="3584" width="9.77734375" style="353"/>
    <col min="3585" max="3585" width="10" style="353" customWidth="1"/>
    <col min="3586" max="3586" width="20.5546875" style="353" customWidth="1"/>
    <col min="3587" max="3587" width="2.77734375" style="353" customWidth="1"/>
    <col min="3588" max="3588" width="18.77734375" style="353" customWidth="1"/>
    <col min="3589" max="3591" width="9.77734375" style="353" customWidth="1"/>
    <col min="3592" max="3592" width="15.77734375" style="353" customWidth="1"/>
    <col min="3593" max="3593" width="12" style="353" customWidth="1"/>
    <col min="3594" max="3594" width="6.77734375" style="353" customWidth="1"/>
    <col min="3595" max="3595" width="13.77734375" style="353" customWidth="1"/>
    <col min="3596" max="3840" width="9.77734375" style="353"/>
    <col min="3841" max="3841" width="10" style="353" customWidth="1"/>
    <col min="3842" max="3842" width="20.5546875" style="353" customWidth="1"/>
    <col min="3843" max="3843" width="2.77734375" style="353" customWidth="1"/>
    <col min="3844" max="3844" width="18.77734375" style="353" customWidth="1"/>
    <col min="3845" max="3847" width="9.77734375" style="353" customWidth="1"/>
    <col min="3848" max="3848" width="15.77734375" style="353" customWidth="1"/>
    <col min="3849" max="3849" width="12" style="353" customWidth="1"/>
    <col min="3850" max="3850" width="6.77734375" style="353" customWidth="1"/>
    <col min="3851" max="3851" width="13.77734375" style="353" customWidth="1"/>
    <col min="3852" max="4096" width="9.77734375" style="353"/>
    <col min="4097" max="4097" width="10" style="353" customWidth="1"/>
    <col min="4098" max="4098" width="20.5546875" style="353" customWidth="1"/>
    <col min="4099" max="4099" width="2.77734375" style="353" customWidth="1"/>
    <col min="4100" max="4100" width="18.77734375" style="353" customWidth="1"/>
    <col min="4101" max="4103" width="9.77734375" style="353" customWidth="1"/>
    <col min="4104" max="4104" width="15.77734375" style="353" customWidth="1"/>
    <col min="4105" max="4105" width="12" style="353" customWidth="1"/>
    <col min="4106" max="4106" width="6.77734375" style="353" customWidth="1"/>
    <col min="4107" max="4107" width="13.77734375" style="353" customWidth="1"/>
    <col min="4108" max="4352" width="9.77734375" style="353"/>
    <col min="4353" max="4353" width="10" style="353" customWidth="1"/>
    <col min="4354" max="4354" width="20.5546875" style="353" customWidth="1"/>
    <col min="4355" max="4355" width="2.77734375" style="353" customWidth="1"/>
    <col min="4356" max="4356" width="18.77734375" style="353" customWidth="1"/>
    <col min="4357" max="4359" width="9.77734375" style="353" customWidth="1"/>
    <col min="4360" max="4360" width="15.77734375" style="353" customWidth="1"/>
    <col min="4361" max="4361" width="12" style="353" customWidth="1"/>
    <col min="4362" max="4362" width="6.77734375" style="353" customWidth="1"/>
    <col min="4363" max="4363" width="13.77734375" style="353" customWidth="1"/>
    <col min="4364" max="4608" width="9.77734375" style="353"/>
    <col min="4609" max="4609" width="10" style="353" customWidth="1"/>
    <col min="4610" max="4610" width="20.5546875" style="353" customWidth="1"/>
    <col min="4611" max="4611" width="2.77734375" style="353" customWidth="1"/>
    <col min="4612" max="4612" width="18.77734375" style="353" customWidth="1"/>
    <col min="4613" max="4615" width="9.77734375" style="353" customWidth="1"/>
    <col min="4616" max="4616" width="15.77734375" style="353" customWidth="1"/>
    <col min="4617" max="4617" width="12" style="353" customWidth="1"/>
    <col min="4618" max="4618" width="6.77734375" style="353" customWidth="1"/>
    <col min="4619" max="4619" width="13.77734375" style="353" customWidth="1"/>
    <col min="4620" max="4864" width="9.77734375" style="353"/>
    <col min="4865" max="4865" width="10" style="353" customWidth="1"/>
    <col min="4866" max="4866" width="20.5546875" style="353" customWidth="1"/>
    <col min="4867" max="4867" width="2.77734375" style="353" customWidth="1"/>
    <col min="4868" max="4868" width="18.77734375" style="353" customWidth="1"/>
    <col min="4869" max="4871" width="9.77734375" style="353" customWidth="1"/>
    <col min="4872" max="4872" width="15.77734375" style="353" customWidth="1"/>
    <col min="4873" max="4873" width="12" style="353" customWidth="1"/>
    <col min="4874" max="4874" width="6.77734375" style="353" customWidth="1"/>
    <col min="4875" max="4875" width="13.77734375" style="353" customWidth="1"/>
    <col min="4876" max="5120" width="9.77734375" style="353"/>
    <col min="5121" max="5121" width="10" style="353" customWidth="1"/>
    <col min="5122" max="5122" width="20.5546875" style="353" customWidth="1"/>
    <col min="5123" max="5123" width="2.77734375" style="353" customWidth="1"/>
    <col min="5124" max="5124" width="18.77734375" style="353" customWidth="1"/>
    <col min="5125" max="5127" width="9.77734375" style="353" customWidth="1"/>
    <col min="5128" max="5128" width="15.77734375" style="353" customWidth="1"/>
    <col min="5129" max="5129" width="12" style="353" customWidth="1"/>
    <col min="5130" max="5130" width="6.77734375" style="353" customWidth="1"/>
    <col min="5131" max="5131" width="13.77734375" style="353" customWidth="1"/>
    <col min="5132" max="5376" width="9.77734375" style="353"/>
    <col min="5377" max="5377" width="10" style="353" customWidth="1"/>
    <col min="5378" max="5378" width="20.5546875" style="353" customWidth="1"/>
    <col min="5379" max="5379" width="2.77734375" style="353" customWidth="1"/>
    <col min="5380" max="5380" width="18.77734375" style="353" customWidth="1"/>
    <col min="5381" max="5383" width="9.77734375" style="353" customWidth="1"/>
    <col min="5384" max="5384" width="15.77734375" style="353" customWidth="1"/>
    <col min="5385" max="5385" width="12" style="353" customWidth="1"/>
    <col min="5386" max="5386" width="6.77734375" style="353" customWidth="1"/>
    <col min="5387" max="5387" width="13.77734375" style="353" customWidth="1"/>
    <col min="5388" max="5632" width="9.77734375" style="353"/>
    <col min="5633" max="5633" width="10" style="353" customWidth="1"/>
    <col min="5634" max="5634" width="20.5546875" style="353" customWidth="1"/>
    <col min="5635" max="5635" width="2.77734375" style="353" customWidth="1"/>
    <col min="5636" max="5636" width="18.77734375" style="353" customWidth="1"/>
    <col min="5637" max="5639" width="9.77734375" style="353" customWidth="1"/>
    <col min="5640" max="5640" width="15.77734375" style="353" customWidth="1"/>
    <col min="5641" max="5641" width="12" style="353" customWidth="1"/>
    <col min="5642" max="5642" width="6.77734375" style="353" customWidth="1"/>
    <col min="5643" max="5643" width="13.77734375" style="353" customWidth="1"/>
    <col min="5644" max="5888" width="9.77734375" style="353"/>
    <col min="5889" max="5889" width="10" style="353" customWidth="1"/>
    <col min="5890" max="5890" width="20.5546875" style="353" customWidth="1"/>
    <col min="5891" max="5891" width="2.77734375" style="353" customWidth="1"/>
    <col min="5892" max="5892" width="18.77734375" style="353" customWidth="1"/>
    <col min="5893" max="5895" width="9.77734375" style="353" customWidth="1"/>
    <col min="5896" max="5896" width="15.77734375" style="353" customWidth="1"/>
    <col min="5897" max="5897" width="12" style="353" customWidth="1"/>
    <col min="5898" max="5898" width="6.77734375" style="353" customWidth="1"/>
    <col min="5899" max="5899" width="13.77734375" style="353" customWidth="1"/>
    <col min="5900" max="6144" width="9.77734375" style="353"/>
    <col min="6145" max="6145" width="10" style="353" customWidth="1"/>
    <col min="6146" max="6146" width="20.5546875" style="353" customWidth="1"/>
    <col min="6147" max="6147" width="2.77734375" style="353" customWidth="1"/>
    <col min="6148" max="6148" width="18.77734375" style="353" customWidth="1"/>
    <col min="6149" max="6151" width="9.77734375" style="353" customWidth="1"/>
    <col min="6152" max="6152" width="15.77734375" style="353" customWidth="1"/>
    <col min="6153" max="6153" width="12" style="353" customWidth="1"/>
    <col min="6154" max="6154" width="6.77734375" style="353" customWidth="1"/>
    <col min="6155" max="6155" width="13.77734375" style="353" customWidth="1"/>
    <col min="6156" max="6400" width="9.77734375" style="353"/>
    <col min="6401" max="6401" width="10" style="353" customWidth="1"/>
    <col min="6402" max="6402" width="20.5546875" style="353" customWidth="1"/>
    <col min="6403" max="6403" width="2.77734375" style="353" customWidth="1"/>
    <col min="6404" max="6404" width="18.77734375" style="353" customWidth="1"/>
    <col min="6405" max="6407" width="9.77734375" style="353" customWidth="1"/>
    <col min="6408" max="6408" width="15.77734375" style="353" customWidth="1"/>
    <col min="6409" max="6409" width="12" style="353" customWidth="1"/>
    <col min="6410" max="6410" width="6.77734375" style="353" customWidth="1"/>
    <col min="6411" max="6411" width="13.77734375" style="353" customWidth="1"/>
    <col min="6412" max="6656" width="9.77734375" style="353"/>
    <col min="6657" max="6657" width="10" style="353" customWidth="1"/>
    <col min="6658" max="6658" width="20.5546875" style="353" customWidth="1"/>
    <col min="6659" max="6659" width="2.77734375" style="353" customWidth="1"/>
    <col min="6660" max="6660" width="18.77734375" style="353" customWidth="1"/>
    <col min="6661" max="6663" width="9.77734375" style="353" customWidth="1"/>
    <col min="6664" max="6664" width="15.77734375" style="353" customWidth="1"/>
    <col min="6665" max="6665" width="12" style="353" customWidth="1"/>
    <col min="6666" max="6666" width="6.77734375" style="353" customWidth="1"/>
    <col min="6667" max="6667" width="13.77734375" style="353" customWidth="1"/>
    <col min="6668" max="6912" width="9.77734375" style="353"/>
    <col min="6913" max="6913" width="10" style="353" customWidth="1"/>
    <col min="6914" max="6914" width="20.5546875" style="353" customWidth="1"/>
    <col min="6915" max="6915" width="2.77734375" style="353" customWidth="1"/>
    <col min="6916" max="6916" width="18.77734375" style="353" customWidth="1"/>
    <col min="6917" max="6919" width="9.77734375" style="353" customWidth="1"/>
    <col min="6920" max="6920" width="15.77734375" style="353" customWidth="1"/>
    <col min="6921" max="6921" width="12" style="353" customWidth="1"/>
    <col min="6922" max="6922" width="6.77734375" style="353" customWidth="1"/>
    <col min="6923" max="6923" width="13.77734375" style="353" customWidth="1"/>
    <col min="6924" max="7168" width="9.77734375" style="353"/>
    <col min="7169" max="7169" width="10" style="353" customWidth="1"/>
    <col min="7170" max="7170" width="20.5546875" style="353" customWidth="1"/>
    <col min="7171" max="7171" width="2.77734375" style="353" customWidth="1"/>
    <col min="7172" max="7172" width="18.77734375" style="353" customWidth="1"/>
    <col min="7173" max="7175" width="9.77734375" style="353" customWidth="1"/>
    <col min="7176" max="7176" width="15.77734375" style="353" customWidth="1"/>
    <col min="7177" max="7177" width="12" style="353" customWidth="1"/>
    <col min="7178" max="7178" width="6.77734375" style="353" customWidth="1"/>
    <col min="7179" max="7179" width="13.77734375" style="353" customWidth="1"/>
    <col min="7180" max="7424" width="9.77734375" style="353"/>
    <col min="7425" max="7425" width="10" style="353" customWidth="1"/>
    <col min="7426" max="7426" width="20.5546875" style="353" customWidth="1"/>
    <col min="7427" max="7427" width="2.77734375" style="353" customWidth="1"/>
    <col min="7428" max="7428" width="18.77734375" style="353" customWidth="1"/>
    <col min="7429" max="7431" width="9.77734375" style="353" customWidth="1"/>
    <col min="7432" max="7432" width="15.77734375" style="353" customWidth="1"/>
    <col min="7433" max="7433" width="12" style="353" customWidth="1"/>
    <col min="7434" max="7434" width="6.77734375" style="353" customWidth="1"/>
    <col min="7435" max="7435" width="13.77734375" style="353" customWidth="1"/>
    <col min="7436" max="7680" width="9.77734375" style="353"/>
    <col min="7681" max="7681" width="10" style="353" customWidth="1"/>
    <col min="7682" max="7682" width="20.5546875" style="353" customWidth="1"/>
    <col min="7683" max="7683" width="2.77734375" style="353" customWidth="1"/>
    <col min="7684" max="7684" width="18.77734375" style="353" customWidth="1"/>
    <col min="7685" max="7687" width="9.77734375" style="353" customWidth="1"/>
    <col min="7688" max="7688" width="15.77734375" style="353" customWidth="1"/>
    <col min="7689" max="7689" width="12" style="353" customWidth="1"/>
    <col min="7690" max="7690" width="6.77734375" style="353" customWidth="1"/>
    <col min="7691" max="7691" width="13.77734375" style="353" customWidth="1"/>
    <col min="7692" max="7936" width="9.77734375" style="353"/>
    <col min="7937" max="7937" width="10" style="353" customWidth="1"/>
    <col min="7938" max="7938" width="20.5546875" style="353" customWidth="1"/>
    <col min="7939" max="7939" width="2.77734375" style="353" customWidth="1"/>
    <col min="7940" max="7940" width="18.77734375" style="353" customWidth="1"/>
    <col min="7941" max="7943" width="9.77734375" style="353" customWidth="1"/>
    <col min="7944" max="7944" width="15.77734375" style="353" customWidth="1"/>
    <col min="7945" max="7945" width="12" style="353" customWidth="1"/>
    <col min="7946" max="7946" width="6.77734375" style="353" customWidth="1"/>
    <col min="7947" max="7947" width="13.77734375" style="353" customWidth="1"/>
    <col min="7948" max="8192" width="9.77734375" style="353"/>
    <col min="8193" max="8193" width="10" style="353" customWidth="1"/>
    <col min="8194" max="8194" width="20.5546875" style="353" customWidth="1"/>
    <col min="8195" max="8195" width="2.77734375" style="353" customWidth="1"/>
    <col min="8196" max="8196" width="18.77734375" style="353" customWidth="1"/>
    <col min="8197" max="8199" width="9.77734375" style="353" customWidth="1"/>
    <col min="8200" max="8200" width="15.77734375" style="353" customWidth="1"/>
    <col min="8201" max="8201" width="12" style="353" customWidth="1"/>
    <col min="8202" max="8202" width="6.77734375" style="353" customWidth="1"/>
    <col min="8203" max="8203" width="13.77734375" style="353" customWidth="1"/>
    <col min="8204" max="8448" width="9.77734375" style="353"/>
    <col min="8449" max="8449" width="10" style="353" customWidth="1"/>
    <col min="8450" max="8450" width="20.5546875" style="353" customWidth="1"/>
    <col min="8451" max="8451" width="2.77734375" style="353" customWidth="1"/>
    <col min="8452" max="8452" width="18.77734375" style="353" customWidth="1"/>
    <col min="8453" max="8455" width="9.77734375" style="353" customWidth="1"/>
    <col min="8456" max="8456" width="15.77734375" style="353" customWidth="1"/>
    <col min="8457" max="8457" width="12" style="353" customWidth="1"/>
    <col min="8458" max="8458" width="6.77734375" style="353" customWidth="1"/>
    <col min="8459" max="8459" width="13.77734375" style="353" customWidth="1"/>
    <col min="8460" max="8704" width="9.77734375" style="353"/>
    <col min="8705" max="8705" width="10" style="353" customWidth="1"/>
    <col min="8706" max="8706" width="20.5546875" style="353" customWidth="1"/>
    <col min="8707" max="8707" width="2.77734375" style="353" customWidth="1"/>
    <col min="8708" max="8708" width="18.77734375" style="353" customWidth="1"/>
    <col min="8709" max="8711" width="9.77734375" style="353" customWidth="1"/>
    <col min="8712" max="8712" width="15.77734375" style="353" customWidth="1"/>
    <col min="8713" max="8713" width="12" style="353" customWidth="1"/>
    <col min="8714" max="8714" width="6.77734375" style="353" customWidth="1"/>
    <col min="8715" max="8715" width="13.77734375" style="353" customWidth="1"/>
    <col min="8716" max="8960" width="9.77734375" style="353"/>
    <col min="8961" max="8961" width="10" style="353" customWidth="1"/>
    <col min="8962" max="8962" width="20.5546875" style="353" customWidth="1"/>
    <col min="8963" max="8963" width="2.77734375" style="353" customWidth="1"/>
    <col min="8964" max="8964" width="18.77734375" style="353" customWidth="1"/>
    <col min="8965" max="8967" width="9.77734375" style="353" customWidth="1"/>
    <col min="8968" max="8968" width="15.77734375" style="353" customWidth="1"/>
    <col min="8969" max="8969" width="12" style="353" customWidth="1"/>
    <col min="8970" max="8970" width="6.77734375" style="353" customWidth="1"/>
    <col min="8971" max="8971" width="13.77734375" style="353" customWidth="1"/>
    <col min="8972" max="9216" width="9.77734375" style="353"/>
    <col min="9217" max="9217" width="10" style="353" customWidth="1"/>
    <col min="9218" max="9218" width="20.5546875" style="353" customWidth="1"/>
    <col min="9219" max="9219" width="2.77734375" style="353" customWidth="1"/>
    <col min="9220" max="9220" width="18.77734375" style="353" customWidth="1"/>
    <col min="9221" max="9223" width="9.77734375" style="353" customWidth="1"/>
    <col min="9224" max="9224" width="15.77734375" style="353" customWidth="1"/>
    <col min="9225" max="9225" width="12" style="353" customWidth="1"/>
    <col min="9226" max="9226" width="6.77734375" style="353" customWidth="1"/>
    <col min="9227" max="9227" width="13.77734375" style="353" customWidth="1"/>
    <col min="9228" max="9472" width="9.77734375" style="353"/>
    <col min="9473" max="9473" width="10" style="353" customWidth="1"/>
    <col min="9474" max="9474" width="20.5546875" style="353" customWidth="1"/>
    <col min="9475" max="9475" width="2.77734375" style="353" customWidth="1"/>
    <col min="9476" max="9476" width="18.77734375" style="353" customWidth="1"/>
    <col min="9477" max="9479" width="9.77734375" style="353" customWidth="1"/>
    <col min="9480" max="9480" width="15.77734375" style="353" customWidth="1"/>
    <col min="9481" max="9481" width="12" style="353" customWidth="1"/>
    <col min="9482" max="9482" width="6.77734375" style="353" customWidth="1"/>
    <col min="9483" max="9483" width="13.77734375" style="353" customWidth="1"/>
    <col min="9484" max="9728" width="9.77734375" style="353"/>
    <col min="9729" max="9729" width="10" style="353" customWidth="1"/>
    <col min="9730" max="9730" width="20.5546875" style="353" customWidth="1"/>
    <col min="9731" max="9731" width="2.77734375" style="353" customWidth="1"/>
    <col min="9732" max="9732" width="18.77734375" style="353" customWidth="1"/>
    <col min="9733" max="9735" width="9.77734375" style="353" customWidth="1"/>
    <col min="9736" max="9736" width="15.77734375" style="353" customWidth="1"/>
    <col min="9737" max="9737" width="12" style="353" customWidth="1"/>
    <col min="9738" max="9738" width="6.77734375" style="353" customWidth="1"/>
    <col min="9739" max="9739" width="13.77734375" style="353" customWidth="1"/>
    <col min="9740" max="9984" width="9.77734375" style="353"/>
    <col min="9985" max="9985" width="10" style="353" customWidth="1"/>
    <col min="9986" max="9986" width="20.5546875" style="353" customWidth="1"/>
    <col min="9987" max="9987" width="2.77734375" style="353" customWidth="1"/>
    <col min="9988" max="9988" width="18.77734375" style="353" customWidth="1"/>
    <col min="9989" max="9991" width="9.77734375" style="353" customWidth="1"/>
    <col min="9992" max="9992" width="15.77734375" style="353" customWidth="1"/>
    <col min="9993" max="9993" width="12" style="353" customWidth="1"/>
    <col min="9994" max="9994" width="6.77734375" style="353" customWidth="1"/>
    <col min="9995" max="9995" width="13.77734375" style="353" customWidth="1"/>
    <col min="9996" max="10240" width="9.77734375" style="353"/>
    <col min="10241" max="10241" width="10" style="353" customWidth="1"/>
    <col min="10242" max="10242" width="20.5546875" style="353" customWidth="1"/>
    <col min="10243" max="10243" width="2.77734375" style="353" customWidth="1"/>
    <col min="10244" max="10244" width="18.77734375" style="353" customWidth="1"/>
    <col min="10245" max="10247" width="9.77734375" style="353" customWidth="1"/>
    <col min="10248" max="10248" width="15.77734375" style="353" customWidth="1"/>
    <col min="10249" max="10249" width="12" style="353" customWidth="1"/>
    <col min="10250" max="10250" width="6.77734375" style="353" customWidth="1"/>
    <col min="10251" max="10251" width="13.77734375" style="353" customWidth="1"/>
    <col min="10252" max="10496" width="9.77734375" style="353"/>
    <col min="10497" max="10497" width="10" style="353" customWidth="1"/>
    <col min="10498" max="10498" width="20.5546875" style="353" customWidth="1"/>
    <col min="10499" max="10499" width="2.77734375" style="353" customWidth="1"/>
    <col min="10500" max="10500" width="18.77734375" style="353" customWidth="1"/>
    <col min="10501" max="10503" width="9.77734375" style="353" customWidth="1"/>
    <col min="10504" max="10504" width="15.77734375" style="353" customWidth="1"/>
    <col min="10505" max="10505" width="12" style="353" customWidth="1"/>
    <col min="10506" max="10506" width="6.77734375" style="353" customWidth="1"/>
    <col min="10507" max="10507" width="13.77734375" style="353" customWidth="1"/>
    <col min="10508" max="10752" width="9.77734375" style="353"/>
    <col min="10753" max="10753" width="10" style="353" customWidth="1"/>
    <col min="10754" max="10754" width="20.5546875" style="353" customWidth="1"/>
    <col min="10755" max="10755" width="2.77734375" style="353" customWidth="1"/>
    <col min="10756" max="10756" width="18.77734375" style="353" customWidth="1"/>
    <col min="10757" max="10759" width="9.77734375" style="353" customWidth="1"/>
    <col min="10760" max="10760" width="15.77734375" style="353" customWidth="1"/>
    <col min="10761" max="10761" width="12" style="353" customWidth="1"/>
    <col min="10762" max="10762" width="6.77734375" style="353" customWidth="1"/>
    <col min="10763" max="10763" width="13.77734375" style="353" customWidth="1"/>
    <col min="10764" max="11008" width="9.77734375" style="353"/>
    <col min="11009" max="11009" width="10" style="353" customWidth="1"/>
    <col min="11010" max="11010" width="20.5546875" style="353" customWidth="1"/>
    <col min="11011" max="11011" width="2.77734375" style="353" customWidth="1"/>
    <col min="11012" max="11012" width="18.77734375" style="353" customWidth="1"/>
    <col min="11013" max="11015" width="9.77734375" style="353" customWidth="1"/>
    <col min="11016" max="11016" width="15.77734375" style="353" customWidth="1"/>
    <col min="11017" max="11017" width="12" style="353" customWidth="1"/>
    <col min="11018" max="11018" width="6.77734375" style="353" customWidth="1"/>
    <col min="11019" max="11019" width="13.77734375" style="353" customWidth="1"/>
    <col min="11020" max="11264" width="9.77734375" style="353"/>
    <col min="11265" max="11265" width="10" style="353" customWidth="1"/>
    <col min="11266" max="11266" width="20.5546875" style="353" customWidth="1"/>
    <col min="11267" max="11267" width="2.77734375" style="353" customWidth="1"/>
    <col min="11268" max="11268" width="18.77734375" style="353" customWidth="1"/>
    <col min="11269" max="11271" width="9.77734375" style="353" customWidth="1"/>
    <col min="11272" max="11272" width="15.77734375" style="353" customWidth="1"/>
    <col min="11273" max="11273" width="12" style="353" customWidth="1"/>
    <col min="11274" max="11274" width="6.77734375" style="353" customWidth="1"/>
    <col min="11275" max="11275" width="13.77734375" style="353" customWidth="1"/>
    <col min="11276" max="11520" width="9.77734375" style="353"/>
    <col min="11521" max="11521" width="10" style="353" customWidth="1"/>
    <col min="11522" max="11522" width="20.5546875" style="353" customWidth="1"/>
    <col min="11523" max="11523" width="2.77734375" style="353" customWidth="1"/>
    <col min="11524" max="11524" width="18.77734375" style="353" customWidth="1"/>
    <col min="11525" max="11527" width="9.77734375" style="353" customWidth="1"/>
    <col min="11528" max="11528" width="15.77734375" style="353" customWidth="1"/>
    <col min="11529" max="11529" width="12" style="353" customWidth="1"/>
    <col min="11530" max="11530" width="6.77734375" style="353" customWidth="1"/>
    <col min="11531" max="11531" width="13.77734375" style="353" customWidth="1"/>
    <col min="11532" max="11776" width="9.77734375" style="353"/>
    <col min="11777" max="11777" width="10" style="353" customWidth="1"/>
    <col min="11778" max="11778" width="20.5546875" style="353" customWidth="1"/>
    <col min="11779" max="11779" width="2.77734375" style="353" customWidth="1"/>
    <col min="11780" max="11780" width="18.77734375" style="353" customWidth="1"/>
    <col min="11781" max="11783" width="9.77734375" style="353" customWidth="1"/>
    <col min="11784" max="11784" width="15.77734375" style="353" customWidth="1"/>
    <col min="11785" max="11785" width="12" style="353" customWidth="1"/>
    <col min="11786" max="11786" width="6.77734375" style="353" customWidth="1"/>
    <col min="11787" max="11787" width="13.77734375" style="353" customWidth="1"/>
    <col min="11788" max="12032" width="9.77734375" style="353"/>
    <col min="12033" max="12033" width="10" style="353" customWidth="1"/>
    <col min="12034" max="12034" width="20.5546875" style="353" customWidth="1"/>
    <col min="12035" max="12035" width="2.77734375" style="353" customWidth="1"/>
    <col min="12036" max="12036" width="18.77734375" style="353" customWidth="1"/>
    <col min="12037" max="12039" width="9.77734375" style="353" customWidth="1"/>
    <col min="12040" max="12040" width="15.77734375" style="353" customWidth="1"/>
    <col min="12041" max="12041" width="12" style="353" customWidth="1"/>
    <col min="12042" max="12042" width="6.77734375" style="353" customWidth="1"/>
    <col min="12043" max="12043" width="13.77734375" style="353" customWidth="1"/>
    <col min="12044" max="12288" width="9.77734375" style="353"/>
    <col min="12289" max="12289" width="10" style="353" customWidth="1"/>
    <col min="12290" max="12290" width="20.5546875" style="353" customWidth="1"/>
    <col min="12291" max="12291" width="2.77734375" style="353" customWidth="1"/>
    <col min="12292" max="12292" width="18.77734375" style="353" customWidth="1"/>
    <col min="12293" max="12295" width="9.77734375" style="353" customWidth="1"/>
    <col min="12296" max="12296" width="15.77734375" style="353" customWidth="1"/>
    <col min="12297" max="12297" width="12" style="353" customWidth="1"/>
    <col min="12298" max="12298" width="6.77734375" style="353" customWidth="1"/>
    <col min="12299" max="12299" width="13.77734375" style="353" customWidth="1"/>
    <col min="12300" max="12544" width="9.77734375" style="353"/>
    <col min="12545" max="12545" width="10" style="353" customWidth="1"/>
    <col min="12546" max="12546" width="20.5546875" style="353" customWidth="1"/>
    <col min="12547" max="12547" width="2.77734375" style="353" customWidth="1"/>
    <col min="12548" max="12548" width="18.77734375" style="353" customWidth="1"/>
    <col min="12549" max="12551" width="9.77734375" style="353" customWidth="1"/>
    <col min="12552" max="12552" width="15.77734375" style="353" customWidth="1"/>
    <col min="12553" max="12553" width="12" style="353" customWidth="1"/>
    <col min="12554" max="12554" width="6.77734375" style="353" customWidth="1"/>
    <col min="12555" max="12555" width="13.77734375" style="353" customWidth="1"/>
    <col min="12556" max="12800" width="9.77734375" style="353"/>
    <col min="12801" max="12801" width="10" style="353" customWidth="1"/>
    <col min="12802" max="12802" width="20.5546875" style="353" customWidth="1"/>
    <col min="12803" max="12803" width="2.77734375" style="353" customWidth="1"/>
    <col min="12804" max="12804" width="18.77734375" style="353" customWidth="1"/>
    <col min="12805" max="12807" width="9.77734375" style="353" customWidth="1"/>
    <col min="12808" max="12808" width="15.77734375" style="353" customWidth="1"/>
    <col min="12809" max="12809" width="12" style="353" customWidth="1"/>
    <col min="12810" max="12810" width="6.77734375" style="353" customWidth="1"/>
    <col min="12811" max="12811" width="13.77734375" style="353" customWidth="1"/>
    <col min="12812" max="13056" width="9.77734375" style="353"/>
    <col min="13057" max="13057" width="10" style="353" customWidth="1"/>
    <col min="13058" max="13058" width="20.5546875" style="353" customWidth="1"/>
    <col min="13059" max="13059" width="2.77734375" style="353" customWidth="1"/>
    <col min="13060" max="13060" width="18.77734375" style="353" customWidth="1"/>
    <col min="13061" max="13063" width="9.77734375" style="353" customWidth="1"/>
    <col min="13064" max="13064" width="15.77734375" style="353" customWidth="1"/>
    <col min="13065" max="13065" width="12" style="353" customWidth="1"/>
    <col min="13066" max="13066" width="6.77734375" style="353" customWidth="1"/>
    <col min="13067" max="13067" width="13.77734375" style="353" customWidth="1"/>
    <col min="13068" max="13312" width="9.77734375" style="353"/>
    <col min="13313" max="13313" width="10" style="353" customWidth="1"/>
    <col min="13314" max="13314" width="20.5546875" style="353" customWidth="1"/>
    <col min="13315" max="13315" width="2.77734375" style="353" customWidth="1"/>
    <col min="13316" max="13316" width="18.77734375" style="353" customWidth="1"/>
    <col min="13317" max="13319" width="9.77734375" style="353" customWidth="1"/>
    <col min="13320" max="13320" width="15.77734375" style="353" customWidth="1"/>
    <col min="13321" max="13321" width="12" style="353" customWidth="1"/>
    <col min="13322" max="13322" width="6.77734375" style="353" customWidth="1"/>
    <col min="13323" max="13323" width="13.77734375" style="353" customWidth="1"/>
    <col min="13324" max="13568" width="9.77734375" style="353"/>
    <col min="13569" max="13569" width="10" style="353" customWidth="1"/>
    <col min="13570" max="13570" width="20.5546875" style="353" customWidth="1"/>
    <col min="13571" max="13571" width="2.77734375" style="353" customWidth="1"/>
    <col min="13572" max="13572" width="18.77734375" style="353" customWidth="1"/>
    <col min="13573" max="13575" width="9.77734375" style="353" customWidth="1"/>
    <col min="13576" max="13576" width="15.77734375" style="353" customWidth="1"/>
    <col min="13577" max="13577" width="12" style="353" customWidth="1"/>
    <col min="13578" max="13578" width="6.77734375" style="353" customWidth="1"/>
    <col min="13579" max="13579" width="13.77734375" style="353" customWidth="1"/>
    <col min="13580" max="13824" width="9.77734375" style="353"/>
    <col min="13825" max="13825" width="10" style="353" customWidth="1"/>
    <col min="13826" max="13826" width="20.5546875" style="353" customWidth="1"/>
    <col min="13827" max="13827" width="2.77734375" style="353" customWidth="1"/>
    <col min="13828" max="13828" width="18.77734375" style="353" customWidth="1"/>
    <col min="13829" max="13831" width="9.77734375" style="353" customWidth="1"/>
    <col min="13832" max="13832" width="15.77734375" style="353" customWidth="1"/>
    <col min="13833" max="13833" width="12" style="353" customWidth="1"/>
    <col min="13834" max="13834" width="6.77734375" style="353" customWidth="1"/>
    <col min="13835" max="13835" width="13.77734375" style="353" customWidth="1"/>
    <col min="13836" max="14080" width="9.77734375" style="353"/>
    <col min="14081" max="14081" width="10" style="353" customWidth="1"/>
    <col min="14082" max="14082" width="20.5546875" style="353" customWidth="1"/>
    <col min="14083" max="14083" width="2.77734375" style="353" customWidth="1"/>
    <col min="14084" max="14084" width="18.77734375" style="353" customWidth="1"/>
    <col min="14085" max="14087" width="9.77734375" style="353" customWidth="1"/>
    <col min="14088" max="14088" width="15.77734375" style="353" customWidth="1"/>
    <col min="14089" max="14089" width="12" style="353" customWidth="1"/>
    <col min="14090" max="14090" width="6.77734375" style="353" customWidth="1"/>
    <col min="14091" max="14091" width="13.77734375" style="353" customWidth="1"/>
    <col min="14092" max="14336" width="9.77734375" style="353"/>
    <col min="14337" max="14337" width="10" style="353" customWidth="1"/>
    <col min="14338" max="14338" width="20.5546875" style="353" customWidth="1"/>
    <col min="14339" max="14339" width="2.77734375" style="353" customWidth="1"/>
    <col min="14340" max="14340" width="18.77734375" style="353" customWidth="1"/>
    <col min="14341" max="14343" width="9.77734375" style="353" customWidth="1"/>
    <col min="14344" max="14344" width="15.77734375" style="353" customWidth="1"/>
    <col min="14345" max="14345" width="12" style="353" customWidth="1"/>
    <col min="14346" max="14346" width="6.77734375" style="353" customWidth="1"/>
    <col min="14347" max="14347" width="13.77734375" style="353" customWidth="1"/>
    <col min="14348" max="14592" width="9.77734375" style="353"/>
    <col min="14593" max="14593" width="10" style="353" customWidth="1"/>
    <col min="14594" max="14594" width="20.5546875" style="353" customWidth="1"/>
    <col min="14595" max="14595" width="2.77734375" style="353" customWidth="1"/>
    <col min="14596" max="14596" width="18.77734375" style="353" customWidth="1"/>
    <col min="14597" max="14599" width="9.77734375" style="353" customWidth="1"/>
    <col min="14600" max="14600" width="15.77734375" style="353" customWidth="1"/>
    <col min="14601" max="14601" width="12" style="353" customWidth="1"/>
    <col min="14602" max="14602" width="6.77734375" style="353" customWidth="1"/>
    <col min="14603" max="14603" width="13.77734375" style="353" customWidth="1"/>
    <col min="14604" max="14848" width="9.77734375" style="353"/>
    <col min="14849" max="14849" width="10" style="353" customWidth="1"/>
    <col min="14850" max="14850" width="20.5546875" style="353" customWidth="1"/>
    <col min="14851" max="14851" width="2.77734375" style="353" customWidth="1"/>
    <col min="14852" max="14852" width="18.77734375" style="353" customWidth="1"/>
    <col min="14853" max="14855" width="9.77734375" style="353" customWidth="1"/>
    <col min="14856" max="14856" width="15.77734375" style="353" customWidth="1"/>
    <col min="14857" max="14857" width="12" style="353" customWidth="1"/>
    <col min="14858" max="14858" width="6.77734375" style="353" customWidth="1"/>
    <col min="14859" max="14859" width="13.77734375" style="353" customWidth="1"/>
    <col min="14860" max="15104" width="9.77734375" style="353"/>
    <col min="15105" max="15105" width="10" style="353" customWidth="1"/>
    <col min="15106" max="15106" width="20.5546875" style="353" customWidth="1"/>
    <col min="15107" max="15107" width="2.77734375" style="353" customWidth="1"/>
    <col min="15108" max="15108" width="18.77734375" style="353" customWidth="1"/>
    <col min="15109" max="15111" width="9.77734375" style="353" customWidth="1"/>
    <col min="15112" max="15112" width="15.77734375" style="353" customWidth="1"/>
    <col min="15113" max="15113" width="12" style="353" customWidth="1"/>
    <col min="15114" max="15114" width="6.77734375" style="353" customWidth="1"/>
    <col min="15115" max="15115" width="13.77734375" style="353" customWidth="1"/>
    <col min="15116" max="15360" width="9.77734375" style="353"/>
    <col min="15361" max="15361" width="10" style="353" customWidth="1"/>
    <col min="15362" max="15362" width="20.5546875" style="353" customWidth="1"/>
    <col min="15363" max="15363" width="2.77734375" style="353" customWidth="1"/>
    <col min="15364" max="15364" width="18.77734375" style="353" customWidth="1"/>
    <col min="15365" max="15367" width="9.77734375" style="353" customWidth="1"/>
    <col min="15368" max="15368" width="15.77734375" style="353" customWidth="1"/>
    <col min="15369" max="15369" width="12" style="353" customWidth="1"/>
    <col min="15370" max="15370" width="6.77734375" style="353" customWidth="1"/>
    <col min="15371" max="15371" width="13.77734375" style="353" customWidth="1"/>
    <col min="15372" max="15616" width="9.77734375" style="353"/>
    <col min="15617" max="15617" width="10" style="353" customWidth="1"/>
    <col min="15618" max="15618" width="20.5546875" style="353" customWidth="1"/>
    <col min="15619" max="15619" width="2.77734375" style="353" customWidth="1"/>
    <col min="15620" max="15620" width="18.77734375" style="353" customWidth="1"/>
    <col min="15621" max="15623" width="9.77734375" style="353" customWidth="1"/>
    <col min="15624" max="15624" width="15.77734375" style="353" customWidth="1"/>
    <col min="15625" max="15625" width="12" style="353" customWidth="1"/>
    <col min="15626" max="15626" width="6.77734375" style="353" customWidth="1"/>
    <col min="15627" max="15627" width="13.77734375" style="353" customWidth="1"/>
    <col min="15628" max="15872" width="9.77734375" style="353"/>
    <col min="15873" max="15873" width="10" style="353" customWidth="1"/>
    <col min="15874" max="15874" width="20.5546875" style="353" customWidth="1"/>
    <col min="15875" max="15875" width="2.77734375" style="353" customWidth="1"/>
    <col min="15876" max="15876" width="18.77734375" style="353" customWidth="1"/>
    <col min="15877" max="15879" width="9.77734375" style="353" customWidth="1"/>
    <col min="15880" max="15880" width="15.77734375" style="353" customWidth="1"/>
    <col min="15881" max="15881" width="12" style="353" customWidth="1"/>
    <col min="15882" max="15882" width="6.77734375" style="353" customWidth="1"/>
    <col min="15883" max="15883" width="13.77734375" style="353" customWidth="1"/>
    <col min="15884" max="16128" width="9.77734375" style="353"/>
    <col min="16129" max="16129" width="10" style="353" customWidth="1"/>
    <col min="16130" max="16130" width="20.5546875" style="353" customWidth="1"/>
    <col min="16131" max="16131" width="2.77734375" style="353" customWidth="1"/>
    <col min="16132" max="16132" width="18.77734375" style="353" customWidth="1"/>
    <col min="16133" max="16135" width="9.77734375" style="353" customWidth="1"/>
    <col min="16136" max="16136" width="15.77734375" style="353" customWidth="1"/>
    <col min="16137" max="16137" width="12" style="353" customWidth="1"/>
    <col min="16138" max="16138" width="6.77734375" style="353" customWidth="1"/>
    <col min="16139" max="16139" width="13.77734375" style="353" customWidth="1"/>
    <col min="16140" max="16384" width="9.77734375" style="353"/>
  </cols>
  <sheetData>
    <row r="1" spans="1:11">
      <c r="A1" s="657"/>
      <c r="B1" s="657"/>
      <c r="C1" s="657"/>
      <c r="D1" s="657"/>
      <c r="E1" s="657"/>
      <c r="F1" s="657"/>
      <c r="G1" s="657"/>
      <c r="H1" s="657"/>
      <c r="I1" s="657"/>
    </row>
    <row r="2" spans="1:11">
      <c r="A2" s="657"/>
      <c r="B2" s="657"/>
      <c r="C2" s="657"/>
      <c r="D2" s="657"/>
      <c r="E2" s="657"/>
      <c r="F2" s="657"/>
      <c r="G2" s="657"/>
      <c r="H2" s="657"/>
      <c r="I2" s="657"/>
    </row>
    <row r="3" spans="1:11">
      <c r="A3" s="657"/>
      <c r="B3" s="657"/>
      <c r="C3" s="657"/>
      <c r="D3" s="657"/>
      <c r="E3" s="657"/>
      <c r="F3" s="657"/>
      <c r="G3" s="657"/>
      <c r="H3" s="657"/>
      <c r="I3" s="657"/>
    </row>
    <row r="4" spans="1:11">
      <c r="A4" s="657"/>
      <c r="B4" s="657"/>
      <c r="C4" s="657"/>
      <c r="D4" s="657"/>
      <c r="E4" s="657"/>
      <c r="F4" s="657"/>
      <c r="G4" s="657"/>
      <c r="H4" s="657"/>
      <c r="I4" s="657"/>
    </row>
    <row r="5" spans="1:11">
      <c r="A5" s="657"/>
      <c r="B5" s="657"/>
      <c r="C5" s="657"/>
      <c r="D5" s="657"/>
      <c r="E5" s="657"/>
      <c r="F5" s="657"/>
      <c r="G5" s="657"/>
      <c r="H5" s="657"/>
      <c r="I5" s="657"/>
    </row>
    <row r="6" spans="1:11">
      <c r="A6" s="657" t="s">
        <v>886</v>
      </c>
      <c r="B6" s="657"/>
      <c r="C6" s="657"/>
      <c r="D6" s="657"/>
      <c r="E6" s="657"/>
      <c r="F6" s="657"/>
      <c r="G6" s="657"/>
      <c r="H6" s="657"/>
      <c r="I6" s="659" t="s">
        <v>887</v>
      </c>
      <c r="J6" s="624"/>
    </row>
    <row r="7" spans="1:11">
      <c r="A7" s="657" t="s">
        <v>888</v>
      </c>
      <c r="B7" s="658"/>
      <c r="C7" s="658"/>
      <c r="D7" s="658"/>
      <c r="E7" s="658"/>
      <c r="F7" s="658"/>
      <c r="G7" s="658"/>
      <c r="H7" s="658"/>
      <c r="I7" s="659" t="s">
        <v>889</v>
      </c>
      <c r="J7" s="624"/>
    </row>
    <row r="8" spans="1:11">
      <c r="A8" s="657" t="s">
        <v>890</v>
      </c>
      <c r="B8" s="658"/>
      <c r="C8" s="658"/>
      <c r="D8" s="658"/>
      <c r="E8" s="658"/>
      <c r="F8" s="658"/>
      <c r="G8" s="658"/>
      <c r="H8" s="658"/>
      <c r="I8" s="658"/>
      <c r="J8" s="624"/>
    </row>
    <row r="9" spans="1:11">
      <c r="A9" s="657" t="s">
        <v>891</v>
      </c>
      <c r="B9" s="658"/>
      <c r="C9" s="658"/>
      <c r="D9" s="658"/>
      <c r="E9" s="658"/>
      <c r="F9" s="658"/>
      <c r="G9" s="658"/>
      <c r="H9" s="658"/>
      <c r="I9" s="658"/>
      <c r="J9" s="624"/>
    </row>
    <row r="10" spans="1:11" ht="13.35" customHeight="1" thickBot="1">
      <c r="A10" s="658"/>
      <c r="B10" s="658"/>
      <c r="C10" s="658"/>
      <c r="D10" s="658"/>
      <c r="E10" s="658"/>
      <c r="F10" s="658"/>
      <c r="G10" s="658"/>
      <c r="H10" s="658"/>
      <c r="I10" s="658"/>
      <c r="J10" s="490"/>
    </row>
    <row r="11" spans="1:11" ht="16.350000000000001" customHeight="1" thickTop="1">
      <c r="A11" s="625" t="s">
        <v>835</v>
      </c>
      <c r="B11" s="626"/>
      <c r="C11" s="626"/>
      <c r="D11" s="626"/>
      <c r="E11" s="626"/>
      <c r="F11" s="626"/>
      <c r="G11" s="626"/>
      <c r="H11" s="626"/>
      <c r="I11" s="626"/>
      <c r="J11" s="627"/>
    </row>
    <row r="12" spans="1:11" ht="14.1" customHeight="1" thickBot="1">
      <c r="A12" s="628" t="s">
        <v>1312</v>
      </c>
      <c r="B12" s="622"/>
      <c r="C12" s="622"/>
      <c r="D12" s="622"/>
      <c r="E12" s="622"/>
      <c r="F12" s="622"/>
      <c r="G12" s="622"/>
      <c r="H12" s="622"/>
      <c r="I12" s="622"/>
      <c r="J12" s="627"/>
    </row>
    <row r="13" spans="1:11" ht="14.1" customHeight="1" thickTop="1">
      <c r="A13" s="629"/>
      <c r="B13" s="630"/>
      <c r="C13" s="630"/>
      <c r="D13" s="630"/>
      <c r="E13" s="630"/>
      <c r="F13" s="630"/>
      <c r="G13" s="630"/>
      <c r="H13" s="630"/>
      <c r="I13" s="630"/>
      <c r="J13" s="475"/>
    </row>
    <row r="14" spans="1:11">
      <c r="A14" s="623" t="s">
        <v>836</v>
      </c>
      <c r="B14" s="622"/>
      <c r="C14" s="622"/>
      <c r="D14" s="622"/>
      <c r="E14" s="623"/>
      <c r="F14" s="623"/>
      <c r="G14" s="623"/>
      <c r="H14" s="622"/>
      <c r="I14" s="622"/>
      <c r="J14" s="354"/>
    </row>
    <row r="15" spans="1:11" ht="8.25" customHeight="1">
      <c r="J15" s="354"/>
    </row>
    <row r="16" spans="1:11" ht="5.0999999999999996" customHeight="1">
      <c r="A16" s="631"/>
      <c r="B16" s="632"/>
      <c r="C16" s="632"/>
      <c r="D16" s="632"/>
      <c r="E16" s="632"/>
      <c r="F16" s="632"/>
      <c r="G16" s="632"/>
      <c r="H16" s="632"/>
      <c r="I16" s="632"/>
      <c r="J16" s="633"/>
      <c r="K16" s="632"/>
    </row>
    <row r="17" spans="1:11">
      <c r="A17" s="631" t="s">
        <v>837</v>
      </c>
      <c r="J17" s="354"/>
      <c r="K17" s="632"/>
    </row>
    <row r="18" spans="1:11" ht="6.75" customHeight="1">
      <c r="A18" s="631"/>
      <c r="B18" s="361"/>
      <c r="C18" s="361"/>
      <c r="D18" s="361"/>
      <c r="E18" s="361"/>
      <c r="F18" s="361"/>
      <c r="G18" s="361"/>
      <c r="H18" s="361"/>
      <c r="I18" s="361"/>
      <c r="J18" s="634"/>
      <c r="K18" s="632"/>
    </row>
    <row r="19" spans="1:11" ht="6.75" customHeight="1">
      <c r="A19" s="631"/>
      <c r="B19" s="361"/>
      <c r="C19" s="361"/>
      <c r="D19" s="361"/>
      <c r="E19" s="361"/>
      <c r="F19" s="361"/>
      <c r="G19" s="361"/>
      <c r="H19" s="361"/>
      <c r="I19" s="361"/>
      <c r="J19" s="634"/>
      <c r="K19" s="632"/>
    </row>
    <row r="20" spans="1:11" ht="13.35" customHeight="1">
      <c r="A20" s="631"/>
      <c r="B20" s="649" t="s">
        <v>838</v>
      </c>
      <c r="C20" s="361"/>
      <c r="D20" s="647" t="s">
        <v>839</v>
      </c>
      <c r="E20" s="647"/>
      <c r="F20" s="648"/>
      <c r="G20" s="647"/>
      <c r="H20" s="647"/>
      <c r="I20" s="647"/>
      <c r="J20" s="636">
        <v>8</v>
      </c>
      <c r="K20" s="632"/>
    </row>
    <row r="21" spans="1:11" ht="12.75" customHeight="1">
      <c r="A21" s="631"/>
      <c r="B21" s="649" t="s">
        <v>840</v>
      </c>
      <c r="C21" s="361"/>
      <c r="D21" s="361" t="s">
        <v>896</v>
      </c>
      <c r="E21" s="361"/>
      <c r="F21" s="638"/>
      <c r="G21" s="361"/>
      <c r="H21" s="361"/>
      <c r="I21" s="361"/>
      <c r="J21" s="636">
        <v>9</v>
      </c>
      <c r="K21" s="632"/>
    </row>
    <row r="22" spans="1:11" ht="13.35" customHeight="1">
      <c r="A22" s="631"/>
      <c r="B22" s="649" t="s">
        <v>841</v>
      </c>
      <c r="C22" s="361"/>
      <c r="D22" s="639" t="s">
        <v>842</v>
      </c>
      <c r="E22" s="639"/>
      <c r="F22" s="639"/>
      <c r="G22" s="639"/>
      <c r="H22" s="639"/>
      <c r="I22" s="639"/>
      <c r="J22" s="636">
        <v>10</v>
      </c>
      <c r="K22" s="632"/>
    </row>
    <row r="23" spans="1:11" ht="13.35" customHeight="1">
      <c r="A23" s="631"/>
      <c r="B23" s="649" t="s">
        <v>843</v>
      </c>
      <c r="C23" s="361"/>
      <c r="D23" s="639" t="s">
        <v>844</v>
      </c>
      <c r="E23" s="639"/>
      <c r="F23" s="639"/>
      <c r="G23" s="639"/>
      <c r="H23" s="639"/>
      <c r="I23" s="639"/>
      <c r="J23" s="636">
        <v>11</v>
      </c>
      <c r="K23" s="632"/>
    </row>
    <row r="24" spans="1:11" ht="13.35" customHeight="1">
      <c r="A24" s="631"/>
      <c r="B24" s="649" t="s">
        <v>845</v>
      </c>
      <c r="C24" s="361"/>
      <c r="D24" s="639" t="s">
        <v>846</v>
      </c>
      <c r="E24" s="639"/>
      <c r="F24" s="639"/>
      <c r="G24" s="639"/>
      <c r="H24" s="639"/>
      <c r="I24" s="639"/>
      <c r="J24" s="636">
        <v>12</v>
      </c>
      <c r="K24" s="632"/>
    </row>
    <row r="25" spans="1:11" ht="13.35" customHeight="1">
      <c r="A25" s="631"/>
      <c r="B25" s="649" t="s">
        <v>847</v>
      </c>
      <c r="C25" s="361"/>
      <c r="D25" s="639" t="s">
        <v>848</v>
      </c>
      <c r="E25" s="639"/>
      <c r="F25" s="639"/>
      <c r="G25" s="639"/>
      <c r="H25" s="639"/>
      <c r="I25" s="639"/>
      <c r="J25" s="636">
        <v>13</v>
      </c>
      <c r="K25" s="632"/>
    </row>
    <row r="26" spans="1:11" ht="13.35" customHeight="1">
      <c r="A26" s="631"/>
      <c r="B26" s="649" t="s">
        <v>849</v>
      </c>
      <c r="C26" s="361"/>
      <c r="D26" s="639" t="s">
        <v>850</v>
      </c>
      <c r="E26" s="639"/>
      <c r="F26" s="639"/>
      <c r="G26" s="639"/>
      <c r="H26" s="639"/>
      <c r="I26" s="639"/>
      <c r="J26" s="636">
        <v>14</v>
      </c>
      <c r="K26" s="632"/>
    </row>
    <row r="27" spans="1:11" ht="13.35" customHeight="1">
      <c r="A27" s="631"/>
      <c r="B27" s="649" t="s">
        <v>851</v>
      </c>
      <c r="C27" s="361"/>
      <c r="D27" s="639" t="s">
        <v>852</v>
      </c>
      <c r="E27" s="639"/>
      <c r="F27" s="639"/>
      <c r="G27" s="639"/>
      <c r="H27" s="639"/>
      <c r="I27" s="639"/>
      <c r="J27" s="636">
        <v>15</v>
      </c>
      <c r="K27" s="632"/>
    </row>
    <row r="28" spans="1:11" ht="13.35" customHeight="1">
      <c r="A28" s="631"/>
      <c r="B28" s="649" t="s">
        <v>853</v>
      </c>
      <c r="C28" s="361"/>
      <c r="D28" s="639" t="s">
        <v>854</v>
      </c>
      <c r="E28" s="639"/>
      <c r="F28" s="639"/>
      <c r="G28" s="639"/>
      <c r="H28" s="639"/>
      <c r="I28" s="639"/>
      <c r="J28" s="636">
        <v>16</v>
      </c>
      <c r="K28" s="632"/>
    </row>
    <row r="29" spans="1:11" ht="13.35" customHeight="1">
      <c r="A29" s="631"/>
      <c r="B29" s="649" t="s">
        <v>855</v>
      </c>
      <c r="C29" s="361"/>
      <c r="D29" s="639" t="s">
        <v>856</v>
      </c>
      <c r="E29" s="639"/>
      <c r="F29" s="639"/>
      <c r="G29" s="639"/>
      <c r="H29" s="639"/>
      <c r="I29" s="639"/>
      <c r="J29" s="636">
        <v>17</v>
      </c>
      <c r="K29" s="632"/>
    </row>
    <row r="30" spans="1:11" ht="13.35" customHeight="1">
      <c r="A30" s="631"/>
      <c r="B30" s="649" t="s">
        <v>857</v>
      </c>
      <c r="C30" s="361"/>
      <c r="D30" s="639" t="s">
        <v>858</v>
      </c>
      <c r="E30" s="639"/>
      <c r="F30" s="639"/>
      <c r="G30" s="639"/>
      <c r="H30" s="639"/>
      <c r="I30" s="639"/>
      <c r="J30" s="636">
        <v>18</v>
      </c>
      <c r="K30" s="632"/>
    </row>
    <row r="31" spans="1:11" ht="13.35" customHeight="1">
      <c r="A31" s="631"/>
      <c r="B31" s="649" t="s">
        <v>859</v>
      </c>
      <c r="C31" s="361"/>
      <c r="D31" s="639" t="s">
        <v>860</v>
      </c>
      <c r="E31" s="639"/>
      <c r="F31" s="639"/>
      <c r="G31" s="639"/>
      <c r="H31" s="639"/>
      <c r="I31" s="639"/>
      <c r="J31" s="636">
        <v>19</v>
      </c>
      <c r="K31" s="632"/>
    </row>
    <row r="32" spans="1:11" ht="13.35" customHeight="1">
      <c r="A32" s="631"/>
      <c r="B32" s="649"/>
      <c r="C32" s="361"/>
      <c r="D32" s="639"/>
      <c r="E32" s="639"/>
      <c r="F32" s="639"/>
      <c r="G32" s="639"/>
      <c r="H32" s="639"/>
      <c r="I32" s="639"/>
      <c r="J32" s="636"/>
      <c r="K32" s="632"/>
    </row>
    <row r="33" spans="1:11" ht="13.35" customHeight="1">
      <c r="A33" s="1006" t="s">
        <v>1029</v>
      </c>
      <c r="B33" s="649"/>
      <c r="C33" s="361"/>
      <c r="D33" s="642"/>
      <c r="E33" s="642"/>
      <c r="F33" s="642"/>
      <c r="G33" s="642"/>
      <c r="H33" s="642"/>
      <c r="I33" s="642"/>
      <c r="J33" s="636">
        <v>20</v>
      </c>
      <c r="K33" s="632"/>
    </row>
    <row r="34" spans="1:11" ht="12" customHeight="1">
      <c r="A34" s="631"/>
      <c r="B34" s="361"/>
      <c r="C34" s="361"/>
      <c r="D34" s="639"/>
      <c r="E34" s="639"/>
      <c r="F34" s="639"/>
      <c r="G34" s="639"/>
      <c r="H34" s="639"/>
      <c r="I34" s="639"/>
      <c r="J34" s="636"/>
      <c r="K34" s="632"/>
    </row>
    <row r="35" spans="1:11">
      <c r="A35" s="631" t="s">
        <v>861</v>
      </c>
      <c r="B35" s="361"/>
      <c r="C35" s="361"/>
      <c r="D35" s="361"/>
      <c r="E35" s="361"/>
      <c r="F35" s="361"/>
      <c r="G35" s="361"/>
      <c r="H35" s="361"/>
      <c r="I35" s="361"/>
      <c r="J35" s="636"/>
      <c r="K35" s="632"/>
    </row>
    <row r="36" spans="1:11" ht="7.5" customHeight="1">
      <c r="A36" s="631"/>
      <c r="B36" s="361"/>
      <c r="C36" s="361"/>
      <c r="D36" s="361"/>
      <c r="E36" s="361"/>
      <c r="F36" s="361"/>
      <c r="G36" s="361"/>
      <c r="H36" s="361"/>
      <c r="I36" s="361"/>
      <c r="J36" s="636"/>
      <c r="K36" s="632"/>
    </row>
    <row r="37" spans="1:11" ht="13.35" customHeight="1">
      <c r="A37" s="631"/>
      <c r="B37" s="649" t="s">
        <v>862</v>
      </c>
      <c r="C37" s="361"/>
      <c r="D37" s="361" t="s">
        <v>863</v>
      </c>
      <c r="E37" s="361"/>
      <c r="F37" s="361"/>
      <c r="G37" s="361"/>
      <c r="H37" s="361"/>
      <c r="I37" s="361"/>
      <c r="J37" s="636">
        <v>32</v>
      </c>
      <c r="K37" s="632"/>
    </row>
    <row r="38" spans="1:11" ht="13.35" customHeight="1">
      <c r="A38" s="631"/>
      <c r="B38" s="649" t="s">
        <v>864</v>
      </c>
      <c r="C38" s="361"/>
      <c r="D38" s="640" t="s">
        <v>865</v>
      </c>
      <c r="E38" s="641"/>
      <c r="F38" s="641"/>
      <c r="G38" s="641"/>
      <c r="H38" s="641"/>
      <c r="I38" s="641"/>
      <c r="J38" s="636">
        <v>34</v>
      </c>
      <c r="K38" s="632"/>
    </row>
    <row r="39" spans="1:11" ht="13.35" customHeight="1">
      <c r="A39" s="631"/>
      <c r="B39" s="649" t="s">
        <v>866</v>
      </c>
      <c r="C39" s="361"/>
      <c r="D39" s="640" t="s">
        <v>867</v>
      </c>
      <c r="E39" s="641"/>
      <c r="F39" s="641"/>
      <c r="G39" s="641"/>
      <c r="H39" s="641"/>
      <c r="I39" s="641"/>
      <c r="J39" s="636">
        <v>44</v>
      </c>
      <c r="K39" s="632"/>
    </row>
    <row r="40" spans="1:11" ht="13.35" customHeight="1">
      <c r="A40" s="631"/>
      <c r="B40" s="649" t="s">
        <v>868</v>
      </c>
      <c r="C40" s="361"/>
      <c r="D40" s="640" t="s">
        <v>869</v>
      </c>
      <c r="E40" s="641"/>
      <c r="F40" s="641"/>
      <c r="G40" s="641"/>
      <c r="H40" s="641"/>
      <c r="I40" s="641"/>
      <c r="J40" s="636">
        <v>46</v>
      </c>
      <c r="K40" s="632"/>
    </row>
    <row r="41" spans="1:11" ht="13.35" customHeight="1">
      <c r="A41" s="631"/>
      <c r="B41" s="649" t="s">
        <v>870</v>
      </c>
      <c r="C41" s="361"/>
      <c r="D41" s="642" t="s">
        <v>871</v>
      </c>
      <c r="E41" s="642"/>
      <c r="F41" s="642"/>
      <c r="G41" s="642"/>
      <c r="H41" s="642"/>
      <c r="I41" s="642"/>
      <c r="J41" s="636">
        <v>47</v>
      </c>
      <c r="K41" s="632"/>
    </row>
    <row r="42" spans="1:11" ht="13.35" customHeight="1">
      <c r="A42" s="631"/>
      <c r="B42" s="649" t="s">
        <v>872</v>
      </c>
      <c r="C42" s="361"/>
      <c r="D42" s="643" t="s">
        <v>892</v>
      </c>
      <c r="E42" s="639"/>
      <c r="F42" s="639"/>
      <c r="G42" s="639"/>
      <c r="H42" s="639"/>
      <c r="I42" s="639"/>
      <c r="J42" s="636">
        <v>49</v>
      </c>
      <c r="K42" s="632"/>
    </row>
    <row r="43" spans="1:11" ht="13.35" customHeight="1">
      <c r="A43" s="631"/>
      <c r="B43" s="649" t="s">
        <v>893</v>
      </c>
      <c r="C43" s="361"/>
      <c r="D43" s="643" t="s">
        <v>873</v>
      </c>
      <c r="E43" s="639"/>
      <c r="F43" s="639"/>
      <c r="G43" s="639"/>
      <c r="H43" s="639"/>
      <c r="I43" s="639"/>
      <c r="J43" s="636">
        <v>55</v>
      </c>
      <c r="K43" s="632"/>
    </row>
    <row r="44" spans="1:11" ht="13.35" customHeight="1">
      <c r="A44" s="631"/>
      <c r="B44" s="649" t="s">
        <v>874</v>
      </c>
      <c r="C44" s="361"/>
      <c r="D44" s="644" t="s">
        <v>875</v>
      </c>
      <c r="E44" s="644"/>
      <c r="F44" s="644"/>
      <c r="G44" s="644"/>
      <c r="H44" s="644"/>
      <c r="I44" s="644"/>
      <c r="J44" s="636">
        <v>56</v>
      </c>
      <c r="K44" s="632"/>
    </row>
    <row r="45" spans="1:11" ht="13.35" customHeight="1">
      <c r="A45" s="631"/>
      <c r="B45" s="649" t="s">
        <v>876</v>
      </c>
      <c r="C45" s="361"/>
      <c r="D45" s="639" t="s">
        <v>877</v>
      </c>
      <c r="E45" s="639"/>
      <c r="F45" s="639"/>
      <c r="G45" s="639"/>
      <c r="H45" s="639"/>
      <c r="I45" s="639"/>
      <c r="J45" s="636">
        <v>57</v>
      </c>
      <c r="K45" s="632"/>
    </row>
    <row r="46" spans="1:11" ht="13.35" customHeight="1">
      <c r="A46" s="631"/>
      <c r="B46" s="649" t="s">
        <v>878</v>
      </c>
      <c r="C46" s="361"/>
      <c r="D46" s="637" t="s">
        <v>879</v>
      </c>
      <c r="E46" s="645"/>
      <c r="F46" s="645"/>
      <c r="G46" s="645"/>
      <c r="H46" s="645"/>
      <c r="I46" s="645"/>
      <c r="J46" s="636">
        <v>58</v>
      </c>
      <c r="K46" s="632"/>
    </row>
    <row r="47" spans="1:11" ht="13.35" customHeight="1">
      <c r="A47" s="631"/>
      <c r="B47" s="649" t="s">
        <v>880</v>
      </c>
      <c r="C47" s="361"/>
      <c r="D47" s="361" t="s">
        <v>881</v>
      </c>
      <c r="E47" s="639"/>
      <c r="F47" s="639"/>
      <c r="G47" s="639"/>
      <c r="H47" s="639"/>
      <c r="I47" s="639"/>
      <c r="J47" s="636">
        <v>59</v>
      </c>
      <c r="K47" s="632"/>
    </row>
    <row r="48" spans="1:11" ht="13.35" customHeight="1">
      <c r="A48" s="631"/>
      <c r="B48" s="649" t="s">
        <v>882</v>
      </c>
      <c r="C48" s="361"/>
      <c r="D48" s="641" t="s">
        <v>883</v>
      </c>
      <c r="E48" s="641"/>
      <c r="F48" s="641"/>
      <c r="G48" s="641"/>
      <c r="H48" s="641"/>
      <c r="I48" s="641"/>
      <c r="J48" s="636">
        <v>60</v>
      </c>
      <c r="K48" s="632"/>
    </row>
    <row r="49" spans="1:11" ht="13.35" customHeight="1">
      <c r="A49" s="631"/>
      <c r="B49" s="649" t="s">
        <v>884</v>
      </c>
      <c r="C49" s="361"/>
      <c r="D49" s="635" t="s">
        <v>885</v>
      </c>
      <c r="E49" s="635"/>
      <c r="F49" s="635"/>
      <c r="G49" s="635"/>
      <c r="H49" s="635"/>
      <c r="I49" s="635"/>
      <c r="J49" s="636">
        <v>61</v>
      </c>
      <c r="K49" s="632"/>
    </row>
    <row r="50" spans="1:11" ht="13.35" customHeight="1">
      <c r="A50" s="631"/>
      <c r="B50" s="361"/>
      <c r="C50" s="361"/>
      <c r="D50" s="646"/>
      <c r="E50" s="646"/>
      <c r="F50" s="646"/>
      <c r="G50" s="646"/>
      <c r="H50" s="646"/>
      <c r="I50" s="646"/>
      <c r="J50" s="636"/>
      <c r="K50" s="632"/>
    </row>
  </sheetData>
  <hyperlinks>
    <hyperlink ref="B20" location="'Exhibit A'!A1" display="Exhibit A" xr:uid="{00000000-0004-0000-0000-000000000000}"/>
    <hyperlink ref="B21" location="'Exhibit A Supplemental'!A1" display="Exhibit A Supplemental" xr:uid="{00000000-0004-0000-0000-000001000000}"/>
    <hyperlink ref="B22" location="'Exhibit B'!A1" display="Exhibit B" xr:uid="{00000000-0004-0000-0000-000002000000}"/>
    <hyperlink ref="B23" location="'Exhibit C'!A1" display="Exhibit C" xr:uid="{00000000-0004-0000-0000-000003000000}"/>
    <hyperlink ref="B24" location="'Exhibit D General'!A1" display="Exhibit D General Fund" xr:uid="{00000000-0004-0000-0000-000004000000}"/>
    <hyperlink ref="B25" location="'Exhibit D Special'!A1" display="Exhibit D Special Revenue" xr:uid="{00000000-0004-0000-0000-000005000000}"/>
    <hyperlink ref="B26" location="'Exhibit D Special State'!A1" display="Exhibit D Special Revenue - State" xr:uid="{00000000-0004-0000-0000-000006000000}"/>
    <hyperlink ref="B27" location="'Exhibit D Special Federal'!A1" display="Exhibit D Special Revenue - Federal" xr:uid="{00000000-0004-0000-0000-000007000000}"/>
    <hyperlink ref="B28" location="'Exhibit D Debt'!A1" display="Exhibit D Debt" xr:uid="{00000000-0004-0000-0000-000008000000}"/>
    <hyperlink ref="B29" location="'Exhibit D Capital'!A1" display="Exhibit D Capital Projects" xr:uid="{00000000-0004-0000-0000-000009000000}"/>
    <hyperlink ref="B30" location="'Exhibit D Capital State'!A1" display="Exhibit D Capital Projects - State" xr:uid="{00000000-0004-0000-0000-00000A000000}"/>
    <hyperlink ref="B31" location="'Exhibit D- Capital Federal'!A1" display="Exhibit D Capital Projects - Federal" xr:uid="{00000000-0004-0000-0000-00000B000000}"/>
    <hyperlink ref="B37" location="'Exhibit A-1'!A1" display="Exhibit A-1" xr:uid="{00000000-0004-0000-0000-00000C000000}"/>
    <hyperlink ref="B38" location="'Exhibit A-2 State'!A1" display="Exhibit A-2 - State" xr:uid="{00000000-0004-0000-0000-00000D000000}"/>
    <hyperlink ref="B39" location="'Exhibit A-2 Federal'!A1" display="Exhibit A-2 - Federal" xr:uid="{00000000-0004-0000-0000-00000E000000}"/>
    <hyperlink ref="B40" location="'Exhibit A-2 Summary'!A1" display="Exhibit A-2 - Summary" xr:uid="{00000000-0004-0000-0000-00000F000000}"/>
    <hyperlink ref="B41" location="'Exhibit A-3'!A1" display="Exhibit A-3" xr:uid="{00000000-0004-0000-0000-000010000000}"/>
    <hyperlink ref="B42" location="'Exhibit A-4 '!A1" display="Exhibit A-4" xr:uid="{00000000-0004-0000-0000-000011000000}"/>
    <hyperlink ref="B44" location="'Exhibit B-1'!A1" display="Exhibit B-1" xr:uid="{00000000-0004-0000-0000-000012000000}"/>
    <hyperlink ref="B45" location="'Exhibit B-2'!A1" display="Exhibit B-2" xr:uid="{00000000-0004-0000-0000-000013000000}"/>
    <hyperlink ref="B46" location="'Exhibit C-1'!A1" display="Exhibit C-1" xr:uid="{00000000-0004-0000-0000-000014000000}"/>
    <hyperlink ref="B47" location="'Exhibit C-2'!A1" display="Exhibit C-2" xr:uid="{00000000-0004-0000-0000-000015000000}"/>
    <hyperlink ref="B48" location="'Exhibit C-3'!A1" display="Exhibit C-3" xr:uid="{00000000-0004-0000-0000-000016000000}"/>
    <hyperlink ref="B49" location="'Exhibit C-4'!A1" display="Exhibit C-4" xr:uid="{00000000-0004-0000-0000-000017000000}"/>
    <hyperlink ref="B43" location="'Exhibit A-4  State - Federal'!A1" display="Exhibit A-4 State- Federal" xr:uid="{00000000-0004-0000-0000-000018000000}"/>
    <hyperlink ref="A33" location="'Footnotes 1 - 9'!A1" display="Notes to Financial Statements" xr:uid="{00000000-0004-0000-0000-000019000000}"/>
  </hyperlinks>
  <printOptions horizontalCentered="1"/>
  <pageMargins left="1" right="0.5" top="0.7" bottom="0.6" header="0" footer="0"/>
  <pageSetup scale="70" orientation="landscape" errors="blank" r:id="rId1"/>
  <headerFooter scaleWithDoc="0"/>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47"/>
  <sheetViews>
    <sheetView showGridLines="0" zoomScale="80" workbookViewId="0"/>
  </sheetViews>
  <sheetFormatPr defaultColWidth="8.77734375" defaultRowHeight="15"/>
  <cols>
    <col min="1" max="1" width="51.5546875" style="312" customWidth="1"/>
    <col min="2" max="2" width="2.109375" style="312" customWidth="1"/>
    <col min="3" max="3" width="14.109375" style="267" customWidth="1"/>
    <col min="4" max="4" width="2" style="267" customWidth="1"/>
    <col min="5" max="5" width="14.77734375" style="267" customWidth="1"/>
    <col min="6" max="6" width="2" style="267" customWidth="1"/>
    <col min="7" max="7" width="14.77734375" style="267" customWidth="1"/>
    <col min="8" max="8" width="2.109375" style="314" customWidth="1"/>
    <col min="9" max="9" width="14.77734375" style="314" customWidth="1"/>
    <col min="10" max="10" width="2.109375" style="314" customWidth="1"/>
    <col min="11" max="11" width="14.77734375" style="314" customWidth="1"/>
    <col min="12" max="13" width="3.77734375" style="314" customWidth="1"/>
    <col min="14" max="14" width="12.44140625" style="267" customWidth="1"/>
    <col min="15" max="15" width="2.109375" style="267" customWidth="1"/>
    <col min="16" max="16" width="12.5546875" style="267" customWidth="1"/>
    <col min="17" max="17" width="2.109375" style="314" customWidth="1"/>
    <col min="18" max="18" width="12.77734375" style="314" customWidth="1"/>
    <col min="19" max="19" width="2.109375" style="314" customWidth="1"/>
    <col min="20" max="20" width="12.77734375" style="314" customWidth="1"/>
    <col min="21" max="21" width="2" style="267" customWidth="1"/>
    <col min="22" max="22" width="11.77734375" style="267" customWidth="1"/>
    <col min="23" max="23" width="11.44140625" style="267" customWidth="1"/>
    <col min="24" max="24" width="1.77734375" style="267" customWidth="1"/>
    <col min="25" max="25" width="11.77734375" style="267" customWidth="1"/>
    <col min="26" max="26" width="2.109375" style="267" customWidth="1"/>
    <col min="27" max="27" width="11.44140625" style="267" customWidth="1"/>
    <col min="28" max="28" width="0.5546875" style="267" customWidth="1"/>
    <col min="29" max="29" width="2.109375" style="267" customWidth="1"/>
    <col min="30" max="30" width="10.5546875" style="267" customWidth="1"/>
    <col min="31" max="31" width="11.109375" style="267" customWidth="1"/>
    <col min="32" max="32" width="2.109375" style="267" customWidth="1"/>
    <col min="33" max="33" width="11.109375" style="267" customWidth="1"/>
    <col min="34" max="34" width="2.109375" style="267" customWidth="1"/>
    <col min="35" max="35" width="12.44140625" style="267" customWidth="1"/>
    <col min="36" max="40" width="8.77734375" style="267"/>
    <col min="41" max="41" width="8.77734375" style="314"/>
    <col min="42" max="16384" width="8.77734375" style="312"/>
  </cols>
  <sheetData>
    <row r="1" spans="1:35">
      <c r="A1" s="613" t="s">
        <v>826</v>
      </c>
    </row>
    <row r="3" spans="1:35" ht="18" customHeight="1">
      <c r="A3" s="457" t="s">
        <v>59</v>
      </c>
      <c r="B3" s="264"/>
      <c r="C3" s="265"/>
      <c r="D3" s="266"/>
      <c r="E3" s="266"/>
      <c r="F3" s="266"/>
      <c r="G3" s="265"/>
      <c r="H3" s="265"/>
      <c r="I3" s="265"/>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1229</v>
      </c>
      <c r="B5" s="269"/>
      <c r="C5" s="270"/>
      <c r="D5" s="271"/>
      <c r="E5" s="271"/>
      <c r="F5" s="271"/>
      <c r="G5" s="270"/>
      <c r="H5" s="270"/>
      <c r="I5" s="270"/>
      <c r="J5" s="270"/>
      <c r="K5" s="464" t="s">
        <v>494</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1234</v>
      </c>
      <c r="B6" s="269"/>
      <c r="C6" s="270"/>
      <c r="D6" s="271"/>
      <c r="E6" s="271"/>
      <c r="F6" s="271"/>
      <c r="G6" s="270"/>
      <c r="H6" s="270"/>
      <c r="I6" s="270"/>
      <c r="J6" s="270"/>
      <c r="K6" s="310" t="s">
        <v>495</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1235</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1313</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350000000000001" customHeight="1">
      <c r="A9" s="292" t="s">
        <v>1184</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ht="18">
      <c r="A10" s="276"/>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c r="A11" s="277"/>
      <c r="B11" s="269"/>
      <c r="C11" s="270"/>
      <c r="D11" s="271"/>
      <c r="E11" s="271"/>
      <c r="F11" s="271"/>
      <c r="G11" s="270"/>
      <c r="H11" s="270"/>
      <c r="I11" s="270"/>
      <c r="J11" s="270"/>
      <c r="K11" s="270"/>
      <c r="L11" s="270"/>
      <c r="M11" s="271"/>
      <c r="N11" s="271"/>
      <c r="O11" s="271"/>
      <c r="P11" s="271"/>
      <c r="Q11" s="271"/>
      <c r="R11" s="271"/>
      <c r="S11" s="271"/>
      <c r="T11" s="271"/>
      <c r="U11" s="270"/>
      <c r="V11" s="271"/>
      <c r="W11" s="271"/>
      <c r="X11" s="271"/>
      <c r="Y11" s="271"/>
      <c r="Z11" s="271"/>
      <c r="AA11" s="271"/>
      <c r="AB11" s="271"/>
      <c r="AC11" s="271"/>
      <c r="AD11" s="271"/>
      <c r="AE11" s="271"/>
      <c r="AF11" s="271"/>
      <c r="AG11" s="271"/>
      <c r="AH11" s="271"/>
      <c r="AI11" s="271"/>
    </row>
    <row r="12" spans="1:35">
      <c r="A12" s="277"/>
      <c r="B12" s="269"/>
      <c r="C12" s="270"/>
      <c r="D12" s="271"/>
      <c r="E12" s="271"/>
      <c r="F12" s="271"/>
      <c r="G12" s="270"/>
      <c r="H12" s="270"/>
      <c r="I12" s="270"/>
      <c r="J12" s="270"/>
      <c r="K12" s="270"/>
      <c r="L12" s="270"/>
      <c r="M12" s="271"/>
      <c r="N12" s="271"/>
      <c r="O12" s="271"/>
      <c r="P12" s="271"/>
      <c r="Q12" s="271"/>
      <c r="R12" s="271"/>
      <c r="S12" s="271"/>
      <c r="T12" s="271"/>
      <c r="U12" s="270"/>
      <c r="V12" s="271"/>
      <c r="W12" s="271"/>
      <c r="X12" s="271"/>
      <c r="Y12" s="271"/>
      <c r="Z12" s="271"/>
      <c r="AA12" s="271"/>
      <c r="AB12" s="271"/>
      <c r="AC12" s="271"/>
      <c r="AD12" s="271"/>
      <c r="AE12" s="271"/>
      <c r="AF12" s="271"/>
      <c r="AG12" s="271"/>
      <c r="AH12" s="271"/>
      <c r="AI12" s="271"/>
    </row>
    <row r="13" spans="1:35" ht="15.75">
      <c r="A13" s="278"/>
      <c r="B13" s="278"/>
      <c r="C13" s="1214"/>
      <c r="D13" s="1215"/>
      <c r="E13" s="1215"/>
      <c r="F13" s="1215"/>
      <c r="G13" s="1215"/>
      <c r="H13" s="1215"/>
      <c r="I13" s="1215"/>
      <c r="J13" s="1215"/>
      <c r="K13" s="1215"/>
      <c r="L13" s="279"/>
      <c r="M13" s="280"/>
      <c r="N13" s="279"/>
      <c r="O13" s="279"/>
      <c r="P13" s="279"/>
      <c r="Q13" s="279"/>
      <c r="R13" s="279"/>
      <c r="S13" s="279"/>
      <c r="T13" s="279"/>
      <c r="U13" s="280"/>
      <c r="V13" s="279"/>
      <c r="W13" s="279"/>
      <c r="X13" s="279"/>
      <c r="Y13" s="279"/>
      <c r="Z13" s="279"/>
      <c r="AA13" s="279"/>
      <c r="AB13" s="279"/>
      <c r="AC13" s="280"/>
      <c r="AD13" s="279"/>
      <c r="AE13" s="281"/>
      <c r="AF13" s="279"/>
      <c r="AG13" s="279"/>
      <c r="AH13" s="279"/>
      <c r="AI13" s="279"/>
    </row>
    <row r="14" spans="1:35" ht="15.75">
      <c r="A14" s="278"/>
      <c r="B14" s="278"/>
      <c r="C14" s="280"/>
      <c r="D14" s="280"/>
      <c r="E14" s="280"/>
      <c r="F14" s="280"/>
      <c r="G14" s="280"/>
      <c r="H14" s="280"/>
      <c r="I14" s="280"/>
      <c r="J14" s="280"/>
      <c r="K14" s="282" t="s">
        <v>496</v>
      </c>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row>
    <row r="15" spans="1:35" ht="15.75">
      <c r="A15" s="278"/>
      <c r="B15" s="278"/>
      <c r="C15" s="283"/>
      <c r="D15" s="280"/>
      <c r="E15" s="280"/>
      <c r="F15" s="280"/>
      <c r="G15" s="283"/>
      <c r="H15" s="283"/>
      <c r="I15" s="283"/>
      <c r="J15" s="283"/>
      <c r="K15" s="284" t="s">
        <v>528</v>
      </c>
      <c r="L15" s="284"/>
      <c r="M15" s="280"/>
      <c r="N15" s="280"/>
      <c r="O15" s="280"/>
      <c r="P15" s="280"/>
      <c r="Q15" s="280"/>
      <c r="R15" s="280"/>
      <c r="S15" s="280"/>
      <c r="T15" s="285"/>
      <c r="U15" s="280"/>
      <c r="V15" s="280"/>
      <c r="W15" s="280"/>
      <c r="X15" s="280"/>
      <c r="Y15" s="280"/>
      <c r="Z15" s="280"/>
      <c r="AA15" s="285"/>
      <c r="AB15" s="282"/>
      <c r="AC15" s="280"/>
      <c r="AD15" s="280"/>
      <c r="AE15" s="280"/>
      <c r="AF15" s="280"/>
      <c r="AG15" s="280"/>
      <c r="AH15" s="280"/>
      <c r="AI15" s="285"/>
    </row>
    <row r="16" spans="1:35" ht="15.75">
      <c r="A16" s="278"/>
      <c r="B16" s="278"/>
      <c r="C16" s="1211" t="s">
        <v>497</v>
      </c>
      <c r="D16" s="1211"/>
      <c r="E16" s="1211"/>
      <c r="F16" s="1211"/>
      <c r="G16" s="1211"/>
      <c r="H16" s="283"/>
      <c r="I16" s="283"/>
      <c r="J16" s="283"/>
      <c r="K16" s="284" t="s">
        <v>498</v>
      </c>
      <c r="L16" s="284"/>
      <c r="M16" s="280"/>
      <c r="N16" s="286"/>
      <c r="O16" s="286"/>
      <c r="P16" s="287"/>
      <c r="Q16" s="280"/>
      <c r="R16" s="280"/>
      <c r="S16" s="280"/>
      <c r="T16" s="285"/>
      <c r="U16" s="280"/>
      <c r="V16" s="285"/>
      <c r="W16" s="282"/>
      <c r="X16" s="280"/>
      <c r="Y16" s="280"/>
      <c r="Z16" s="280"/>
      <c r="AA16" s="285"/>
      <c r="AB16" s="282"/>
      <c r="AC16" s="280"/>
      <c r="AD16" s="285"/>
      <c r="AE16" s="282"/>
      <c r="AF16" s="280"/>
      <c r="AG16" s="280"/>
      <c r="AH16" s="280"/>
      <c r="AI16" s="285"/>
    </row>
    <row r="17" spans="1:35" ht="15.75">
      <c r="A17" s="278"/>
      <c r="B17" s="278"/>
      <c r="C17" s="288" t="s">
        <v>499</v>
      </c>
      <c r="D17" s="282"/>
      <c r="E17" s="289" t="s">
        <v>500</v>
      </c>
      <c r="F17" s="282"/>
      <c r="G17" s="290" t="s">
        <v>501</v>
      </c>
      <c r="H17" s="283"/>
      <c r="I17" s="290" t="s">
        <v>502</v>
      </c>
      <c r="J17" s="283"/>
      <c r="K17" s="290" t="s">
        <v>296</v>
      </c>
      <c r="L17" s="282"/>
      <c r="M17" s="280"/>
      <c r="N17" s="282"/>
      <c r="O17" s="282"/>
      <c r="P17" s="282"/>
      <c r="Q17" s="280"/>
      <c r="R17" s="285"/>
      <c r="S17" s="280"/>
      <c r="T17" s="285"/>
      <c r="U17" s="280"/>
      <c r="V17" s="282"/>
      <c r="W17" s="282"/>
      <c r="X17" s="280"/>
      <c r="Y17" s="285"/>
      <c r="Z17" s="280"/>
      <c r="AA17" s="285"/>
      <c r="AB17" s="282"/>
      <c r="AC17" s="280"/>
      <c r="AD17" s="282"/>
      <c r="AE17" s="282"/>
      <c r="AF17" s="280"/>
      <c r="AG17" s="285"/>
      <c r="AH17" s="280"/>
      <c r="AI17" s="285"/>
    </row>
    <row r="18" spans="1:35">
      <c r="A18" s="275"/>
      <c r="B18" s="269"/>
      <c r="C18" s="291"/>
      <c r="D18" s="271"/>
      <c r="E18" s="271"/>
      <c r="F18" s="271"/>
      <c r="G18" s="291"/>
      <c r="H18" s="270"/>
      <c r="I18" s="291"/>
      <c r="J18" s="270"/>
      <c r="K18" s="291"/>
      <c r="L18" s="271"/>
      <c r="M18" s="271"/>
      <c r="N18" s="294"/>
      <c r="O18" s="271"/>
      <c r="P18" s="271"/>
      <c r="Q18" s="271"/>
      <c r="R18" s="271"/>
      <c r="S18" s="271"/>
      <c r="T18" s="271"/>
      <c r="U18" s="271"/>
      <c r="V18" s="271"/>
      <c r="W18" s="271"/>
      <c r="X18" s="271"/>
      <c r="Y18" s="271"/>
      <c r="Z18" s="271"/>
      <c r="AA18" s="271"/>
      <c r="AB18" s="271"/>
      <c r="AC18" s="271"/>
      <c r="AD18" s="271"/>
      <c r="AE18" s="271"/>
      <c r="AF18" s="271"/>
      <c r="AG18" s="271"/>
      <c r="AH18" s="271"/>
      <c r="AI18" s="271"/>
    </row>
    <row r="19" spans="1:35" ht="15.75">
      <c r="A19" s="292" t="s">
        <v>0</v>
      </c>
      <c r="B19" s="296"/>
      <c r="C19" s="293"/>
      <c r="D19" s="294"/>
      <c r="E19" s="294"/>
      <c r="F19" s="294"/>
      <c r="G19" s="293"/>
      <c r="H19" s="293"/>
      <c r="I19" s="293"/>
      <c r="J19" s="293"/>
      <c r="K19" s="293"/>
      <c r="L19" s="293"/>
      <c r="M19" s="294"/>
      <c r="O19" s="294"/>
      <c r="P19" s="294"/>
      <c r="Q19" s="294"/>
      <c r="R19" s="294"/>
      <c r="S19" s="294"/>
      <c r="T19" s="294"/>
      <c r="U19" s="294"/>
      <c r="V19" s="294"/>
      <c r="W19" s="294"/>
      <c r="X19" s="294"/>
      <c r="Y19" s="294"/>
      <c r="Z19" s="294"/>
      <c r="AA19" s="294"/>
      <c r="AB19" s="294"/>
      <c r="AC19" s="294"/>
      <c r="AD19" s="294"/>
      <c r="AE19" s="294"/>
      <c r="AF19" s="294"/>
      <c r="AG19" s="294"/>
      <c r="AH19" s="294"/>
      <c r="AI19" s="294"/>
    </row>
    <row r="20" spans="1:35">
      <c r="A20" s="334" t="s">
        <v>1115</v>
      </c>
      <c r="B20" s="298" t="s">
        <v>22</v>
      </c>
      <c r="C20" s="901">
        <v>24523000</v>
      </c>
      <c r="D20" s="892"/>
      <c r="E20" s="901">
        <v>24523000</v>
      </c>
      <c r="F20" s="892"/>
      <c r="G20" s="901">
        <v>26521000</v>
      </c>
      <c r="H20" s="298"/>
      <c r="I20" s="410">
        <f>ROUND('Exhibit A-3'!S21,-2)</f>
        <v>27483300</v>
      </c>
      <c r="J20" s="298"/>
      <c r="K20" s="382">
        <f t="shared" ref="K20:K25" si="0">ROUND(SUM(I20)-SUM(G20),1)</f>
        <v>962300</v>
      </c>
      <c r="L20" s="293"/>
      <c r="M20" s="300"/>
      <c r="N20" s="901"/>
      <c r="O20" s="300"/>
      <c r="P20" s="901"/>
      <c r="Q20" s="300"/>
      <c r="R20" s="294"/>
      <c r="S20" s="300"/>
      <c r="T20" s="294"/>
      <c r="U20" s="300"/>
      <c r="V20" s="294"/>
      <c r="W20" s="294"/>
      <c r="X20" s="300"/>
      <c r="Y20" s="294"/>
      <c r="Z20" s="300"/>
      <c r="AA20" s="294"/>
      <c r="AB20" s="294"/>
      <c r="AC20" s="300"/>
      <c r="AD20" s="294"/>
      <c r="AE20" s="294"/>
      <c r="AF20" s="300"/>
      <c r="AG20" s="301"/>
      <c r="AH20" s="300"/>
      <c r="AI20" s="294"/>
    </row>
    <row r="21" spans="1:35">
      <c r="A21" s="334" t="s">
        <v>1070</v>
      </c>
      <c r="B21" s="278" t="s">
        <v>22</v>
      </c>
      <c r="C21" s="331">
        <v>6292000</v>
      </c>
      <c r="D21" s="892"/>
      <c r="E21" s="331">
        <v>5850000</v>
      </c>
      <c r="F21" s="892"/>
      <c r="G21" s="331">
        <v>6578000</v>
      </c>
      <c r="H21" s="298"/>
      <c r="I21" s="331">
        <f>ROUND('Exhibit A-3'!S22,-2)</f>
        <v>6634400</v>
      </c>
      <c r="J21" s="298"/>
      <c r="K21" s="297">
        <f t="shared" si="0"/>
        <v>56400</v>
      </c>
      <c r="L21" s="293"/>
      <c r="M21" s="300"/>
      <c r="N21" s="331"/>
      <c r="O21" s="300"/>
      <c r="P21" s="331"/>
      <c r="Q21" s="300"/>
      <c r="R21" s="294"/>
      <c r="S21" s="300"/>
      <c r="T21" s="294"/>
      <c r="U21" s="300"/>
      <c r="V21" s="294"/>
      <c r="W21" s="294"/>
      <c r="X21" s="300"/>
      <c r="Y21" s="294"/>
      <c r="Z21" s="300"/>
      <c r="AA21" s="294"/>
      <c r="AB21" s="294"/>
      <c r="AC21" s="300"/>
      <c r="AD21" s="294"/>
      <c r="AE21" s="294"/>
      <c r="AF21" s="300"/>
      <c r="AG21" s="301"/>
      <c r="AH21" s="300"/>
      <c r="AI21" s="294"/>
    </row>
    <row r="22" spans="1:35">
      <c r="A22" s="334" t="s">
        <v>548</v>
      </c>
      <c r="B22" s="278" t="s">
        <v>22</v>
      </c>
      <c r="C22" s="331">
        <v>832000</v>
      </c>
      <c r="D22" s="892"/>
      <c r="E22" s="331">
        <v>832000</v>
      </c>
      <c r="F22" s="892"/>
      <c r="G22" s="331">
        <v>781000</v>
      </c>
      <c r="H22" s="298"/>
      <c r="I22" s="331">
        <f>ROUND('Exhibit A-3'!S23,-2)</f>
        <v>831400</v>
      </c>
      <c r="J22" s="298"/>
      <c r="K22" s="297">
        <f t="shared" si="0"/>
        <v>50400</v>
      </c>
      <c r="L22" s="293"/>
      <c r="M22" s="300"/>
      <c r="N22" s="331"/>
      <c r="O22" s="300"/>
      <c r="P22" s="331"/>
      <c r="Q22" s="300"/>
      <c r="R22" s="294"/>
      <c r="S22" s="300"/>
      <c r="T22" s="294"/>
      <c r="U22" s="300"/>
      <c r="V22" s="294"/>
      <c r="W22" s="294"/>
      <c r="X22" s="300"/>
      <c r="Y22" s="294"/>
      <c r="Z22" s="300"/>
      <c r="AA22" s="294"/>
      <c r="AB22" s="294"/>
      <c r="AC22" s="300"/>
      <c r="AD22" s="294"/>
      <c r="AE22" s="294"/>
      <c r="AF22" s="300"/>
      <c r="AG22" s="301"/>
      <c r="AH22" s="300"/>
      <c r="AI22" s="294"/>
    </row>
    <row r="23" spans="1:35">
      <c r="A23" s="295" t="s">
        <v>503</v>
      </c>
      <c r="B23" s="278" t="s">
        <v>22</v>
      </c>
      <c r="C23" s="331">
        <v>381000</v>
      </c>
      <c r="D23" s="330"/>
      <c r="E23" s="331">
        <v>374000</v>
      </c>
      <c r="F23" s="330"/>
      <c r="G23" s="331">
        <v>374000</v>
      </c>
      <c r="H23" s="293"/>
      <c r="I23" s="331">
        <f>ROUND('Exhibit A-3'!S24,-2)</f>
        <v>400900</v>
      </c>
      <c r="J23" s="293"/>
      <c r="K23" s="297">
        <f t="shared" si="0"/>
        <v>26900</v>
      </c>
      <c r="L23" s="293"/>
      <c r="M23" s="294"/>
      <c r="N23" s="331"/>
      <c r="O23" s="294"/>
      <c r="P23" s="331"/>
      <c r="Q23" s="294"/>
      <c r="R23" s="294"/>
      <c r="S23" s="294"/>
      <c r="T23" s="294"/>
      <c r="U23" s="294"/>
      <c r="V23" s="294"/>
      <c r="W23" s="294"/>
      <c r="X23" s="294"/>
      <c r="Y23" s="294"/>
      <c r="Z23" s="294"/>
      <c r="AA23" s="294"/>
      <c r="AB23" s="294"/>
      <c r="AC23" s="294"/>
      <c r="AD23" s="294"/>
      <c r="AE23" s="294"/>
      <c r="AF23" s="294"/>
      <c r="AG23" s="294"/>
      <c r="AH23" s="294"/>
      <c r="AI23" s="294"/>
    </row>
    <row r="24" spans="1:35">
      <c r="A24" s="295" t="s">
        <v>545</v>
      </c>
      <c r="B24" s="278" t="s">
        <v>22</v>
      </c>
      <c r="C24" s="888">
        <v>74000</v>
      </c>
      <c r="D24" s="330"/>
      <c r="E24" s="888">
        <v>74000</v>
      </c>
      <c r="F24" s="330"/>
      <c r="G24" s="888">
        <v>74000</v>
      </c>
      <c r="H24" s="293"/>
      <c r="I24" s="331">
        <f>ROUND('Exhibit A-3'!S25,-2)</f>
        <v>73800</v>
      </c>
      <c r="J24" s="293"/>
      <c r="K24" s="297">
        <f t="shared" si="0"/>
        <v>-200</v>
      </c>
      <c r="L24" s="293"/>
      <c r="M24" s="294"/>
      <c r="N24" s="888"/>
      <c r="O24" s="294"/>
      <c r="P24" s="888"/>
      <c r="Q24" s="294"/>
      <c r="R24" s="294"/>
      <c r="S24" s="294"/>
      <c r="T24" s="294"/>
      <c r="U24" s="294"/>
      <c r="V24" s="294"/>
      <c r="W24" s="294"/>
      <c r="X24" s="294"/>
      <c r="Y24" s="294"/>
      <c r="Z24" s="294"/>
      <c r="AA24" s="294"/>
      <c r="AB24" s="294"/>
      <c r="AC24" s="294"/>
      <c r="AD24" s="294"/>
      <c r="AE24" s="294"/>
      <c r="AF24" s="294"/>
      <c r="AG24" s="294"/>
      <c r="AH24" s="294"/>
      <c r="AI24" s="294"/>
    </row>
    <row r="25" spans="1:35">
      <c r="A25" s="295" t="s">
        <v>504</v>
      </c>
      <c r="B25" s="278" t="s">
        <v>22</v>
      </c>
      <c r="C25" s="294">
        <v>4686000</v>
      </c>
      <c r="D25" s="330"/>
      <c r="E25" s="294">
        <v>3272000</v>
      </c>
      <c r="F25" s="330"/>
      <c r="G25" s="302">
        <v>3270000</v>
      </c>
      <c r="H25" s="293"/>
      <c r="I25" s="333">
        <f>ROUND('Exhibit A-3'!S41,-2)</f>
        <v>3223900</v>
      </c>
      <c r="J25" s="293"/>
      <c r="K25" s="297">
        <f t="shared" si="0"/>
        <v>-46100</v>
      </c>
      <c r="L25" s="293"/>
      <c r="M25" s="294"/>
      <c r="N25" s="294"/>
      <c r="O25" s="300"/>
      <c r="P25" s="294"/>
      <c r="Q25" s="294"/>
      <c r="R25" s="300"/>
      <c r="S25" s="294"/>
      <c r="T25" s="294"/>
      <c r="U25" s="294"/>
      <c r="V25" s="300"/>
      <c r="W25" s="300"/>
      <c r="X25" s="294"/>
      <c r="Y25" s="300"/>
      <c r="Z25" s="294"/>
      <c r="AA25" s="294"/>
      <c r="AB25" s="294"/>
      <c r="AC25" s="294"/>
      <c r="AD25" s="300"/>
      <c r="AE25" s="300"/>
      <c r="AF25" s="294"/>
      <c r="AG25" s="300"/>
      <c r="AH25" s="294"/>
      <c r="AI25" s="294"/>
    </row>
    <row r="26" spans="1:35" ht="15.75">
      <c r="A26" s="303" t="s">
        <v>505</v>
      </c>
      <c r="B26" s="278" t="s">
        <v>22</v>
      </c>
      <c r="C26" s="337">
        <f>ROUND(SUM(C20:C25),1)</f>
        <v>36788000</v>
      </c>
      <c r="D26" s="325"/>
      <c r="E26" s="651">
        <f>ROUND(SUM(E20:E25),1)</f>
        <v>34925000</v>
      </c>
      <c r="F26" s="325"/>
      <c r="G26" s="337">
        <f>ROUND(SUM(G20:G25),1)</f>
        <v>37598000</v>
      </c>
      <c r="H26" s="283"/>
      <c r="I26" s="304">
        <f>ROUND(SUM(I20:I25),1)</f>
        <v>38647700</v>
      </c>
      <c r="J26" s="283"/>
      <c r="K26" s="304">
        <f>ROUND(SUM(K20:K25),1)</f>
        <v>1049700</v>
      </c>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row>
    <row r="27" spans="1:35">
      <c r="A27" s="278"/>
      <c r="B27" s="278"/>
      <c r="C27" s="338"/>
      <c r="D27" s="330"/>
      <c r="E27" s="650"/>
      <c r="F27" s="330"/>
      <c r="G27" s="338"/>
      <c r="H27" s="293"/>
      <c r="I27" s="306"/>
      <c r="J27" s="293"/>
      <c r="K27" s="306"/>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row>
    <row r="28" spans="1:35" ht="15.75">
      <c r="A28" s="292" t="s">
        <v>6</v>
      </c>
      <c r="B28" s="278"/>
      <c r="C28" s="331"/>
      <c r="D28" s="330"/>
      <c r="E28" s="650"/>
      <c r="F28" s="330"/>
      <c r="G28" s="331"/>
      <c r="H28" s="293"/>
      <c r="I28" s="297"/>
      <c r="J28" s="293"/>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row>
    <row r="29" spans="1:35">
      <c r="A29" s="295" t="s">
        <v>1117</v>
      </c>
      <c r="B29" s="278" t="s">
        <v>22</v>
      </c>
      <c r="C29" s="294">
        <v>44000</v>
      </c>
      <c r="D29" s="330"/>
      <c r="E29" s="294">
        <v>44000</v>
      </c>
      <c r="F29" s="330"/>
      <c r="G29" s="302">
        <v>44000</v>
      </c>
      <c r="H29" s="293"/>
      <c r="I29" s="888">
        <f>ROUND(SUM('Exhibit A-3'!S31),-2)</f>
        <v>61400</v>
      </c>
      <c r="J29" s="293"/>
      <c r="K29" s="297">
        <f>ROUND(SUM(I29)-SUM(G29),1)</f>
        <v>17400</v>
      </c>
      <c r="L29" s="293"/>
      <c r="M29" s="294"/>
      <c r="N29" s="294"/>
      <c r="O29" s="300"/>
      <c r="P29" s="294"/>
      <c r="Q29" s="294"/>
      <c r="R29" s="300"/>
      <c r="S29" s="294"/>
      <c r="T29" s="294"/>
      <c r="U29" s="294"/>
      <c r="V29" s="300"/>
      <c r="W29" s="300"/>
      <c r="X29" s="294"/>
      <c r="Y29" s="300"/>
      <c r="Z29" s="294"/>
      <c r="AA29" s="307"/>
      <c r="AB29" s="294"/>
      <c r="AC29" s="294"/>
      <c r="AD29" s="307"/>
      <c r="AE29" s="307"/>
      <c r="AF29" s="294"/>
      <c r="AG29" s="307"/>
      <c r="AH29" s="294"/>
      <c r="AI29" s="307"/>
    </row>
    <row r="30" spans="1:35">
      <c r="A30" s="295" t="s">
        <v>506</v>
      </c>
      <c r="B30" s="278" t="s">
        <v>22</v>
      </c>
      <c r="C30" s="294">
        <v>10338000</v>
      </c>
      <c r="D30" s="330"/>
      <c r="E30" s="294">
        <v>10354000</v>
      </c>
      <c r="F30" s="330"/>
      <c r="G30" s="302">
        <v>11891000</v>
      </c>
      <c r="H30" s="293"/>
      <c r="I30" s="888">
        <f>ROUND('Exhibit A-3'!S33,-2)</f>
        <v>13196300</v>
      </c>
      <c r="J30" s="293"/>
      <c r="K30" s="297">
        <f>ROUND(SUM(I30)-SUM(G30),1)</f>
        <v>1305300</v>
      </c>
      <c r="L30" s="293"/>
      <c r="M30" s="294"/>
      <c r="N30" s="294"/>
      <c r="O30" s="307"/>
      <c r="P30" s="294"/>
      <c r="Q30" s="294"/>
      <c r="R30" s="307"/>
      <c r="S30" s="294"/>
      <c r="T30" s="307"/>
      <c r="U30" s="294"/>
      <c r="V30" s="300"/>
      <c r="W30" s="300"/>
      <c r="X30" s="294"/>
      <c r="Y30" s="300"/>
      <c r="Z30" s="294"/>
      <c r="AA30" s="294"/>
      <c r="AB30" s="294"/>
      <c r="AC30" s="294"/>
      <c r="AD30" s="307"/>
      <c r="AE30" s="307"/>
      <c r="AF30" s="294"/>
      <c r="AG30" s="307"/>
      <c r="AH30" s="294"/>
      <c r="AI30" s="307"/>
    </row>
    <row r="31" spans="1:35" ht="15.75">
      <c r="A31" s="295" t="s">
        <v>507</v>
      </c>
      <c r="B31" s="278" t="s">
        <v>22</v>
      </c>
      <c r="C31" s="294">
        <v>26413000</v>
      </c>
      <c r="D31" s="330"/>
      <c r="E31" s="294">
        <v>24532000</v>
      </c>
      <c r="F31" s="330"/>
      <c r="G31" s="302">
        <v>25668000</v>
      </c>
      <c r="H31" s="293"/>
      <c r="I31" s="333">
        <f>-ROUND('Exhibit A-3'!S42,-2)</f>
        <v>25388400</v>
      </c>
      <c r="J31" s="293"/>
      <c r="K31" s="297">
        <f>ROUND(SUM(I31)-SUM(G31),1)</f>
        <v>-279600</v>
      </c>
      <c r="L31" s="294"/>
      <c r="M31" s="280"/>
      <c r="N31" s="294"/>
      <c r="O31" s="300"/>
      <c r="P31" s="294"/>
      <c r="Q31" s="294"/>
      <c r="R31" s="300"/>
      <c r="S31" s="294"/>
      <c r="T31" s="294"/>
      <c r="U31" s="294"/>
      <c r="V31" s="300"/>
      <c r="W31" s="300"/>
      <c r="X31" s="294"/>
      <c r="Y31" s="300"/>
      <c r="Z31" s="294"/>
      <c r="AA31" s="294"/>
      <c r="AB31" s="294"/>
      <c r="AC31" s="294"/>
      <c r="AD31" s="300"/>
      <c r="AE31" s="300"/>
      <c r="AF31" s="294"/>
      <c r="AG31" s="300"/>
      <c r="AH31" s="294"/>
      <c r="AI31" s="294"/>
    </row>
    <row r="32" spans="1:35" ht="15.75">
      <c r="A32" s="303" t="s">
        <v>1116</v>
      </c>
      <c r="B32" s="278" t="s">
        <v>22</v>
      </c>
      <c r="C32" s="337">
        <f>ROUND(SUM(C29:C31),1)</f>
        <v>36795000</v>
      </c>
      <c r="D32" s="325"/>
      <c r="E32" s="652">
        <f>ROUND(SUM(E29:E31),1)</f>
        <v>34930000</v>
      </c>
      <c r="F32" s="325"/>
      <c r="G32" s="337">
        <f>ROUND(SUM(G29:G31),1)</f>
        <v>37603000</v>
      </c>
      <c r="H32" s="283"/>
      <c r="I32" s="304">
        <f>ROUND(SUM(I29:I31),1)</f>
        <v>38646100</v>
      </c>
      <c r="J32" s="283"/>
      <c r="K32" s="304">
        <f>ROUND(SUM(K29:K31),1)</f>
        <v>1043100</v>
      </c>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row>
    <row r="33" spans="1:35">
      <c r="A33" s="278"/>
      <c r="B33" s="278"/>
      <c r="C33" s="306"/>
      <c r="D33" s="293"/>
      <c r="E33" s="302"/>
      <c r="F33" s="330"/>
      <c r="G33" s="338"/>
      <c r="H33" s="293"/>
      <c r="I33" s="306"/>
      <c r="J33" s="293"/>
      <c r="K33" s="306"/>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row>
    <row r="34" spans="1:35" ht="15.75">
      <c r="A34" s="61" t="s">
        <v>110</v>
      </c>
      <c r="B34" s="278"/>
      <c r="C34" s="297"/>
      <c r="D34" s="293"/>
      <c r="E34" s="302"/>
      <c r="F34" s="330"/>
      <c r="G34" s="331"/>
      <c r="H34" s="293"/>
      <c r="I34" s="297"/>
      <c r="J34" s="293"/>
      <c r="K34" s="297"/>
      <c r="L34" s="293"/>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row>
    <row r="35" spans="1:35" ht="15.75">
      <c r="A35" s="86" t="s">
        <v>519</v>
      </c>
      <c r="B35" s="308" t="s">
        <v>22</v>
      </c>
      <c r="C35" s="309">
        <f>ROUND(SUM(C26-C32),1)</f>
        <v>-7000</v>
      </c>
      <c r="D35" s="310"/>
      <c r="E35" s="309">
        <f>ROUND(SUM(E26-E32),1)</f>
        <v>-5000</v>
      </c>
      <c r="F35" s="653"/>
      <c r="G35" s="342">
        <f>ROUND(SUM(G26-G32),1)</f>
        <v>-5000</v>
      </c>
      <c r="H35" s="310"/>
      <c r="I35" s="309">
        <f>ROUND(SUM(I26-I32),1)</f>
        <v>1600</v>
      </c>
      <c r="J35" s="310"/>
      <c r="K35" s="309">
        <f>ROUND(SUM(K26-K32),1)</f>
        <v>6600</v>
      </c>
      <c r="L35" s="280"/>
      <c r="M35" s="311"/>
      <c r="N35" s="280"/>
      <c r="O35" s="311"/>
      <c r="P35" s="280"/>
      <c r="Q35" s="311"/>
      <c r="R35" s="280"/>
      <c r="S35" s="311"/>
      <c r="T35" s="280"/>
      <c r="U35" s="311"/>
      <c r="V35" s="280"/>
      <c r="W35" s="280"/>
      <c r="X35" s="311"/>
      <c r="Y35" s="280"/>
      <c r="Z35" s="311"/>
      <c r="AA35" s="280"/>
      <c r="AB35" s="280"/>
      <c r="AC35" s="311"/>
      <c r="AD35" s="280"/>
      <c r="AE35" s="280"/>
      <c r="AF35" s="311"/>
      <c r="AG35" s="280"/>
      <c r="AH35" s="311"/>
      <c r="AI35" s="280"/>
    </row>
    <row r="36" spans="1:35" ht="15.75">
      <c r="C36" s="313"/>
      <c r="D36" s="314"/>
      <c r="E36" s="313"/>
      <c r="F36" s="345"/>
      <c r="G36" s="654"/>
      <c r="I36" s="313"/>
      <c r="K36" s="313"/>
      <c r="L36" s="280"/>
      <c r="M36" s="267"/>
      <c r="Q36" s="267"/>
      <c r="R36" s="267"/>
      <c r="S36" s="267"/>
      <c r="T36" s="267"/>
    </row>
    <row r="37" spans="1:35" ht="24" customHeight="1">
      <c r="A37" s="1155" t="s">
        <v>1030</v>
      </c>
      <c r="B37" s="1156" t="s">
        <v>22</v>
      </c>
      <c r="C37" s="342">
        <v>63000</v>
      </c>
      <c r="D37" s="345"/>
      <c r="E37" s="1157">
        <v>63000</v>
      </c>
      <c r="F37" s="345"/>
      <c r="G37" s="342">
        <v>63000</v>
      </c>
      <c r="H37" s="345"/>
      <c r="I37" s="342">
        <f>ROUND('Exhibit A-3'!S50,-2)</f>
        <v>63400</v>
      </c>
      <c r="J37" s="345"/>
      <c r="K37" s="341">
        <f>SUM(I37)-SUM(G37)</f>
        <v>400</v>
      </c>
      <c r="L37" s="280"/>
      <c r="M37" s="317"/>
      <c r="N37" s="280"/>
      <c r="P37" s="280"/>
      <c r="Q37" s="267"/>
      <c r="R37" s="280"/>
      <c r="S37" s="267"/>
      <c r="T37" s="280"/>
    </row>
    <row r="38" spans="1:35" ht="24.75" customHeight="1" thickBot="1">
      <c r="A38" s="303" t="s">
        <v>1118</v>
      </c>
      <c r="B38" s="318" t="s">
        <v>22</v>
      </c>
      <c r="C38" s="383">
        <f>ROUND(SUM(C35:C37),1)</f>
        <v>56000</v>
      </c>
      <c r="D38" s="318"/>
      <c r="E38" s="383">
        <f>ROUND(SUM(E35:E37),1)</f>
        <v>58000</v>
      </c>
      <c r="F38" s="318"/>
      <c r="G38" s="383">
        <f>ROUND(SUM(G35:G37),1)</f>
        <v>58000</v>
      </c>
      <c r="H38" s="318"/>
      <c r="I38" s="383">
        <f>ROUND(SUM(I35:I37),1)</f>
        <v>65000</v>
      </c>
      <c r="J38" s="318"/>
      <c r="K38" s="383">
        <f>ROUND(SUM(K35:K37),1)</f>
        <v>7000</v>
      </c>
      <c r="L38" s="280"/>
      <c r="M38" s="319"/>
      <c r="N38" s="280"/>
      <c r="O38" s="311"/>
      <c r="P38" s="280"/>
      <c r="Q38" s="311"/>
      <c r="R38" s="280"/>
      <c r="S38" s="311"/>
      <c r="T38" s="280"/>
    </row>
    <row r="39" spans="1:35" ht="15.75" thickTop="1">
      <c r="A39" s="275"/>
      <c r="B39" s="315"/>
      <c r="C39" s="320"/>
      <c r="I39" s="267"/>
      <c r="L39" s="267"/>
      <c r="M39" s="267"/>
      <c r="Q39" s="267"/>
      <c r="R39" s="267"/>
      <c r="S39" s="267"/>
      <c r="T39" s="267"/>
    </row>
    <row r="40" spans="1:35" ht="15.75">
      <c r="A40" s="828" t="s">
        <v>1128</v>
      </c>
      <c r="I40" s="314" t="s">
        <v>22</v>
      </c>
      <c r="L40" s="267"/>
      <c r="M40" s="267"/>
      <c r="Q40" s="267"/>
      <c r="R40" s="267"/>
      <c r="S40" s="267"/>
      <c r="T40" s="267"/>
    </row>
    <row r="41" spans="1:35">
      <c r="L41" s="267"/>
      <c r="M41" s="267"/>
    </row>
    <row r="42" spans="1:35">
      <c r="L42" s="267"/>
      <c r="M42" s="267"/>
    </row>
    <row r="43" spans="1:35">
      <c r="L43" s="267"/>
      <c r="M43" s="267"/>
    </row>
    <row r="44" spans="1:35">
      <c r="L44" s="267"/>
      <c r="M44" s="267"/>
    </row>
    <row r="45" spans="1:35">
      <c r="L45" s="267"/>
      <c r="M45" s="267"/>
    </row>
    <row r="46" spans="1:35">
      <c r="L46" s="267"/>
      <c r="M46" s="267"/>
    </row>
    <row r="47" spans="1:35">
      <c r="M47" s="267"/>
    </row>
  </sheetData>
  <mergeCells count="2">
    <mergeCell ref="C13:K13"/>
    <mergeCell ref="C16:G16"/>
  </mergeCells>
  <hyperlinks>
    <hyperlink ref="A40" location="'Footnotes 1 - 11'!A1" display="See Accompanying Footnotes" xr:uid="{00000000-0004-0000-0900-000000000000}"/>
  </hyperlinks>
  <pageMargins left="1" right="0.46" top="0.65" bottom="0.25" header="0.5" footer="0.25"/>
  <pageSetup scale="74" orientation="landscape" r:id="rId1"/>
  <headerFooter scaleWithDoc="0">
    <oddFooter>&amp;R&amp;8 16</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55"/>
  <sheetViews>
    <sheetView showGridLines="0" zoomScale="90" zoomScaleNormal="90" workbookViewId="0"/>
  </sheetViews>
  <sheetFormatPr defaultRowHeight="15"/>
  <cols>
    <col min="1" max="1" width="51" style="312" customWidth="1"/>
    <col min="2" max="2" width="2.109375" style="312" customWidth="1"/>
    <col min="3" max="3" width="14.109375" style="267" customWidth="1"/>
    <col min="4" max="4" width="2" style="267" customWidth="1"/>
    <col min="5" max="5" width="14.77734375" style="267" customWidth="1"/>
    <col min="6" max="6" width="2" style="267" customWidth="1"/>
    <col min="7" max="7" width="14.77734375" style="267" customWidth="1"/>
    <col min="8" max="8" width="2.109375" style="314" customWidth="1"/>
    <col min="9" max="9" width="14.77734375" style="314" customWidth="1"/>
    <col min="10" max="10" width="2.109375" style="314" customWidth="1"/>
    <col min="11" max="11" width="14.77734375" style="314" customWidth="1"/>
    <col min="12" max="12" width="0.77734375" style="314" customWidth="1"/>
    <col min="13" max="13" width="12.77734375" style="314" customWidth="1"/>
    <col min="14" max="14" width="2.109375" style="267" customWidth="1"/>
    <col min="15" max="15" width="14.77734375" style="314" customWidth="1"/>
    <col min="16" max="17" width="3.77734375" style="314" customWidth="1"/>
    <col min="18" max="18" width="12.44140625" style="267" customWidth="1"/>
    <col min="19" max="19" width="2.109375" style="267" customWidth="1"/>
    <col min="20" max="20" width="12.5546875" style="267" customWidth="1"/>
    <col min="21" max="21" width="2.109375" style="314" customWidth="1"/>
    <col min="22" max="22" width="12.77734375" style="314" customWidth="1"/>
    <col min="23" max="23" width="2.109375" style="314" customWidth="1"/>
    <col min="24" max="24" width="12.77734375" style="314" customWidth="1"/>
    <col min="25" max="25" width="2" style="267" customWidth="1"/>
    <col min="26" max="26" width="11.77734375" style="267" customWidth="1"/>
    <col min="27" max="27" width="11.44140625" style="267" customWidth="1"/>
    <col min="28" max="28" width="1.77734375" style="267" customWidth="1"/>
    <col min="29" max="29" width="11.77734375" style="267" customWidth="1"/>
    <col min="30" max="30" width="2.109375" style="267" customWidth="1"/>
    <col min="31" max="31" width="11.44140625" style="267" customWidth="1"/>
    <col min="32" max="32" width="0.5546875" style="267" customWidth="1"/>
    <col min="33" max="33" width="2.109375" style="267" customWidth="1"/>
    <col min="34" max="34" width="10.5546875" style="267" customWidth="1"/>
    <col min="35" max="35" width="11.109375" style="267" customWidth="1"/>
    <col min="36" max="36" width="2.109375" style="267" customWidth="1"/>
    <col min="37" max="37" width="11.109375" style="267" customWidth="1"/>
    <col min="38" max="38" width="2.109375" style="267" customWidth="1"/>
    <col min="39" max="39" width="12.44140625" style="267" customWidth="1"/>
    <col min="40" max="44" width="8.77734375" style="267"/>
    <col min="45" max="45" width="8.77734375" style="314"/>
    <col min="46" max="258" width="8.77734375" style="312"/>
    <col min="259" max="259" width="51" style="312" customWidth="1"/>
    <col min="260" max="260" width="2.109375" style="312" customWidth="1"/>
    <col min="261" max="261" width="14.109375" style="312" customWidth="1"/>
    <col min="262" max="263" width="8.77734375" style="312" customWidth="1"/>
    <col min="264" max="264" width="2" style="312" customWidth="1"/>
    <col min="265" max="265" width="14.77734375" style="312" customWidth="1"/>
    <col min="266" max="266" width="2" style="312" customWidth="1"/>
    <col min="267" max="267" width="14.77734375" style="312" customWidth="1"/>
    <col min="268" max="268" width="2.109375" style="312" customWidth="1"/>
    <col min="269" max="269" width="14.77734375" style="312" customWidth="1"/>
    <col min="270" max="270" width="2.109375" style="312" customWidth="1"/>
    <col min="271" max="271" width="14.77734375" style="312" customWidth="1"/>
    <col min="272" max="273" width="3.77734375" style="312" customWidth="1"/>
    <col min="274" max="274" width="12.44140625" style="312" customWidth="1"/>
    <col min="275" max="275" width="2.109375" style="312" customWidth="1"/>
    <col min="276" max="276" width="12.5546875" style="312" customWidth="1"/>
    <col min="277" max="277" width="2.109375" style="312" customWidth="1"/>
    <col min="278" max="278" width="12.77734375" style="312" customWidth="1"/>
    <col min="279" max="279" width="2.109375" style="312" customWidth="1"/>
    <col min="280" max="280" width="12.77734375" style="312" customWidth="1"/>
    <col min="281" max="281" width="2" style="312" customWidth="1"/>
    <col min="282" max="282" width="11.77734375" style="312" customWidth="1"/>
    <col min="283" max="283" width="11.44140625" style="312" customWidth="1"/>
    <col min="284" max="284" width="1.77734375" style="312" customWidth="1"/>
    <col min="285" max="285" width="11.77734375" style="312" customWidth="1"/>
    <col min="286" max="286" width="2.109375" style="312" customWidth="1"/>
    <col min="287" max="287" width="11.44140625" style="312" customWidth="1"/>
    <col min="288" max="288" width="0.5546875" style="312" customWidth="1"/>
    <col min="289" max="289" width="2.109375" style="312" customWidth="1"/>
    <col min="290" max="290" width="10.5546875" style="312" customWidth="1"/>
    <col min="291" max="291" width="11.109375" style="312" customWidth="1"/>
    <col min="292" max="292" width="2.109375" style="312" customWidth="1"/>
    <col min="293" max="293" width="11.109375" style="312" customWidth="1"/>
    <col min="294" max="294" width="2.109375" style="312" customWidth="1"/>
    <col min="295" max="295" width="12.44140625" style="312" customWidth="1"/>
    <col min="296" max="514" width="8.77734375" style="312"/>
    <col min="515" max="515" width="51" style="312" customWidth="1"/>
    <col min="516" max="516" width="2.109375" style="312" customWidth="1"/>
    <col min="517" max="517" width="14.109375" style="312" customWidth="1"/>
    <col min="518" max="519" width="8.77734375" style="312" customWidth="1"/>
    <col min="520" max="520" width="2" style="312" customWidth="1"/>
    <col min="521" max="521" width="14.77734375" style="312" customWidth="1"/>
    <col min="522" max="522" width="2" style="312" customWidth="1"/>
    <col min="523" max="523" width="14.77734375" style="312" customWidth="1"/>
    <col min="524" max="524" width="2.109375" style="312" customWidth="1"/>
    <col min="525" max="525" width="14.77734375" style="312" customWidth="1"/>
    <col min="526" max="526" width="2.109375" style="312" customWidth="1"/>
    <col min="527" max="527" width="14.77734375" style="312" customWidth="1"/>
    <col min="528" max="529" width="3.77734375" style="312" customWidth="1"/>
    <col min="530" max="530" width="12.44140625" style="312" customWidth="1"/>
    <col min="531" max="531" width="2.109375" style="312" customWidth="1"/>
    <col min="532" max="532" width="12.5546875" style="312" customWidth="1"/>
    <col min="533" max="533" width="2.109375" style="312" customWidth="1"/>
    <col min="534" max="534" width="12.77734375" style="312" customWidth="1"/>
    <col min="535" max="535" width="2.109375" style="312" customWidth="1"/>
    <col min="536" max="536" width="12.77734375" style="312" customWidth="1"/>
    <col min="537" max="537" width="2" style="312" customWidth="1"/>
    <col min="538" max="538" width="11.77734375" style="312" customWidth="1"/>
    <col min="539" max="539" width="11.44140625" style="312" customWidth="1"/>
    <col min="540" max="540" width="1.77734375" style="312" customWidth="1"/>
    <col min="541" max="541" width="11.77734375" style="312" customWidth="1"/>
    <col min="542" max="542" width="2.109375" style="312" customWidth="1"/>
    <col min="543" max="543" width="11.44140625" style="312" customWidth="1"/>
    <col min="544" max="544" width="0.5546875" style="312" customWidth="1"/>
    <col min="545" max="545" width="2.109375" style="312" customWidth="1"/>
    <col min="546" max="546" width="10.5546875" style="312" customWidth="1"/>
    <col min="547" max="547" width="11.109375" style="312" customWidth="1"/>
    <col min="548" max="548" width="2.109375" style="312" customWidth="1"/>
    <col min="549" max="549" width="11.109375" style="312" customWidth="1"/>
    <col min="550" max="550" width="2.109375" style="312" customWidth="1"/>
    <col min="551" max="551" width="12.44140625" style="312" customWidth="1"/>
    <col min="552" max="770" width="8.77734375" style="312"/>
    <col min="771" max="771" width="51" style="312" customWidth="1"/>
    <col min="772" max="772" width="2.109375" style="312" customWidth="1"/>
    <col min="773" max="773" width="14.109375" style="312" customWidth="1"/>
    <col min="774" max="775" width="8.77734375" style="312" customWidth="1"/>
    <col min="776" max="776" width="2" style="312" customWidth="1"/>
    <col min="777" max="777" width="14.77734375" style="312" customWidth="1"/>
    <col min="778" max="778" width="2" style="312" customWidth="1"/>
    <col min="779" max="779" width="14.77734375" style="312" customWidth="1"/>
    <col min="780" max="780" width="2.109375" style="312" customWidth="1"/>
    <col min="781" max="781" width="14.77734375" style="312" customWidth="1"/>
    <col min="782" max="782" width="2.109375" style="312" customWidth="1"/>
    <col min="783" max="783" width="14.77734375" style="312" customWidth="1"/>
    <col min="784" max="785" width="3.77734375" style="312" customWidth="1"/>
    <col min="786" max="786" width="12.44140625" style="312" customWidth="1"/>
    <col min="787" max="787" width="2.109375" style="312" customWidth="1"/>
    <col min="788" max="788" width="12.5546875" style="312" customWidth="1"/>
    <col min="789" max="789" width="2.109375" style="312" customWidth="1"/>
    <col min="790" max="790" width="12.77734375" style="312" customWidth="1"/>
    <col min="791" max="791" width="2.109375" style="312" customWidth="1"/>
    <col min="792" max="792" width="12.77734375" style="312" customWidth="1"/>
    <col min="793" max="793" width="2" style="312" customWidth="1"/>
    <col min="794" max="794" width="11.77734375" style="312" customWidth="1"/>
    <col min="795" max="795" width="11.44140625" style="312" customWidth="1"/>
    <col min="796" max="796" width="1.77734375" style="312" customWidth="1"/>
    <col min="797" max="797" width="11.77734375" style="312" customWidth="1"/>
    <col min="798" max="798" width="2.109375" style="312" customWidth="1"/>
    <col min="799" max="799" width="11.44140625" style="312" customWidth="1"/>
    <col min="800" max="800" width="0.5546875" style="312" customWidth="1"/>
    <col min="801" max="801" width="2.109375" style="312" customWidth="1"/>
    <col min="802" max="802" width="10.5546875" style="312" customWidth="1"/>
    <col min="803" max="803" width="11.109375" style="312" customWidth="1"/>
    <col min="804" max="804" width="2.109375" style="312" customWidth="1"/>
    <col min="805" max="805" width="11.109375" style="312" customWidth="1"/>
    <col min="806" max="806" width="2.109375" style="312" customWidth="1"/>
    <col min="807" max="807" width="12.44140625" style="312" customWidth="1"/>
    <col min="808" max="1026" width="8.77734375" style="312"/>
    <col min="1027" max="1027" width="51" style="312" customWidth="1"/>
    <col min="1028" max="1028" width="2.109375" style="312" customWidth="1"/>
    <col min="1029" max="1029" width="14.109375" style="312" customWidth="1"/>
    <col min="1030" max="1031" width="8.77734375" style="312" customWidth="1"/>
    <col min="1032" max="1032" width="2" style="312" customWidth="1"/>
    <col min="1033" max="1033" width="14.77734375" style="312" customWidth="1"/>
    <col min="1034" max="1034" width="2" style="312" customWidth="1"/>
    <col min="1035" max="1035" width="14.77734375" style="312" customWidth="1"/>
    <col min="1036" max="1036" width="2.109375" style="312" customWidth="1"/>
    <col min="1037" max="1037" width="14.77734375" style="312" customWidth="1"/>
    <col min="1038" max="1038" width="2.109375" style="312" customWidth="1"/>
    <col min="1039" max="1039" width="14.77734375" style="312" customWidth="1"/>
    <col min="1040" max="1041" width="3.77734375" style="312" customWidth="1"/>
    <col min="1042" max="1042" width="12.44140625" style="312" customWidth="1"/>
    <col min="1043" max="1043" width="2.109375" style="312" customWidth="1"/>
    <col min="1044" max="1044" width="12.5546875" style="312" customWidth="1"/>
    <col min="1045" max="1045" width="2.109375" style="312" customWidth="1"/>
    <col min="1046" max="1046" width="12.77734375" style="312" customWidth="1"/>
    <col min="1047" max="1047" width="2.109375" style="312" customWidth="1"/>
    <col min="1048" max="1048" width="12.77734375" style="312" customWidth="1"/>
    <col min="1049" max="1049" width="2" style="312" customWidth="1"/>
    <col min="1050" max="1050" width="11.77734375" style="312" customWidth="1"/>
    <col min="1051" max="1051" width="11.44140625" style="312" customWidth="1"/>
    <col min="1052" max="1052" width="1.77734375" style="312" customWidth="1"/>
    <col min="1053" max="1053" width="11.77734375" style="312" customWidth="1"/>
    <col min="1054" max="1054" width="2.109375" style="312" customWidth="1"/>
    <col min="1055" max="1055" width="11.44140625" style="312" customWidth="1"/>
    <col min="1056" max="1056" width="0.5546875" style="312" customWidth="1"/>
    <col min="1057" max="1057" width="2.109375" style="312" customWidth="1"/>
    <col min="1058" max="1058" width="10.5546875" style="312" customWidth="1"/>
    <col min="1059" max="1059" width="11.109375" style="312" customWidth="1"/>
    <col min="1060" max="1060" width="2.109375" style="312" customWidth="1"/>
    <col min="1061" max="1061" width="11.109375" style="312" customWidth="1"/>
    <col min="1062" max="1062" width="2.109375" style="312" customWidth="1"/>
    <col min="1063" max="1063" width="12.44140625" style="312" customWidth="1"/>
    <col min="1064" max="1282" width="8.77734375" style="312"/>
    <col min="1283" max="1283" width="51" style="312" customWidth="1"/>
    <col min="1284" max="1284" width="2.109375" style="312" customWidth="1"/>
    <col min="1285" max="1285" width="14.109375" style="312" customWidth="1"/>
    <col min="1286" max="1287" width="8.77734375" style="312" customWidth="1"/>
    <col min="1288" max="1288" width="2" style="312" customWidth="1"/>
    <col min="1289" max="1289" width="14.77734375" style="312" customWidth="1"/>
    <col min="1290" max="1290" width="2" style="312" customWidth="1"/>
    <col min="1291" max="1291" width="14.77734375" style="312" customWidth="1"/>
    <col min="1292" max="1292" width="2.109375" style="312" customWidth="1"/>
    <col min="1293" max="1293" width="14.77734375" style="312" customWidth="1"/>
    <col min="1294" max="1294" width="2.109375" style="312" customWidth="1"/>
    <col min="1295" max="1295" width="14.77734375" style="312" customWidth="1"/>
    <col min="1296" max="1297" width="3.77734375" style="312" customWidth="1"/>
    <col min="1298" max="1298" width="12.44140625" style="312" customWidth="1"/>
    <col min="1299" max="1299" width="2.109375" style="312" customWidth="1"/>
    <col min="1300" max="1300" width="12.5546875" style="312" customWidth="1"/>
    <col min="1301" max="1301" width="2.109375" style="312" customWidth="1"/>
    <col min="1302" max="1302" width="12.77734375" style="312" customWidth="1"/>
    <col min="1303" max="1303" width="2.109375" style="312" customWidth="1"/>
    <col min="1304" max="1304" width="12.77734375" style="312" customWidth="1"/>
    <col min="1305" max="1305" width="2" style="312" customWidth="1"/>
    <col min="1306" max="1306" width="11.77734375" style="312" customWidth="1"/>
    <col min="1307" max="1307" width="11.44140625" style="312" customWidth="1"/>
    <col min="1308" max="1308" width="1.77734375" style="312" customWidth="1"/>
    <col min="1309" max="1309" width="11.77734375" style="312" customWidth="1"/>
    <col min="1310" max="1310" width="2.109375" style="312" customWidth="1"/>
    <col min="1311" max="1311" width="11.44140625" style="312" customWidth="1"/>
    <col min="1312" max="1312" width="0.5546875" style="312" customWidth="1"/>
    <col min="1313" max="1313" width="2.109375" style="312" customWidth="1"/>
    <col min="1314" max="1314" width="10.5546875" style="312" customWidth="1"/>
    <col min="1315" max="1315" width="11.109375" style="312" customWidth="1"/>
    <col min="1316" max="1316" width="2.109375" style="312" customWidth="1"/>
    <col min="1317" max="1317" width="11.109375" style="312" customWidth="1"/>
    <col min="1318" max="1318" width="2.109375" style="312" customWidth="1"/>
    <col min="1319" max="1319" width="12.44140625" style="312" customWidth="1"/>
    <col min="1320" max="1538" width="8.77734375" style="312"/>
    <col min="1539" max="1539" width="51" style="312" customWidth="1"/>
    <col min="1540" max="1540" width="2.109375" style="312" customWidth="1"/>
    <col min="1541" max="1541" width="14.109375" style="312" customWidth="1"/>
    <col min="1542" max="1543" width="8.77734375" style="312" customWidth="1"/>
    <col min="1544" max="1544" width="2" style="312" customWidth="1"/>
    <col min="1545" max="1545" width="14.77734375" style="312" customWidth="1"/>
    <col min="1546" max="1546" width="2" style="312" customWidth="1"/>
    <col min="1547" max="1547" width="14.77734375" style="312" customWidth="1"/>
    <col min="1548" max="1548" width="2.109375" style="312" customWidth="1"/>
    <col min="1549" max="1549" width="14.77734375" style="312" customWidth="1"/>
    <col min="1550" max="1550" width="2.109375" style="312" customWidth="1"/>
    <col min="1551" max="1551" width="14.77734375" style="312" customWidth="1"/>
    <col min="1552" max="1553" width="3.77734375" style="312" customWidth="1"/>
    <col min="1554" max="1554" width="12.44140625" style="312" customWidth="1"/>
    <col min="1555" max="1555" width="2.109375" style="312" customWidth="1"/>
    <col min="1556" max="1556" width="12.5546875" style="312" customWidth="1"/>
    <col min="1557" max="1557" width="2.109375" style="312" customWidth="1"/>
    <col min="1558" max="1558" width="12.77734375" style="312" customWidth="1"/>
    <col min="1559" max="1559" width="2.109375" style="312" customWidth="1"/>
    <col min="1560" max="1560" width="12.77734375" style="312" customWidth="1"/>
    <col min="1561" max="1561" width="2" style="312" customWidth="1"/>
    <col min="1562" max="1562" width="11.77734375" style="312" customWidth="1"/>
    <col min="1563" max="1563" width="11.44140625" style="312" customWidth="1"/>
    <col min="1564" max="1564" width="1.77734375" style="312" customWidth="1"/>
    <col min="1565" max="1565" width="11.77734375" style="312" customWidth="1"/>
    <col min="1566" max="1566" width="2.109375" style="312" customWidth="1"/>
    <col min="1567" max="1567" width="11.44140625" style="312" customWidth="1"/>
    <col min="1568" max="1568" width="0.5546875" style="312" customWidth="1"/>
    <col min="1569" max="1569" width="2.109375" style="312" customWidth="1"/>
    <col min="1570" max="1570" width="10.5546875" style="312" customWidth="1"/>
    <col min="1571" max="1571" width="11.109375" style="312" customWidth="1"/>
    <col min="1572" max="1572" width="2.109375" style="312" customWidth="1"/>
    <col min="1573" max="1573" width="11.109375" style="312" customWidth="1"/>
    <col min="1574" max="1574" width="2.109375" style="312" customWidth="1"/>
    <col min="1575" max="1575" width="12.44140625" style="312" customWidth="1"/>
    <col min="1576" max="1794" width="8.77734375" style="312"/>
    <col min="1795" max="1795" width="51" style="312" customWidth="1"/>
    <col min="1796" max="1796" width="2.109375" style="312" customWidth="1"/>
    <col min="1797" max="1797" width="14.109375" style="312" customWidth="1"/>
    <col min="1798" max="1799" width="8.77734375" style="312" customWidth="1"/>
    <col min="1800" max="1800" width="2" style="312" customWidth="1"/>
    <col min="1801" max="1801" width="14.77734375" style="312" customWidth="1"/>
    <col min="1802" max="1802" width="2" style="312" customWidth="1"/>
    <col min="1803" max="1803" width="14.77734375" style="312" customWidth="1"/>
    <col min="1804" max="1804" width="2.109375" style="312" customWidth="1"/>
    <col min="1805" max="1805" width="14.77734375" style="312" customWidth="1"/>
    <col min="1806" max="1806" width="2.109375" style="312" customWidth="1"/>
    <col min="1807" max="1807" width="14.77734375" style="312" customWidth="1"/>
    <col min="1808" max="1809" width="3.77734375" style="312" customWidth="1"/>
    <col min="1810" max="1810" width="12.44140625" style="312" customWidth="1"/>
    <col min="1811" max="1811" width="2.109375" style="312" customWidth="1"/>
    <col min="1812" max="1812" width="12.5546875" style="312" customWidth="1"/>
    <col min="1813" max="1813" width="2.109375" style="312" customWidth="1"/>
    <col min="1814" max="1814" width="12.77734375" style="312" customWidth="1"/>
    <col min="1815" max="1815" width="2.109375" style="312" customWidth="1"/>
    <col min="1816" max="1816" width="12.77734375" style="312" customWidth="1"/>
    <col min="1817" max="1817" width="2" style="312" customWidth="1"/>
    <col min="1818" max="1818" width="11.77734375" style="312" customWidth="1"/>
    <col min="1819" max="1819" width="11.44140625" style="312" customWidth="1"/>
    <col min="1820" max="1820" width="1.77734375" style="312" customWidth="1"/>
    <col min="1821" max="1821" width="11.77734375" style="312" customWidth="1"/>
    <col min="1822" max="1822" width="2.109375" style="312" customWidth="1"/>
    <col min="1823" max="1823" width="11.44140625" style="312" customWidth="1"/>
    <col min="1824" max="1824" width="0.5546875" style="312" customWidth="1"/>
    <col min="1825" max="1825" width="2.109375" style="312" customWidth="1"/>
    <col min="1826" max="1826" width="10.5546875" style="312" customWidth="1"/>
    <col min="1827" max="1827" width="11.109375" style="312" customWidth="1"/>
    <col min="1828" max="1828" width="2.109375" style="312" customWidth="1"/>
    <col min="1829" max="1829" width="11.109375" style="312" customWidth="1"/>
    <col min="1830" max="1830" width="2.109375" style="312" customWidth="1"/>
    <col min="1831" max="1831" width="12.44140625" style="312" customWidth="1"/>
    <col min="1832" max="2050" width="8.77734375" style="312"/>
    <col min="2051" max="2051" width="51" style="312" customWidth="1"/>
    <col min="2052" max="2052" width="2.109375" style="312" customWidth="1"/>
    <col min="2053" max="2053" width="14.109375" style="312" customWidth="1"/>
    <col min="2054" max="2055" width="8.77734375" style="312" customWidth="1"/>
    <col min="2056" max="2056" width="2" style="312" customWidth="1"/>
    <col min="2057" max="2057" width="14.77734375" style="312" customWidth="1"/>
    <col min="2058" max="2058" width="2" style="312" customWidth="1"/>
    <col min="2059" max="2059" width="14.77734375" style="312" customWidth="1"/>
    <col min="2060" max="2060" width="2.109375" style="312" customWidth="1"/>
    <col min="2061" max="2061" width="14.77734375" style="312" customWidth="1"/>
    <col min="2062" max="2062" width="2.109375" style="312" customWidth="1"/>
    <col min="2063" max="2063" width="14.77734375" style="312" customWidth="1"/>
    <col min="2064" max="2065" width="3.77734375" style="312" customWidth="1"/>
    <col min="2066" max="2066" width="12.44140625" style="312" customWidth="1"/>
    <col min="2067" max="2067" width="2.109375" style="312" customWidth="1"/>
    <col min="2068" max="2068" width="12.5546875" style="312" customWidth="1"/>
    <col min="2069" max="2069" width="2.109375" style="312" customWidth="1"/>
    <col min="2070" max="2070" width="12.77734375" style="312" customWidth="1"/>
    <col min="2071" max="2071" width="2.109375" style="312" customWidth="1"/>
    <col min="2072" max="2072" width="12.77734375" style="312" customWidth="1"/>
    <col min="2073" max="2073" width="2" style="312" customWidth="1"/>
    <col min="2074" max="2074" width="11.77734375" style="312" customWidth="1"/>
    <col min="2075" max="2075" width="11.44140625" style="312" customWidth="1"/>
    <col min="2076" max="2076" width="1.77734375" style="312" customWidth="1"/>
    <col min="2077" max="2077" width="11.77734375" style="312" customWidth="1"/>
    <col min="2078" max="2078" width="2.109375" style="312" customWidth="1"/>
    <col min="2079" max="2079" width="11.44140625" style="312" customWidth="1"/>
    <col min="2080" max="2080" width="0.5546875" style="312" customWidth="1"/>
    <col min="2081" max="2081" width="2.109375" style="312" customWidth="1"/>
    <col min="2082" max="2082" width="10.5546875" style="312" customWidth="1"/>
    <col min="2083" max="2083" width="11.109375" style="312" customWidth="1"/>
    <col min="2084" max="2084" width="2.109375" style="312" customWidth="1"/>
    <col min="2085" max="2085" width="11.109375" style="312" customWidth="1"/>
    <col min="2086" max="2086" width="2.109375" style="312" customWidth="1"/>
    <col min="2087" max="2087" width="12.44140625" style="312" customWidth="1"/>
    <col min="2088" max="2306" width="8.77734375" style="312"/>
    <col min="2307" max="2307" width="51" style="312" customWidth="1"/>
    <col min="2308" max="2308" width="2.109375" style="312" customWidth="1"/>
    <col min="2309" max="2309" width="14.109375" style="312" customWidth="1"/>
    <col min="2310" max="2311" width="8.77734375" style="312" customWidth="1"/>
    <col min="2312" max="2312" width="2" style="312" customWidth="1"/>
    <col min="2313" max="2313" width="14.77734375" style="312" customWidth="1"/>
    <col min="2314" max="2314" width="2" style="312" customWidth="1"/>
    <col min="2315" max="2315" width="14.77734375" style="312" customWidth="1"/>
    <col min="2316" max="2316" width="2.109375" style="312" customWidth="1"/>
    <col min="2317" max="2317" width="14.77734375" style="312" customWidth="1"/>
    <col min="2318" max="2318" width="2.109375" style="312" customWidth="1"/>
    <col min="2319" max="2319" width="14.77734375" style="312" customWidth="1"/>
    <col min="2320" max="2321" width="3.77734375" style="312" customWidth="1"/>
    <col min="2322" max="2322" width="12.44140625" style="312" customWidth="1"/>
    <col min="2323" max="2323" width="2.109375" style="312" customWidth="1"/>
    <col min="2324" max="2324" width="12.5546875" style="312" customWidth="1"/>
    <col min="2325" max="2325" width="2.109375" style="312" customWidth="1"/>
    <col min="2326" max="2326" width="12.77734375" style="312" customWidth="1"/>
    <col min="2327" max="2327" width="2.109375" style="312" customWidth="1"/>
    <col min="2328" max="2328" width="12.77734375" style="312" customWidth="1"/>
    <col min="2329" max="2329" width="2" style="312" customWidth="1"/>
    <col min="2330" max="2330" width="11.77734375" style="312" customWidth="1"/>
    <col min="2331" max="2331" width="11.44140625" style="312" customWidth="1"/>
    <col min="2332" max="2332" width="1.77734375" style="312" customWidth="1"/>
    <col min="2333" max="2333" width="11.77734375" style="312" customWidth="1"/>
    <col min="2334" max="2334" width="2.109375" style="312" customWidth="1"/>
    <col min="2335" max="2335" width="11.44140625" style="312" customWidth="1"/>
    <col min="2336" max="2336" width="0.5546875" style="312" customWidth="1"/>
    <col min="2337" max="2337" width="2.109375" style="312" customWidth="1"/>
    <col min="2338" max="2338" width="10.5546875" style="312" customWidth="1"/>
    <col min="2339" max="2339" width="11.109375" style="312" customWidth="1"/>
    <col min="2340" max="2340" width="2.109375" style="312" customWidth="1"/>
    <col min="2341" max="2341" width="11.109375" style="312" customWidth="1"/>
    <col min="2342" max="2342" width="2.109375" style="312" customWidth="1"/>
    <col min="2343" max="2343" width="12.44140625" style="312" customWidth="1"/>
    <col min="2344" max="2562" width="8.77734375" style="312"/>
    <col min="2563" max="2563" width="51" style="312" customWidth="1"/>
    <col min="2564" max="2564" width="2.109375" style="312" customWidth="1"/>
    <col min="2565" max="2565" width="14.109375" style="312" customWidth="1"/>
    <col min="2566" max="2567" width="8.77734375" style="312" customWidth="1"/>
    <col min="2568" max="2568" width="2" style="312" customWidth="1"/>
    <col min="2569" max="2569" width="14.77734375" style="312" customWidth="1"/>
    <col min="2570" max="2570" width="2" style="312" customWidth="1"/>
    <col min="2571" max="2571" width="14.77734375" style="312" customWidth="1"/>
    <col min="2572" max="2572" width="2.109375" style="312" customWidth="1"/>
    <col min="2573" max="2573" width="14.77734375" style="312" customWidth="1"/>
    <col min="2574" max="2574" width="2.109375" style="312" customWidth="1"/>
    <col min="2575" max="2575" width="14.77734375" style="312" customWidth="1"/>
    <col min="2576" max="2577" width="3.77734375" style="312" customWidth="1"/>
    <col min="2578" max="2578" width="12.44140625" style="312" customWidth="1"/>
    <col min="2579" max="2579" width="2.109375" style="312" customWidth="1"/>
    <col min="2580" max="2580" width="12.5546875" style="312" customWidth="1"/>
    <col min="2581" max="2581" width="2.109375" style="312" customWidth="1"/>
    <col min="2582" max="2582" width="12.77734375" style="312" customWidth="1"/>
    <col min="2583" max="2583" width="2.109375" style="312" customWidth="1"/>
    <col min="2584" max="2584" width="12.77734375" style="312" customWidth="1"/>
    <col min="2585" max="2585" width="2" style="312" customWidth="1"/>
    <col min="2586" max="2586" width="11.77734375" style="312" customWidth="1"/>
    <col min="2587" max="2587" width="11.44140625" style="312" customWidth="1"/>
    <col min="2588" max="2588" width="1.77734375" style="312" customWidth="1"/>
    <col min="2589" max="2589" width="11.77734375" style="312" customWidth="1"/>
    <col min="2590" max="2590" width="2.109375" style="312" customWidth="1"/>
    <col min="2591" max="2591" width="11.44140625" style="312" customWidth="1"/>
    <col min="2592" max="2592" width="0.5546875" style="312" customWidth="1"/>
    <col min="2593" max="2593" width="2.109375" style="312" customWidth="1"/>
    <col min="2594" max="2594" width="10.5546875" style="312" customWidth="1"/>
    <col min="2595" max="2595" width="11.109375" style="312" customWidth="1"/>
    <col min="2596" max="2596" width="2.109375" style="312" customWidth="1"/>
    <col min="2597" max="2597" width="11.109375" style="312" customWidth="1"/>
    <col min="2598" max="2598" width="2.109375" style="312" customWidth="1"/>
    <col min="2599" max="2599" width="12.44140625" style="312" customWidth="1"/>
    <col min="2600" max="2818" width="8.77734375" style="312"/>
    <col min="2819" max="2819" width="51" style="312" customWidth="1"/>
    <col min="2820" max="2820" width="2.109375" style="312" customWidth="1"/>
    <col min="2821" max="2821" width="14.109375" style="312" customWidth="1"/>
    <col min="2822" max="2823" width="8.77734375" style="312" customWidth="1"/>
    <col min="2824" max="2824" width="2" style="312" customWidth="1"/>
    <col min="2825" max="2825" width="14.77734375" style="312" customWidth="1"/>
    <col min="2826" max="2826" width="2" style="312" customWidth="1"/>
    <col min="2827" max="2827" width="14.77734375" style="312" customWidth="1"/>
    <col min="2828" max="2828" width="2.109375" style="312" customWidth="1"/>
    <col min="2829" max="2829" width="14.77734375" style="312" customWidth="1"/>
    <col min="2830" max="2830" width="2.109375" style="312" customWidth="1"/>
    <col min="2831" max="2831" width="14.77734375" style="312" customWidth="1"/>
    <col min="2832" max="2833" width="3.77734375" style="312" customWidth="1"/>
    <col min="2834" max="2834" width="12.44140625" style="312" customWidth="1"/>
    <col min="2835" max="2835" width="2.109375" style="312" customWidth="1"/>
    <col min="2836" max="2836" width="12.5546875" style="312" customWidth="1"/>
    <col min="2837" max="2837" width="2.109375" style="312" customWidth="1"/>
    <col min="2838" max="2838" width="12.77734375" style="312" customWidth="1"/>
    <col min="2839" max="2839" width="2.109375" style="312" customWidth="1"/>
    <col min="2840" max="2840" width="12.77734375" style="312" customWidth="1"/>
    <col min="2841" max="2841" width="2" style="312" customWidth="1"/>
    <col min="2842" max="2842" width="11.77734375" style="312" customWidth="1"/>
    <col min="2843" max="2843" width="11.44140625" style="312" customWidth="1"/>
    <col min="2844" max="2844" width="1.77734375" style="312" customWidth="1"/>
    <col min="2845" max="2845" width="11.77734375" style="312" customWidth="1"/>
    <col min="2846" max="2846" width="2.109375" style="312" customWidth="1"/>
    <col min="2847" max="2847" width="11.44140625" style="312" customWidth="1"/>
    <col min="2848" max="2848" width="0.5546875" style="312" customWidth="1"/>
    <col min="2849" max="2849" width="2.109375" style="312" customWidth="1"/>
    <col min="2850" max="2850" width="10.5546875" style="312" customWidth="1"/>
    <col min="2851" max="2851" width="11.109375" style="312" customWidth="1"/>
    <col min="2852" max="2852" width="2.109375" style="312" customWidth="1"/>
    <col min="2853" max="2853" width="11.109375" style="312" customWidth="1"/>
    <col min="2854" max="2854" width="2.109375" style="312" customWidth="1"/>
    <col min="2855" max="2855" width="12.44140625" style="312" customWidth="1"/>
    <col min="2856" max="3074" width="8.77734375" style="312"/>
    <col min="3075" max="3075" width="51" style="312" customWidth="1"/>
    <col min="3076" max="3076" width="2.109375" style="312" customWidth="1"/>
    <col min="3077" max="3077" width="14.109375" style="312" customWidth="1"/>
    <col min="3078" max="3079" width="8.77734375" style="312" customWidth="1"/>
    <col min="3080" max="3080" width="2" style="312" customWidth="1"/>
    <col min="3081" max="3081" width="14.77734375" style="312" customWidth="1"/>
    <col min="3082" max="3082" width="2" style="312" customWidth="1"/>
    <col min="3083" max="3083" width="14.77734375" style="312" customWidth="1"/>
    <col min="3084" max="3084" width="2.109375" style="312" customWidth="1"/>
    <col min="3085" max="3085" width="14.77734375" style="312" customWidth="1"/>
    <col min="3086" max="3086" width="2.109375" style="312" customWidth="1"/>
    <col min="3087" max="3087" width="14.77734375" style="312" customWidth="1"/>
    <col min="3088" max="3089" width="3.77734375" style="312" customWidth="1"/>
    <col min="3090" max="3090" width="12.44140625" style="312" customWidth="1"/>
    <col min="3091" max="3091" width="2.109375" style="312" customWidth="1"/>
    <col min="3092" max="3092" width="12.5546875" style="312" customWidth="1"/>
    <col min="3093" max="3093" width="2.109375" style="312" customWidth="1"/>
    <col min="3094" max="3094" width="12.77734375" style="312" customWidth="1"/>
    <col min="3095" max="3095" width="2.109375" style="312" customWidth="1"/>
    <col min="3096" max="3096" width="12.77734375" style="312" customWidth="1"/>
    <col min="3097" max="3097" width="2" style="312" customWidth="1"/>
    <col min="3098" max="3098" width="11.77734375" style="312" customWidth="1"/>
    <col min="3099" max="3099" width="11.44140625" style="312" customWidth="1"/>
    <col min="3100" max="3100" width="1.77734375" style="312" customWidth="1"/>
    <col min="3101" max="3101" width="11.77734375" style="312" customWidth="1"/>
    <col min="3102" max="3102" width="2.109375" style="312" customWidth="1"/>
    <col min="3103" max="3103" width="11.44140625" style="312" customWidth="1"/>
    <col min="3104" max="3104" width="0.5546875" style="312" customWidth="1"/>
    <col min="3105" max="3105" width="2.109375" style="312" customWidth="1"/>
    <col min="3106" max="3106" width="10.5546875" style="312" customWidth="1"/>
    <col min="3107" max="3107" width="11.109375" style="312" customWidth="1"/>
    <col min="3108" max="3108" width="2.109375" style="312" customWidth="1"/>
    <col min="3109" max="3109" width="11.109375" style="312" customWidth="1"/>
    <col min="3110" max="3110" width="2.109375" style="312" customWidth="1"/>
    <col min="3111" max="3111" width="12.44140625" style="312" customWidth="1"/>
    <col min="3112" max="3330" width="8.77734375" style="312"/>
    <col min="3331" max="3331" width="51" style="312" customWidth="1"/>
    <col min="3332" max="3332" width="2.109375" style="312" customWidth="1"/>
    <col min="3333" max="3333" width="14.109375" style="312" customWidth="1"/>
    <col min="3334" max="3335" width="8.77734375" style="312" customWidth="1"/>
    <col min="3336" max="3336" width="2" style="312" customWidth="1"/>
    <col min="3337" max="3337" width="14.77734375" style="312" customWidth="1"/>
    <col min="3338" max="3338" width="2" style="312" customWidth="1"/>
    <col min="3339" max="3339" width="14.77734375" style="312" customWidth="1"/>
    <col min="3340" max="3340" width="2.109375" style="312" customWidth="1"/>
    <col min="3341" max="3341" width="14.77734375" style="312" customWidth="1"/>
    <col min="3342" max="3342" width="2.109375" style="312" customWidth="1"/>
    <col min="3343" max="3343" width="14.77734375" style="312" customWidth="1"/>
    <col min="3344" max="3345" width="3.77734375" style="312" customWidth="1"/>
    <col min="3346" max="3346" width="12.44140625" style="312" customWidth="1"/>
    <col min="3347" max="3347" width="2.109375" style="312" customWidth="1"/>
    <col min="3348" max="3348" width="12.5546875" style="312" customWidth="1"/>
    <col min="3349" max="3349" width="2.109375" style="312" customWidth="1"/>
    <col min="3350" max="3350" width="12.77734375" style="312" customWidth="1"/>
    <col min="3351" max="3351" width="2.109375" style="312" customWidth="1"/>
    <col min="3352" max="3352" width="12.77734375" style="312" customWidth="1"/>
    <col min="3353" max="3353" width="2" style="312" customWidth="1"/>
    <col min="3354" max="3354" width="11.77734375" style="312" customWidth="1"/>
    <col min="3355" max="3355" width="11.44140625" style="312" customWidth="1"/>
    <col min="3356" max="3356" width="1.77734375" style="312" customWidth="1"/>
    <col min="3357" max="3357" width="11.77734375" style="312" customWidth="1"/>
    <col min="3358" max="3358" width="2.109375" style="312" customWidth="1"/>
    <col min="3359" max="3359" width="11.44140625" style="312" customWidth="1"/>
    <col min="3360" max="3360" width="0.5546875" style="312" customWidth="1"/>
    <col min="3361" max="3361" width="2.109375" style="312" customWidth="1"/>
    <col min="3362" max="3362" width="10.5546875" style="312" customWidth="1"/>
    <col min="3363" max="3363" width="11.109375" style="312" customWidth="1"/>
    <col min="3364" max="3364" width="2.109375" style="312" customWidth="1"/>
    <col min="3365" max="3365" width="11.109375" style="312" customWidth="1"/>
    <col min="3366" max="3366" width="2.109375" style="312" customWidth="1"/>
    <col min="3367" max="3367" width="12.44140625" style="312" customWidth="1"/>
    <col min="3368" max="3586" width="8.77734375" style="312"/>
    <col min="3587" max="3587" width="51" style="312" customWidth="1"/>
    <col min="3588" max="3588" width="2.109375" style="312" customWidth="1"/>
    <col min="3589" max="3589" width="14.109375" style="312" customWidth="1"/>
    <col min="3590" max="3591" width="8.77734375" style="312" customWidth="1"/>
    <col min="3592" max="3592" width="2" style="312" customWidth="1"/>
    <col min="3593" max="3593" width="14.77734375" style="312" customWidth="1"/>
    <col min="3594" max="3594" width="2" style="312" customWidth="1"/>
    <col min="3595" max="3595" width="14.77734375" style="312" customWidth="1"/>
    <col min="3596" max="3596" width="2.109375" style="312" customWidth="1"/>
    <col min="3597" max="3597" width="14.77734375" style="312" customWidth="1"/>
    <col min="3598" max="3598" width="2.109375" style="312" customWidth="1"/>
    <col min="3599" max="3599" width="14.77734375" style="312" customWidth="1"/>
    <col min="3600" max="3601" width="3.77734375" style="312" customWidth="1"/>
    <col min="3602" max="3602" width="12.44140625" style="312" customWidth="1"/>
    <col min="3603" max="3603" width="2.109375" style="312" customWidth="1"/>
    <col min="3604" max="3604" width="12.5546875" style="312" customWidth="1"/>
    <col min="3605" max="3605" width="2.109375" style="312" customWidth="1"/>
    <col min="3606" max="3606" width="12.77734375" style="312" customWidth="1"/>
    <col min="3607" max="3607" width="2.109375" style="312" customWidth="1"/>
    <col min="3608" max="3608" width="12.77734375" style="312" customWidth="1"/>
    <col min="3609" max="3609" width="2" style="312" customWidth="1"/>
    <col min="3610" max="3610" width="11.77734375" style="312" customWidth="1"/>
    <col min="3611" max="3611" width="11.44140625" style="312" customWidth="1"/>
    <col min="3612" max="3612" width="1.77734375" style="312" customWidth="1"/>
    <col min="3613" max="3613" width="11.77734375" style="312" customWidth="1"/>
    <col min="3614" max="3614" width="2.109375" style="312" customWidth="1"/>
    <col min="3615" max="3615" width="11.44140625" style="312" customWidth="1"/>
    <col min="3616" max="3616" width="0.5546875" style="312" customWidth="1"/>
    <col min="3617" max="3617" width="2.109375" style="312" customWidth="1"/>
    <col min="3618" max="3618" width="10.5546875" style="312" customWidth="1"/>
    <col min="3619" max="3619" width="11.109375" style="312" customWidth="1"/>
    <col min="3620" max="3620" width="2.109375" style="312" customWidth="1"/>
    <col min="3621" max="3621" width="11.109375" style="312" customWidth="1"/>
    <col min="3622" max="3622" width="2.109375" style="312" customWidth="1"/>
    <col min="3623" max="3623" width="12.44140625" style="312" customWidth="1"/>
    <col min="3624" max="3842" width="8.77734375" style="312"/>
    <col min="3843" max="3843" width="51" style="312" customWidth="1"/>
    <col min="3844" max="3844" width="2.109375" style="312" customWidth="1"/>
    <col min="3845" max="3845" width="14.109375" style="312" customWidth="1"/>
    <col min="3846" max="3847" width="8.77734375" style="312" customWidth="1"/>
    <col min="3848" max="3848" width="2" style="312" customWidth="1"/>
    <col min="3849" max="3849" width="14.77734375" style="312" customWidth="1"/>
    <col min="3850" max="3850" width="2" style="312" customWidth="1"/>
    <col min="3851" max="3851" width="14.77734375" style="312" customWidth="1"/>
    <col min="3852" max="3852" width="2.109375" style="312" customWidth="1"/>
    <col min="3853" max="3853" width="14.77734375" style="312" customWidth="1"/>
    <col min="3854" max="3854" width="2.109375" style="312" customWidth="1"/>
    <col min="3855" max="3855" width="14.77734375" style="312" customWidth="1"/>
    <col min="3856" max="3857" width="3.77734375" style="312" customWidth="1"/>
    <col min="3858" max="3858" width="12.44140625" style="312" customWidth="1"/>
    <col min="3859" max="3859" width="2.109375" style="312" customWidth="1"/>
    <col min="3860" max="3860" width="12.5546875" style="312" customWidth="1"/>
    <col min="3861" max="3861" width="2.109375" style="312" customWidth="1"/>
    <col min="3862" max="3862" width="12.77734375" style="312" customWidth="1"/>
    <col min="3863" max="3863" width="2.109375" style="312" customWidth="1"/>
    <col min="3864" max="3864" width="12.77734375" style="312" customWidth="1"/>
    <col min="3865" max="3865" width="2" style="312" customWidth="1"/>
    <col min="3866" max="3866" width="11.77734375" style="312" customWidth="1"/>
    <col min="3867" max="3867" width="11.44140625" style="312" customWidth="1"/>
    <col min="3868" max="3868" width="1.77734375" style="312" customWidth="1"/>
    <col min="3869" max="3869" width="11.77734375" style="312" customWidth="1"/>
    <col min="3870" max="3870" width="2.109375" style="312" customWidth="1"/>
    <col min="3871" max="3871" width="11.44140625" style="312" customWidth="1"/>
    <col min="3872" max="3872" width="0.5546875" style="312" customWidth="1"/>
    <col min="3873" max="3873" width="2.109375" style="312" customWidth="1"/>
    <col min="3874" max="3874" width="10.5546875" style="312" customWidth="1"/>
    <col min="3875" max="3875" width="11.109375" style="312" customWidth="1"/>
    <col min="3876" max="3876" width="2.109375" style="312" customWidth="1"/>
    <col min="3877" max="3877" width="11.109375" style="312" customWidth="1"/>
    <col min="3878" max="3878" width="2.109375" style="312" customWidth="1"/>
    <col min="3879" max="3879" width="12.44140625" style="312" customWidth="1"/>
    <col min="3880" max="4098" width="8.77734375" style="312"/>
    <col min="4099" max="4099" width="51" style="312" customWidth="1"/>
    <col min="4100" max="4100" width="2.109375" style="312" customWidth="1"/>
    <col min="4101" max="4101" width="14.109375" style="312" customWidth="1"/>
    <col min="4102" max="4103" width="8.77734375" style="312" customWidth="1"/>
    <col min="4104" max="4104" width="2" style="312" customWidth="1"/>
    <col min="4105" max="4105" width="14.77734375" style="312" customWidth="1"/>
    <col min="4106" max="4106" width="2" style="312" customWidth="1"/>
    <col min="4107" max="4107" width="14.77734375" style="312" customWidth="1"/>
    <col min="4108" max="4108" width="2.109375" style="312" customWidth="1"/>
    <col min="4109" max="4109" width="14.77734375" style="312" customWidth="1"/>
    <col min="4110" max="4110" width="2.109375" style="312" customWidth="1"/>
    <col min="4111" max="4111" width="14.77734375" style="312" customWidth="1"/>
    <col min="4112" max="4113" width="3.77734375" style="312" customWidth="1"/>
    <col min="4114" max="4114" width="12.44140625" style="312" customWidth="1"/>
    <col min="4115" max="4115" width="2.109375" style="312" customWidth="1"/>
    <col min="4116" max="4116" width="12.5546875" style="312" customWidth="1"/>
    <col min="4117" max="4117" width="2.109375" style="312" customWidth="1"/>
    <col min="4118" max="4118" width="12.77734375" style="312" customWidth="1"/>
    <col min="4119" max="4119" width="2.109375" style="312" customWidth="1"/>
    <col min="4120" max="4120" width="12.77734375" style="312" customWidth="1"/>
    <col min="4121" max="4121" width="2" style="312" customWidth="1"/>
    <col min="4122" max="4122" width="11.77734375" style="312" customWidth="1"/>
    <col min="4123" max="4123" width="11.44140625" style="312" customWidth="1"/>
    <col min="4124" max="4124" width="1.77734375" style="312" customWidth="1"/>
    <col min="4125" max="4125" width="11.77734375" style="312" customWidth="1"/>
    <col min="4126" max="4126" width="2.109375" style="312" customWidth="1"/>
    <col min="4127" max="4127" width="11.44140625" style="312" customWidth="1"/>
    <col min="4128" max="4128" width="0.5546875" style="312" customWidth="1"/>
    <col min="4129" max="4129" width="2.109375" style="312" customWidth="1"/>
    <col min="4130" max="4130" width="10.5546875" style="312" customWidth="1"/>
    <col min="4131" max="4131" width="11.109375" style="312" customWidth="1"/>
    <col min="4132" max="4132" width="2.109375" style="312" customWidth="1"/>
    <col min="4133" max="4133" width="11.109375" style="312" customWidth="1"/>
    <col min="4134" max="4134" width="2.109375" style="312" customWidth="1"/>
    <col min="4135" max="4135" width="12.44140625" style="312" customWidth="1"/>
    <col min="4136" max="4354" width="8.77734375" style="312"/>
    <col min="4355" max="4355" width="51" style="312" customWidth="1"/>
    <col min="4356" max="4356" width="2.109375" style="312" customWidth="1"/>
    <col min="4357" max="4357" width="14.109375" style="312" customWidth="1"/>
    <col min="4358" max="4359" width="8.77734375" style="312" customWidth="1"/>
    <col min="4360" max="4360" width="2" style="312" customWidth="1"/>
    <col min="4361" max="4361" width="14.77734375" style="312" customWidth="1"/>
    <col min="4362" max="4362" width="2" style="312" customWidth="1"/>
    <col min="4363" max="4363" width="14.77734375" style="312" customWidth="1"/>
    <col min="4364" max="4364" width="2.109375" style="312" customWidth="1"/>
    <col min="4365" max="4365" width="14.77734375" style="312" customWidth="1"/>
    <col min="4366" max="4366" width="2.109375" style="312" customWidth="1"/>
    <col min="4367" max="4367" width="14.77734375" style="312" customWidth="1"/>
    <col min="4368" max="4369" width="3.77734375" style="312" customWidth="1"/>
    <col min="4370" max="4370" width="12.44140625" style="312" customWidth="1"/>
    <col min="4371" max="4371" width="2.109375" style="312" customWidth="1"/>
    <col min="4372" max="4372" width="12.5546875" style="312" customWidth="1"/>
    <col min="4373" max="4373" width="2.109375" style="312" customWidth="1"/>
    <col min="4374" max="4374" width="12.77734375" style="312" customWidth="1"/>
    <col min="4375" max="4375" width="2.109375" style="312" customWidth="1"/>
    <col min="4376" max="4376" width="12.77734375" style="312" customWidth="1"/>
    <col min="4377" max="4377" width="2" style="312" customWidth="1"/>
    <col min="4378" max="4378" width="11.77734375" style="312" customWidth="1"/>
    <col min="4379" max="4379" width="11.44140625" style="312" customWidth="1"/>
    <col min="4380" max="4380" width="1.77734375" style="312" customWidth="1"/>
    <col min="4381" max="4381" width="11.77734375" style="312" customWidth="1"/>
    <col min="4382" max="4382" width="2.109375" style="312" customWidth="1"/>
    <col min="4383" max="4383" width="11.44140625" style="312" customWidth="1"/>
    <col min="4384" max="4384" width="0.5546875" style="312" customWidth="1"/>
    <col min="4385" max="4385" width="2.109375" style="312" customWidth="1"/>
    <col min="4386" max="4386" width="10.5546875" style="312" customWidth="1"/>
    <col min="4387" max="4387" width="11.109375" style="312" customWidth="1"/>
    <col min="4388" max="4388" width="2.109375" style="312" customWidth="1"/>
    <col min="4389" max="4389" width="11.109375" style="312" customWidth="1"/>
    <col min="4390" max="4390" width="2.109375" style="312" customWidth="1"/>
    <col min="4391" max="4391" width="12.44140625" style="312" customWidth="1"/>
    <col min="4392" max="4610" width="8.77734375" style="312"/>
    <col min="4611" max="4611" width="51" style="312" customWidth="1"/>
    <col min="4612" max="4612" width="2.109375" style="312" customWidth="1"/>
    <col min="4613" max="4613" width="14.109375" style="312" customWidth="1"/>
    <col min="4614" max="4615" width="8.77734375" style="312" customWidth="1"/>
    <col min="4616" max="4616" width="2" style="312" customWidth="1"/>
    <col min="4617" max="4617" width="14.77734375" style="312" customWidth="1"/>
    <col min="4618" max="4618" width="2" style="312" customWidth="1"/>
    <col min="4619" max="4619" width="14.77734375" style="312" customWidth="1"/>
    <col min="4620" max="4620" width="2.109375" style="312" customWidth="1"/>
    <col min="4621" max="4621" width="14.77734375" style="312" customWidth="1"/>
    <col min="4622" max="4622" width="2.109375" style="312" customWidth="1"/>
    <col min="4623" max="4623" width="14.77734375" style="312" customWidth="1"/>
    <col min="4624" max="4625" width="3.77734375" style="312" customWidth="1"/>
    <col min="4626" max="4626" width="12.44140625" style="312" customWidth="1"/>
    <col min="4627" max="4627" width="2.109375" style="312" customWidth="1"/>
    <col min="4628" max="4628" width="12.5546875" style="312" customWidth="1"/>
    <col min="4629" max="4629" width="2.109375" style="312" customWidth="1"/>
    <col min="4630" max="4630" width="12.77734375" style="312" customWidth="1"/>
    <col min="4631" max="4631" width="2.109375" style="312" customWidth="1"/>
    <col min="4632" max="4632" width="12.77734375" style="312" customWidth="1"/>
    <col min="4633" max="4633" width="2" style="312" customWidth="1"/>
    <col min="4634" max="4634" width="11.77734375" style="312" customWidth="1"/>
    <col min="4635" max="4635" width="11.44140625" style="312" customWidth="1"/>
    <col min="4636" max="4636" width="1.77734375" style="312" customWidth="1"/>
    <col min="4637" max="4637" width="11.77734375" style="312" customWidth="1"/>
    <col min="4638" max="4638" width="2.109375" style="312" customWidth="1"/>
    <col min="4639" max="4639" width="11.44140625" style="312" customWidth="1"/>
    <col min="4640" max="4640" width="0.5546875" style="312" customWidth="1"/>
    <col min="4641" max="4641" width="2.109375" style="312" customWidth="1"/>
    <col min="4642" max="4642" width="10.5546875" style="312" customWidth="1"/>
    <col min="4643" max="4643" width="11.109375" style="312" customWidth="1"/>
    <col min="4644" max="4644" width="2.109375" style="312" customWidth="1"/>
    <col min="4645" max="4645" width="11.109375" style="312" customWidth="1"/>
    <col min="4646" max="4646" width="2.109375" style="312" customWidth="1"/>
    <col min="4647" max="4647" width="12.44140625" style="312" customWidth="1"/>
    <col min="4648" max="4866" width="8.77734375" style="312"/>
    <col min="4867" max="4867" width="51" style="312" customWidth="1"/>
    <col min="4868" max="4868" width="2.109375" style="312" customWidth="1"/>
    <col min="4869" max="4869" width="14.109375" style="312" customWidth="1"/>
    <col min="4870" max="4871" width="8.77734375" style="312" customWidth="1"/>
    <col min="4872" max="4872" width="2" style="312" customWidth="1"/>
    <col min="4873" max="4873" width="14.77734375" style="312" customWidth="1"/>
    <col min="4874" max="4874" width="2" style="312" customWidth="1"/>
    <col min="4875" max="4875" width="14.77734375" style="312" customWidth="1"/>
    <col min="4876" max="4876" width="2.109375" style="312" customWidth="1"/>
    <col min="4877" max="4877" width="14.77734375" style="312" customWidth="1"/>
    <col min="4878" max="4878" width="2.109375" style="312" customWidth="1"/>
    <col min="4879" max="4879" width="14.77734375" style="312" customWidth="1"/>
    <col min="4880" max="4881" width="3.77734375" style="312" customWidth="1"/>
    <col min="4882" max="4882" width="12.44140625" style="312" customWidth="1"/>
    <col min="4883" max="4883" width="2.109375" style="312" customWidth="1"/>
    <col min="4884" max="4884" width="12.5546875" style="312" customWidth="1"/>
    <col min="4885" max="4885" width="2.109375" style="312" customWidth="1"/>
    <col min="4886" max="4886" width="12.77734375" style="312" customWidth="1"/>
    <col min="4887" max="4887" width="2.109375" style="312" customWidth="1"/>
    <col min="4888" max="4888" width="12.77734375" style="312" customWidth="1"/>
    <col min="4889" max="4889" width="2" style="312" customWidth="1"/>
    <col min="4890" max="4890" width="11.77734375" style="312" customWidth="1"/>
    <col min="4891" max="4891" width="11.44140625" style="312" customWidth="1"/>
    <col min="4892" max="4892" width="1.77734375" style="312" customWidth="1"/>
    <col min="4893" max="4893" width="11.77734375" style="312" customWidth="1"/>
    <col min="4894" max="4894" width="2.109375" style="312" customWidth="1"/>
    <col min="4895" max="4895" width="11.44140625" style="312" customWidth="1"/>
    <col min="4896" max="4896" width="0.5546875" style="312" customWidth="1"/>
    <col min="4897" max="4897" width="2.109375" style="312" customWidth="1"/>
    <col min="4898" max="4898" width="10.5546875" style="312" customWidth="1"/>
    <col min="4899" max="4899" width="11.109375" style="312" customWidth="1"/>
    <col min="4900" max="4900" width="2.109375" style="312" customWidth="1"/>
    <col min="4901" max="4901" width="11.109375" style="312" customWidth="1"/>
    <col min="4902" max="4902" width="2.109375" style="312" customWidth="1"/>
    <col min="4903" max="4903" width="12.44140625" style="312" customWidth="1"/>
    <col min="4904" max="5122" width="8.77734375" style="312"/>
    <col min="5123" max="5123" width="51" style="312" customWidth="1"/>
    <col min="5124" max="5124" width="2.109375" style="312" customWidth="1"/>
    <col min="5125" max="5125" width="14.109375" style="312" customWidth="1"/>
    <col min="5126" max="5127" width="8.77734375" style="312" customWidth="1"/>
    <col min="5128" max="5128" width="2" style="312" customWidth="1"/>
    <col min="5129" max="5129" width="14.77734375" style="312" customWidth="1"/>
    <col min="5130" max="5130" width="2" style="312" customWidth="1"/>
    <col min="5131" max="5131" width="14.77734375" style="312" customWidth="1"/>
    <col min="5132" max="5132" width="2.109375" style="312" customWidth="1"/>
    <col min="5133" max="5133" width="14.77734375" style="312" customWidth="1"/>
    <col min="5134" max="5134" width="2.109375" style="312" customWidth="1"/>
    <col min="5135" max="5135" width="14.77734375" style="312" customWidth="1"/>
    <col min="5136" max="5137" width="3.77734375" style="312" customWidth="1"/>
    <col min="5138" max="5138" width="12.44140625" style="312" customWidth="1"/>
    <col min="5139" max="5139" width="2.109375" style="312" customWidth="1"/>
    <col min="5140" max="5140" width="12.5546875" style="312" customWidth="1"/>
    <col min="5141" max="5141" width="2.109375" style="312" customWidth="1"/>
    <col min="5142" max="5142" width="12.77734375" style="312" customWidth="1"/>
    <col min="5143" max="5143" width="2.109375" style="312" customWidth="1"/>
    <col min="5144" max="5144" width="12.77734375" style="312" customWidth="1"/>
    <col min="5145" max="5145" width="2" style="312" customWidth="1"/>
    <col min="5146" max="5146" width="11.77734375" style="312" customWidth="1"/>
    <col min="5147" max="5147" width="11.44140625" style="312" customWidth="1"/>
    <col min="5148" max="5148" width="1.77734375" style="312" customWidth="1"/>
    <col min="5149" max="5149" width="11.77734375" style="312" customWidth="1"/>
    <col min="5150" max="5150" width="2.109375" style="312" customWidth="1"/>
    <col min="5151" max="5151" width="11.44140625" style="312" customWidth="1"/>
    <col min="5152" max="5152" width="0.5546875" style="312" customWidth="1"/>
    <col min="5153" max="5153" width="2.109375" style="312" customWidth="1"/>
    <col min="5154" max="5154" width="10.5546875" style="312" customWidth="1"/>
    <col min="5155" max="5155" width="11.109375" style="312" customWidth="1"/>
    <col min="5156" max="5156" width="2.109375" style="312" customWidth="1"/>
    <col min="5157" max="5157" width="11.109375" style="312" customWidth="1"/>
    <col min="5158" max="5158" width="2.109375" style="312" customWidth="1"/>
    <col min="5159" max="5159" width="12.44140625" style="312" customWidth="1"/>
    <col min="5160" max="5378" width="8.77734375" style="312"/>
    <col min="5379" max="5379" width="51" style="312" customWidth="1"/>
    <col min="5380" max="5380" width="2.109375" style="312" customWidth="1"/>
    <col min="5381" max="5381" width="14.109375" style="312" customWidth="1"/>
    <col min="5382" max="5383" width="8.77734375" style="312" customWidth="1"/>
    <col min="5384" max="5384" width="2" style="312" customWidth="1"/>
    <col min="5385" max="5385" width="14.77734375" style="312" customWidth="1"/>
    <col min="5386" max="5386" width="2" style="312" customWidth="1"/>
    <col min="5387" max="5387" width="14.77734375" style="312" customWidth="1"/>
    <col min="5388" max="5388" width="2.109375" style="312" customWidth="1"/>
    <col min="5389" max="5389" width="14.77734375" style="312" customWidth="1"/>
    <col min="5390" max="5390" width="2.109375" style="312" customWidth="1"/>
    <col min="5391" max="5391" width="14.77734375" style="312" customWidth="1"/>
    <col min="5392" max="5393" width="3.77734375" style="312" customWidth="1"/>
    <col min="5394" max="5394" width="12.44140625" style="312" customWidth="1"/>
    <col min="5395" max="5395" width="2.109375" style="312" customWidth="1"/>
    <col min="5396" max="5396" width="12.5546875" style="312" customWidth="1"/>
    <col min="5397" max="5397" width="2.109375" style="312" customWidth="1"/>
    <col min="5398" max="5398" width="12.77734375" style="312" customWidth="1"/>
    <col min="5399" max="5399" width="2.109375" style="312" customWidth="1"/>
    <col min="5400" max="5400" width="12.77734375" style="312" customWidth="1"/>
    <col min="5401" max="5401" width="2" style="312" customWidth="1"/>
    <col min="5402" max="5402" width="11.77734375" style="312" customWidth="1"/>
    <col min="5403" max="5403" width="11.44140625" style="312" customWidth="1"/>
    <col min="5404" max="5404" width="1.77734375" style="312" customWidth="1"/>
    <col min="5405" max="5405" width="11.77734375" style="312" customWidth="1"/>
    <col min="5406" max="5406" width="2.109375" style="312" customWidth="1"/>
    <col min="5407" max="5407" width="11.44140625" style="312" customWidth="1"/>
    <col min="5408" max="5408" width="0.5546875" style="312" customWidth="1"/>
    <col min="5409" max="5409" width="2.109375" style="312" customWidth="1"/>
    <col min="5410" max="5410" width="10.5546875" style="312" customWidth="1"/>
    <col min="5411" max="5411" width="11.109375" style="312" customWidth="1"/>
    <col min="5412" max="5412" width="2.109375" style="312" customWidth="1"/>
    <col min="5413" max="5413" width="11.109375" style="312" customWidth="1"/>
    <col min="5414" max="5414" width="2.109375" style="312" customWidth="1"/>
    <col min="5415" max="5415" width="12.44140625" style="312" customWidth="1"/>
    <col min="5416" max="5634" width="8.77734375" style="312"/>
    <col min="5635" max="5635" width="51" style="312" customWidth="1"/>
    <col min="5636" max="5636" width="2.109375" style="312" customWidth="1"/>
    <col min="5637" max="5637" width="14.109375" style="312" customWidth="1"/>
    <col min="5638" max="5639" width="8.77734375" style="312" customWidth="1"/>
    <col min="5640" max="5640" width="2" style="312" customWidth="1"/>
    <col min="5641" max="5641" width="14.77734375" style="312" customWidth="1"/>
    <col min="5642" max="5642" width="2" style="312" customWidth="1"/>
    <col min="5643" max="5643" width="14.77734375" style="312" customWidth="1"/>
    <col min="5644" max="5644" width="2.109375" style="312" customWidth="1"/>
    <col min="5645" max="5645" width="14.77734375" style="312" customWidth="1"/>
    <col min="5646" max="5646" width="2.109375" style="312" customWidth="1"/>
    <col min="5647" max="5647" width="14.77734375" style="312" customWidth="1"/>
    <col min="5648" max="5649" width="3.77734375" style="312" customWidth="1"/>
    <col min="5650" max="5650" width="12.44140625" style="312" customWidth="1"/>
    <col min="5651" max="5651" width="2.109375" style="312" customWidth="1"/>
    <col min="5652" max="5652" width="12.5546875" style="312" customWidth="1"/>
    <col min="5653" max="5653" width="2.109375" style="312" customWidth="1"/>
    <col min="5654" max="5654" width="12.77734375" style="312" customWidth="1"/>
    <col min="5655" max="5655" width="2.109375" style="312" customWidth="1"/>
    <col min="5656" max="5656" width="12.77734375" style="312" customWidth="1"/>
    <col min="5657" max="5657" width="2" style="312" customWidth="1"/>
    <col min="5658" max="5658" width="11.77734375" style="312" customWidth="1"/>
    <col min="5659" max="5659" width="11.44140625" style="312" customWidth="1"/>
    <col min="5660" max="5660" width="1.77734375" style="312" customWidth="1"/>
    <col min="5661" max="5661" width="11.77734375" style="312" customWidth="1"/>
    <col min="5662" max="5662" width="2.109375" style="312" customWidth="1"/>
    <col min="5663" max="5663" width="11.44140625" style="312" customWidth="1"/>
    <col min="5664" max="5664" width="0.5546875" style="312" customWidth="1"/>
    <col min="5665" max="5665" width="2.109375" style="312" customWidth="1"/>
    <col min="5666" max="5666" width="10.5546875" style="312" customWidth="1"/>
    <col min="5667" max="5667" width="11.109375" style="312" customWidth="1"/>
    <col min="5668" max="5668" width="2.109375" style="312" customWidth="1"/>
    <col min="5669" max="5669" width="11.109375" style="312" customWidth="1"/>
    <col min="5670" max="5670" width="2.109375" style="312" customWidth="1"/>
    <col min="5671" max="5671" width="12.44140625" style="312" customWidth="1"/>
    <col min="5672" max="5890" width="8.77734375" style="312"/>
    <col min="5891" max="5891" width="51" style="312" customWidth="1"/>
    <col min="5892" max="5892" width="2.109375" style="312" customWidth="1"/>
    <col min="5893" max="5893" width="14.109375" style="312" customWidth="1"/>
    <col min="5894" max="5895" width="8.77734375" style="312" customWidth="1"/>
    <col min="5896" max="5896" width="2" style="312" customWidth="1"/>
    <col min="5897" max="5897" width="14.77734375" style="312" customWidth="1"/>
    <col min="5898" max="5898" width="2" style="312" customWidth="1"/>
    <col min="5899" max="5899" width="14.77734375" style="312" customWidth="1"/>
    <col min="5900" max="5900" width="2.109375" style="312" customWidth="1"/>
    <col min="5901" max="5901" width="14.77734375" style="312" customWidth="1"/>
    <col min="5902" max="5902" width="2.109375" style="312" customWidth="1"/>
    <col min="5903" max="5903" width="14.77734375" style="312" customWidth="1"/>
    <col min="5904" max="5905" width="3.77734375" style="312" customWidth="1"/>
    <col min="5906" max="5906" width="12.44140625" style="312" customWidth="1"/>
    <col min="5907" max="5907" width="2.109375" style="312" customWidth="1"/>
    <col min="5908" max="5908" width="12.5546875" style="312" customWidth="1"/>
    <col min="5909" max="5909" width="2.109375" style="312" customWidth="1"/>
    <col min="5910" max="5910" width="12.77734375" style="312" customWidth="1"/>
    <col min="5911" max="5911" width="2.109375" style="312" customWidth="1"/>
    <col min="5912" max="5912" width="12.77734375" style="312" customWidth="1"/>
    <col min="5913" max="5913" width="2" style="312" customWidth="1"/>
    <col min="5914" max="5914" width="11.77734375" style="312" customWidth="1"/>
    <col min="5915" max="5915" width="11.44140625" style="312" customWidth="1"/>
    <col min="5916" max="5916" width="1.77734375" style="312" customWidth="1"/>
    <col min="5917" max="5917" width="11.77734375" style="312" customWidth="1"/>
    <col min="5918" max="5918" width="2.109375" style="312" customWidth="1"/>
    <col min="5919" max="5919" width="11.44140625" style="312" customWidth="1"/>
    <col min="5920" max="5920" width="0.5546875" style="312" customWidth="1"/>
    <col min="5921" max="5921" width="2.109375" style="312" customWidth="1"/>
    <col min="5922" max="5922" width="10.5546875" style="312" customWidth="1"/>
    <col min="5923" max="5923" width="11.109375" style="312" customWidth="1"/>
    <col min="5924" max="5924" width="2.109375" style="312" customWidth="1"/>
    <col min="5925" max="5925" width="11.109375" style="312" customWidth="1"/>
    <col min="5926" max="5926" width="2.109375" style="312" customWidth="1"/>
    <col min="5927" max="5927" width="12.44140625" style="312" customWidth="1"/>
    <col min="5928" max="6146" width="8.77734375" style="312"/>
    <col min="6147" max="6147" width="51" style="312" customWidth="1"/>
    <col min="6148" max="6148" width="2.109375" style="312" customWidth="1"/>
    <col min="6149" max="6149" width="14.109375" style="312" customWidth="1"/>
    <col min="6150" max="6151" width="8.77734375" style="312" customWidth="1"/>
    <col min="6152" max="6152" width="2" style="312" customWidth="1"/>
    <col min="6153" max="6153" width="14.77734375" style="312" customWidth="1"/>
    <col min="6154" max="6154" width="2" style="312" customWidth="1"/>
    <col min="6155" max="6155" width="14.77734375" style="312" customWidth="1"/>
    <col min="6156" max="6156" width="2.109375" style="312" customWidth="1"/>
    <col min="6157" max="6157" width="14.77734375" style="312" customWidth="1"/>
    <col min="6158" max="6158" width="2.109375" style="312" customWidth="1"/>
    <col min="6159" max="6159" width="14.77734375" style="312" customWidth="1"/>
    <col min="6160" max="6161" width="3.77734375" style="312" customWidth="1"/>
    <col min="6162" max="6162" width="12.44140625" style="312" customWidth="1"/>
    <col min="6163" max="6163" width="2.109375" style="312" customWidth="1"/>
    <col min="6164" max="6164" width="12.5546875" style="312" customWidth="1"/>
    <col min="6165" max="6165" width="2.109375" style="312" customWidth="1"/>
    <col min="6166" max="6166" width="12.77734375" style="312" customWidth="1"/>
    <col min="6167" max="6167" width="2.109375" style="312" customWidth="1"/>
    <col min="6168" max="6168" width="12.77734375" style="312" customWidth="1"/>
    <col min="6169" max="6169" width="2" style="312" customWidth="1"/>
    <col min="6170" max="6170" width="11.77734375" style="312" customWidth="1"/>
    <col min="6171" max="6171" width="11.44140625" style="312" customWidth="1"/>
    <col min="6172" max="6172" width="1.77734375" style="312" customWidth="1"/>
    <col min="6173" max="6173" width="11.77734375" style="312" customWidth="1"/>
    <col min="6174" max="6174" width="2.109375" style="312" customWidth="1"/>
    <col min="6175" max="6175" width="11.44140625" style="312" customWidth="1"/>
    <col min="6176" max="6176" width="0.5546875" style="312" customWidth="1"/>
    <col min="6177" max="6177" width="2.109375" style="312" customWidth="1"/>
    <col min="6178" max="6178" width="10.5546875" style="312" customWidth="1"/>
    <col min="6179" max="6179" width="11.109375" style="312" customWidth="1"/>
    <col min="6180" max="6180" width="2.109375" style="312" customWidth="1"/>
    <col min="6181" max="6181" width="11.109375" style="312" customWidth="1"/>
    <col min="6182" max="6182" width="2.109375" style="312" customWidth="1"/>
    <col min="6183" max="6183" width="12.44140625" style="312" customWidth="1"/>
    <col min="6184" max="6402" width="8.77734375" style="312"/>
    <col min="6403" max="6403" width="51" style="312" customWidth="1"/>
    <col min="6404" max="6404" width="2.109375" style="312" customWidth="1"/>
    <col min="6405" max="6405" width="14.109375" style="312" customWidth="1"/>
    <col min="6406" max="6407" width="8.77734375" style="312" customWidth="1"/>
    <col min="6408" max="6408" width="2" style="312" customWidth="1"/>
    <col min="6409" max="6409" width="14.77734375" style="312" customWidth="1"/>
    <col min="6410" max="6410" width="2" style="312" customWidth="1"/>
    <col min="6411" max="6411" width="14.77734375" style="312" customWidth="1"/>
    <col min="6412" max="6412" width="2.109375" style="312" customWidth="1"/>
    <col min="6413" max="6413" width="14.77734375" style="312" customWidth="1"/>
    <col min="6414" max="6414" width="2.109375" style="312" customWidth="1"/>
    <col min="6415" max="6415" width="14.77734375" style="312" customWidth="1"/>
    <col min="6416" max="6417" width="3.77734375" style="312" customWidth="1"/>
    <col min="6418" max="6418" width="12.44140625" style="312" customWidth="1"/>
    <col min="6419" max="6419" width="2.109375" style="312" customWidth="1"/>
    <col min="6420" max="6420" width="12.5546875" style="312" customWidth="1"/>
    <col min="6421" max="6421" width="2.109375" style="312" customWidth="1"/>
    <col min="6422" max="6422" width="12.77734375" style="312" customWidth="1"/>
    <col min="6423" max="6423" width="2.109375" style="312" customWidth="1"/>
    <col min="6424" max="6424" width="12.77734375" style="312" customWidth="1"/>
    <col min="6425" max="6425" width="2" style="312" customWidth="1"/>
    <col min="6426" max="6426" width="11.77734375" style="312" customWidth="1"/>
    <col min="6427" max="6427" width="11.44140625" style="312" customWidth="1"/>
    <col min="6428" max="6428" width="1.77734375" style="312" customWidth="1"/>
    <col min="6429" max="6429" width="11.77734375" style="312" customWidth="1"/>
    <col min="6430" max="6430" width="2.109375" style="312" customWidth="1"/>
    <col min="6431" max="6431" width="11.44140625" style="312" customWidth="1"/>
    <col min="6432" max="6432" width="0.5546875" style="312" customWidth="1"/>
    <col min="6433" max="6433" width="2.109375" style="312" customWidth="1"/>
    <col min="6434" max="6434" width="10.5546875" style="312" customWidth="1"/>
    <col min="6435" max="6435" width="11.109375" style="312" customWidth="1"/>
    <col min="6436" max="6436" width="2.109375" style="312" customWidth="1"/>
    <col min="6437" max="6437" width="11.109375" style="312" customWidth="1"/>
    <col min="6438" max="6438" width="2.109375" style="312" customWidth="1"/>
    <col min="6439" max="6439" width="12.44140625" style="312" customWidth="1"/>
    <col min="6440" max="6658" width="8.77734375" style="312"/>
    <col min="6659" max="6659" width="51" style="312" customWidth="1"/>
    <col min="6660" max="6660" width="2.109375" style="312" customWidth="1"/>
    <col min="6661" max="6661" width="14.109375" style="312" customWidth="1"/>
    <col min="6662" max="6663" width="8.77734375" style="312" customWidth="1"/>
    <col min="6664" max="6664" width="2" style="312" customWidth="1"/>
    <col min="6665" max="6665" width="14.77734375" style="312" customWidth="1"/>
    <col min="6666" max="6666" width="2" style="312" customWidth="1"/>
    <col min="6667" max="6667" width="14.77734375" style="312" customWidth="1"/>
    <col min="6668" max="6668" width="2.109375" style="312" customWidth="1"/>
    <col min="6669" max="6669" width="14.77734375" style="312" customWidth="1"/>
    <col min="6670" max="6670" width="2.109375" style="312" customWidth="1"/>
    <col min="6671" max="6671" width="14.77734375" style="312" customWidth="1"/>
    <col min="6672" max="6673" width="3.77734375" style="312" customWidth="1"/>
    <col min="6674" max="6674" width="12.44140625" style="312" customWidth="1"/>
    <col min="6675" max="6675" width="2.109375" style="312" customWidth="1"/>
    <col min="6676" max="6676" width="12.5546875" style="312" customWidth="1"/>
    <col min="6677" max="6677" width="2.109375" style="312" customWidth="1"/>
    <col min="6678" max="6678" width="12.77734375" style="312" customWidth="1"/>
    <col min="6679" max="6679" width="2.109375" style="312" customWidth="1"/>
    <col min="6680" max="6680" width="12.77734375" style="312" customWidth="1"/>
    <col min="6681" max="6681" width="2" style="312" customWidth="1"/>
    <col min="6682" max="6682" width="11.77734375" style="312" customWidth="1"/>
    <col min="6683" max="6683" width="11.44140625" style="312" customWidth="1"/>
    <col min="6684" max="6684" width="1.77734375" style="312" customWidth="1"/>
    <col min="6685" max="6685" width="11.77734375" style="312" customWidth="1"/>
    <col min="6686" max="6686" width="2.109375" style="312" customWidth="1"/>
    <col min="6687" max="6687" width="11.44140625" style="312" customWidth="1"/>
    <col min="6688" max="6688" width="0.5546875" style="312" customWidth="1"/>
    <col min="6689" max="6689" width="2.109375" style="312" customWidth="1"/>
    <col min="6690" max="6690" width="10.5546875" style="312" customWidth="1"/>
    <col min="6691" max="6691" width="11.109375" style="312" customWidth="1"/>
    <col min="6692" max="6692" width="2.109375" style="312" customWidth="1"/>
    <col min="6693" max="6693" width="11.109375" style="312" customWidth="1"/>
    <col min="6694" max="6694" width="2.109375" style="312" customWidth="1"/>
    <col min="6695" max="6695" width="12.44140625" style="312" customWidth="1"/>
    <col min="6696" max="6914" width="8.77734375" style="312"/>
    <col min="6915" max="6915" width="51" style="312" customWidth="1"/>
    <col min="6916" max="6916" width="2.109375" style="312" customWidth="1"/>
    <col min="6917" max="6917" width="14.109375" style="312" customWidth="1"/>
    <col min="6918" max="6919" width="8.77734375" style="312" customWidth="1"/>
    <col min="6920" max="6920" width="2" style="312" customWidth="1"/>
    <col min="6921" max="6921" width="14.77734375" style="312" customWidth="1"/>
    <col min="6922" max="6922" width="2" style="312" customWidth="1"/>
    <col min="6923" max="6923" width="14.77734375" style="312" customWidth="1"/>
    <col min="6924" max="6924" width="2.109375" style="312" customWidth="1"/>
    <col min="6925" max="6925" width="14.77734375" style="312" customWidth="1"/>
    <col min="6926" max="6926" width="2.109375" style="312" customWidth="1"/>
    <col min="6927" max="6927" width="14.77734375" style="312" customWidth="1"/>
    <col min="6928" max="6929" width="3.77734375" style="312" customWidth="1"/>
    <col min="6930" max="6930" width="12.44140625" style="312" customWidth="1"/>
    <col min="6931" max="6931" width="2.109375" style="312" customWidth="1"/>
    <col min="6932" max="6932" width="12.5546875" style="312" customWidth="1"/>
    <col min="6933" max="6933" width="2.109375" style="312" customWidth="1"/>
    <col min="6934" max="6934" width="12.77734375" style="312" customWidth="1"/>
    <col min="6935" max="6935" width="2.109375" style="312" customWidth="1"/>
    <col min="6936" max="6936" width="12.77734375" style="312" customWidth="1"/>
    <col min="6937" max="6937" width="2" style="312" customWidth="1"/>
    <col min="6938" max="6938" width="11.77734375" style="312" customWidth="1"/>
    <col min="6939" max="6939" width="11.44140625" style="312" customWidth="1"/>
    <col min="6940" max="6940" width="1.77734375" style="312" customWidth="1"/>
    <col min="6941" max="6941" width="11.77734375" style="312" customWidth="1"/>
    <col min="6942" max="6942" width="2.109375" style="312" customWidth="1"/>
    <col min="6943" max="6943" width="11.44140625" style="312" customWidth="1"/>
    <col min="6944" max="6944" width="0.5546875" style="312" customWidth="1"/>
    <col min="6945" max="6945" width="2.109375" style="312" customWidth="1"/>
    <col min="6946" max="6946" width="10.5546875" style="312" customWidth="1"/>
    <col min="6947" max="6947" width="11.109375" style="312" customWidth="1"/>
    <col min="6948" max="6948" width="2.109375" style="312" customWidth="1"/>
    <col min="6949" max="6949" width="11.109375" style="312" customWidth="1"/>
    <col min="6950" max="6950" width="2.109375" style="312" customWidth="1"/>
    <col min="6951" max="6951" width="12.44140625" style="312" customWidth="1"/>
    <col min="6952" max="7170" width="8.77734375" style="312"/>
    <col min="7171" max="7171" width="51" style="312" customWidth="1"/>
    <col min="7172" max="7172" width="2.109375" style="312" customWidth="1"/>
    <col min="7173" max="7173" width="14.109375" style="312" customWidth="1"/>
    <col min="7174" max="7175" width="8.77734375" style="312" customWidth="1"/>
    <col min="7176" max="7176" width="2" style="312" customWidth="1"/>
    <col min="7177" max="7177" width="14.77734375" style="312" customWidth="1"/>
    <col min="7178" max="7178" width="2" style="312" customWidth="1"/>
    <col min="7179" max="7179" width="14.77734375" style="312" customWidth="1"/>
    <col min="7180" max="7180" width="2.109375" style="312" customWidth="1"/>
    <col min="7181" max="7181" width="14.77734375" style="312" customWidth="1"/>
    <col min="7182" max="7182" width="2.109375" style="312" customWidth="1"/>
    <col min="7183" max="7183" width="14.77734375" style="312" customWidth="1"/>
    <col min="7184" max="7185" width="3.77734375" style="312" customWidth="1"/>
    <col min="7186" max="7186" width="12.44140625" style="312" customWidth="1"/>
    <col min="7187" max="7187" width="2.109375" style="312" customWidth="1"/>
    <col min="7188" max="7188" width="12.5546875" style="312" customWidth="1"/>
    <col min="7189" max="7189" width="2.109375" style="312" customWidth="1"/>
    <col min="7190" max="7190" width="12.77734375" style="312" customWidth="1"/>
    <col min="7191" max="7191" width="2.109375" style="312" customWidth="1"/>
    <col min="7192" max="7192" width="12.77734375" style="312" customWidth="1"/>
    <col min="7193" max="7193" width="2" style="312" customWidth="1"/>
    <col min="7194" max="7194" width="11.77734375" style="312" customWidth="1"/>
    <col min="7195" max="7195" width="11.44140625" style="312" customWidth="1"/>
    <col min="7196" max="7196" width="1.77734375" style="312" customWidth="1"/>
    <col min="7197" max="7197" width="11.77734375" style="312" customWidth="1"/>
    <col min="7198" max="7198" width="2.109375" style="312" customWidth="1"/>
    <col min="7199" max="7199" width="11.44140625" style="312" customWidth="1"/>
    <col min="7200" max="7200" width="0.5546875" style="312" customWidth="1"/>
    <col min="7201" max="7201" width="2.109375" style="312" customWidth="1"/>
    <col min="7202" max="7202" width="10.5546875" style="312" customWidth="1"/>
    <col min="7203" max="7203" width="11.109375" style="312" customWidth="1"/>
    <col min="7204" max="7204" width="2.109375" style="312" customWidth="1"/>
    <col min="7205" max="7205" width="11.109375" style="312" customWidth="1"/>
    <col min="7206" max="7206" width="2.109375" style="312" customWidth="1"/>
    <col min="7207" max="7207" width="12.44140625" style="312" customWidth="1"/>
    <col min="7208" max="7426" width="8.77734375" style="312"/>
    <col min="7427" max="7427" width="51" style="312" customWidth="1"/>
    <col min="7428" max="7428" width="2.109375" style="312" customWidth="1"/>
    <col min="7429" max="7429" width="14.109375" style="312" customWidth="1"/>
    <col min="7430" max="7431" width="8.77734375" style="312" customWidth="1"/>
    <col min="7432" max="7432" width="2" style="312" customWidth="1"/>
    <col min="7433" max="7433" width="14.77734375" style="312" customWidth="1"/>
    <col min="7434" max="7434" width="2" style="312" customWidth="1"/>
    <col min="7435" max="7435" width="14.77734375" style="312" customWidth="1"/>
    <col min="7436" max="7436" width="2.109375" style="312" customWidth="1"/>
    <col min="7437" max="7437" width="14.77734375" style="312" customWidth="1"/>
    <col min="7438" max="7438" width="2.109375" style="312" customWidth="1"/>
    <col min="7439" max="7439" width="14.77734375" style="312" customWidth="1"/>
    <col min="7440" max="7441" width="3.77734375" style="312" customWidth="1"/>
    <col min="7442" max="7442" width="12.44140625" style="312" customWidth="1"/>
    <col min="7443" max="7443" width="2.109375" style="312" customWidth="1"/>
    <col min="7444" max="7444" width="12.5546875" style="312" customWidth="1"/>
    <col min="7445" max="7445" width="2.109375" style="312" customWidth="1"/>
    <col min="7446" max="7446" width="12.77734375" style="312" customWidth="1"/>
    <col min="7447" max="7447" width="2.109375" style="312" customWidth="1"/>
    <col min="7448" max="7448" width="12.77734375" style="312" customWidth="1"/>
    <col min="7449" max="7449" width="2" style="312" customWidth="1"/>
    <col min="7450" max="7450" width="11.77734375" style="312" customWidth="1"/>
    <col min="7451" max="7451" width="11.44140625" style="312" customWidth="1"/>
    <col min="7452" max="7452" width="1.77734375" style="312" customWidth="1"/>
    <col min="7453" max="7453" width="11.77734375" style="312" customWidth="1"/>
    <col min="7454" max="7454" width="2.109375" style="312" customWidth="1"/>
    <col min="7455" max="7455" width="11.44140625" style="312" customWidth="1"/>
    <col min="7456" max="7456" width="0.5546875" style="312" customWidth="1"/>
    <col min="7457" max="7457" width="2.109375" style="312" customWidth="1"/>
    <col min="7458" max="7458" width="10.5546875" style="312" customWidth="1"/>
    <col min="7459" max="7459" width="11.109375" style="312" customWidth="1"/>
    <col min="7460" max="7460" width="2.109375" style="312" customWidth="1"/>
    <col min="7461" max="7461" width="11.109375" style="312" customWidth="1"/>
    <col min="7462" max="7462" width="2.109375" style="312" customWidth="1"/>
    <col min="7463" max="7463" width="12.44140625" style="312" customWidth="1"/>
    <col min="7464" max="7682" width="8.77734375" style="312"/>
    <col min="7683" max="7683" width="51" style="312" customWidth="1"/>
    <col min="7684" max="7684" width="2.109375" style="312" customWidth="1"/>
    <col min="7685" max="7685" width="14.109375" style="312" customWidth="1"/>
    <col min="7686" max="7687" width="8.77734375" style="312" customWidth="1"/>
    <col min="7688" max="7688" width="2" style="312" customWidth="1"/>
    <col min="7689" max="7689" width="14.77734375" style="312" customWidth="1"/>
    <col min="7690" max="7690" width="2" style="312" customWidth="1"/>
    <col min="7691" max="7691" width="14.77734375" style="312" customWidth="1"/>
    <col min="7692" max="7692" width="2.109375" style="312" customWidth="1"/>
    <col min="7693" max="7693" width="14.77734375" style="312" customWidth="1"/>
    <col min="7694" max="7694" width="2.109375" style="312" customWidth="1"/>
    <col min="7695" max="7695" width="14.77734375" style="312" customWidth="1"/>
    <col min="7696" max="7697" width="3.77734375" style="312" customWidth="1"/>
    <col min="7698" max="7698" width="12.44140625" style="312" customWidth="1"/>
    <col min="7699" max="7699" width="2.109375" style="312" customWidth="1"/>
    <col min="7700" max="7700" width="12.5546875" style="312" customWidth="1"/>
    <col min="7701" max="7701" width="2.109375" style="312" customWidth="1"/>
    <col min="7702" max="7702" width="12.77734375" style="312" customWidth="1"/>
    <col min="7703" max="7703" width="2.109375" style="312" customWidth="1"/>
    <col min="7704" max="7704" width="12.77734375" style="312" customWidth="1"/>
    <col min="7705" max="7705" width="2" style="312" customWidth="1"/>
    <col min="7706" max="7706" width="11.77734375" style="312" customWidth="1"/>
    <col min="7707" max="7707" width="11.44140625" style="312" customWidth="1"/>
    <col min="7708" max="7708" width="1.77734375" style="312" customWidth="1"/>
    <col min="7709" max="7709" width="11.77734375" style="312" customWidth="1"/>
    <col min="7710" max="7710" width="2.109375" style="312" customWidth="1"/>
    <col min="7711" max="7711" width="11.44140625" style="312" customWidth="1"/>
    <col min="7712" max="7712" width="0.5546875" style="312" customWidth="1"/>
    <col min="7713" max="7713" width="2.109375" style="312" customWidth="1"/>
    <col min="7714" max="7714" width="10.5546875" style="312" customWidth="1"/>
    <col min="7715" max="7715" width="11.109375" style="312" customWidth="1"/>
    <col min="7716" max="7716" width="2.109375" style="312" customWidth="1"/>
    <col min="7717" max="7717" width="11.109375" style="312" customWidth="1"/>
    <col min="7718" max="7718" width="2.109375" style="312" customWidth="1"/>
    <col min="7719" max="7719" width="12.44140625" style="312" customWidth="1"/>
    <col min="7720" max="7938" width="8.77734375" style="312"/>
    <col min="7939" max="7939" width="51" style="312" customWidth="1"/>
    <col min="7940" max="7940" width="2.109375" style="312" customWidth="1"/>
    <col min="7941" max="7941" width="14.109375" style="312" customWidth="1"/>
    <col min="7942" max="7943" width="8.77734375" style="312" customWidth="1"/>
    <col min="7944" max="7944" width="2" style="312" customWidth="1"/>
    <col min="7945" max="7945" width="14.77734375" style="312" customWidth="1"/>
    <col min="7946" max="7946" width="2" style="312" customWidth="1"/>
    <col min="7947" max="7947" width="14.77734375" style="312" customWidth="1"/>
    <col min="7948" max="7948" width="2.109375" style="312" customWidth="1"/>
    <col min="7949" max="7949" width="14.77734375" style="312" customWidth="1"/>
    <col min="7950" max="7950" width="2.109375" style="312" customWidth="1"/>
    <col min="7951" max="7951" width="14.77734375" style="312" customWidth="1"/>
    <col min="7952" max="7953" width="3.77734375" style="312" customWidth="1"/>
    <col min="7954" max="7954" width="12.44140625" style="312" customWidth="1"/>
    <col min="7955" max="7955" width="2.109375" style="312" customWidth="1"/>
    <col min="7956" max="7956" width="12.5546875" style="312" customWidth="1"/>
    <col min="7957" max="7957" width="2.109375" style="312" customWidth="1"/>
    <col min="7958" max="7958" width="12.77734375" style="312" customWidth="1"/>
    <col min="7959" max="7959" width="2.109375" style="312" customWidth="1"/>
    <col min="7960" max="7960" width="12.77734375" style="312" customWidth="1"/>
    <col min="7961" max="7961" width="2" style="312" customWidth="1"/>
    <col min="7962" max="7962" width="11.77734375" style="312" customWidth="1"/>
    <col min="7963" max="7963" width="11.44140625" style="312" customWidth="1"/>
    <col min="7964" max="7964" width="1.77734375" style="312" customWidth="1"/>
    <col min="7965" max="7965" width="11.77734375" style="312" customWidth="1"/>
    <col min="7966" max="7966" width="2.109375" style="312" customWidth="1"/>
    <col min="7967" max="7967" width="11.44140625" style="312" customWidth="1"/>
    <col min="7968" max="7968" width="0.5546875" style="312" customWidth="1"/>
    <col min="7969" max="7969" width="2.109375" style="312" customWidth="1"/>
    <col min="7970" max="7970" width="10.5546875" style="312" customWidth="1"/>
    <col min="7971" max="7971" width="11.109375" style="312" customWidth="1"/>
    <col min="7972" max="7972" width="2.109375" style="312" customWidth="1"/>
    <col min="7973" max="7973" width="11.109375" style="312" customWidth="1"/>
    <col min="7974" max="7974" width="2.109375" style="312" customWidth="1"/>
    <col min="7975" max="7975" width="12.44140625" style="312" customWidth="1"/>
    <col min="7976" max="8194" width="8.77734375" style="312"/>
    <col min="8195" max="8195" width="51" style="312" customWidth="1"/>
    <col min="8196" max="8196" width="2.109375" style="312" customWidth="1"/>
    <col min="8197" max="8197" width="14.109375" style="312" customWidth="1"/>
    <col min="8198" max="8199" width="8.77734375" style="312" customWidth="1"/>
    <col min="8200" max="8200" width="2" style="312" customWidth="1"/>
    <col min="8201" max="8201" width="14.77734375" style="312" customWidth="1"/>
    <col min="8202" max="8202" width="2" style="312" customWidth="1"/>
    <col min="8203" max="8203" width="14.77734375" style="312" customWidth="1"/>
    <col min="8204" max="8204" width="2.109375" style="312" customWidth="1"/>
    <col min="8205" max="8205" width="14.77734375" style="312" customWidth="1"/>
    <col min="8206" max="8206" width="2.109375" style="312" customWidth="1"/>
    <col min="8207" max="8207" width="14.77734375" style="312" customWidth="1"/>
    <col min="8208" max="8209" width="3.77734375" style="312" customWidth="1"/>
    <col min="8210" max="8210" width="12.44140625" style="312" customWidth="1"/>
    <col min="8211" max="8211" width="2.109375" style="312" customWidth="1"/>
    <col min="8212" max="8212" width="12.5546875" style="312" customWidth="1"/>
    <col min="8213" max="8213" width="2.109375" style="312" customWidth="1"/>
    <col min="8214" max="8214" width="12.77734375" style="312" customWidth="1"/>
    <col min="8215" max="8215" width="2.109375" style="312" customWidth="1"/>
    <col min="8216" max="8216" width="12.77734375" style="312" customWidth="1"/>
    <col min="8217" max="8217" width="2" style="312" customWidth="1"/>
    <col min="8218" max="8218" width="11.77734375" style="312" customWidth="1"/>
    <col min="8219" max="8219" width="11.44140625" style="312" customWidth="1"/>
    <col min="8220" max="8220" width="1.77734375" style="312" customWidth="1"/>
    <col min="8221" max="8221" width="11.77734375" style="312" customWidth="1"/>
    <col min="8222" max="8222" width="2.109375" style="312" customWidth="1"/>
    <col min="8223" max="8223" width="11.44140625" style="312" customWidth="1"/>
    <col min="8224" max="8224" width="0.5546875" style="312" customWidth="1"/>
    <col min="8225" max="8225" width="2.109375" style="312" customWidth="1"/>
    <col min="8226" max="8226" width="10.5546875" style="312" customWidth="1"/>
    <col min="8227" max="8227" width="11.109375" style="312" customWidth="1"/>
    <col min="8228" max="8228" width="2.109375" style="312" customWidth="1"/>
    <col min="8229" max="8229" width="11.109375" style="312" customWidth="1"/>
    <col min="8230" max="8230" width="2.109375" style="312" customWidth="1"/>
    <col min="8231" max="8231" width="12.44140625" style="312" customWidth="1"/>
    <col min="8232" max="8450" width="8.77734375" style="312"/>
    <col min="8451" max="8451" width="51" style="312" customWidth="1"/>
    <col min="8452" max="8452" width="2.109375" style="312" customWidth="1"/>
    <col min="8453" max="8453" width="14.109375" style="312" customWidth="1"/>
    <col min="8454" max="8455" width="8.77734375" style="312" customWidth="1"/>
    <col min="8456" max="8456" width="2" style="312" customWidth="1"/>
    <col min="8457" max="8457" width="14.77734375" style="312" customWidth="1"/>
    <col min="8458" max="8458" width="2" style="312" customWidth="1"/>
    <col min="8459" max="8459" width="14.77734375" style="312" customWidth="1"/>
    <col min="8460" max="8460" width="2.109375" style="312" customWidth="1"/>
    <col min="8461" max="8461" width="14.77734375" style="312" customWidth="1"/>
    <col min="8462" max="8462" width="2.109375" style="312" customWidth="1"/>
    <col min="8463" max="8463" width="14.77734375" style="312" customWidth="1"/>
    <col min="8464" max="8465" width="3.77734375" style="312" customWidth="1"/>
    <col min="8466" max="8466" width="12.44140625" style="312" customWidth="1"/>
    <col min="8467" max="8467" width="2.109375" style="312" customWidth="1"/>
    <col min="8468" max="8468" width="12.5546875" style="312" customWidth="1"/>
    <col min="8469" max="8469" width="2.109375" style="312" customWidth="1"/>
    <col min="8470" max="8470" width="12.77734375" style="312" customWidth="1"/>
    <col min="8471" max="8471" width="2.109375" style="312" customWidth="1"/>
    <col min="8472" max="8472" width="12.77734375" style="312" customWidth="1"/>
    <col min="8473" max="8473" width="2" style="312" customWidth="1"/>
    <col min="8474" max="8474" width="11.77734375" style="312" customWidth="1"/>
    <col min="8475" max="8475" width="11.44140625" style="312" customWidth="1"/>
    <col min="8476" max="8476" width="1.77734375" style="312" customWidth="1"/>
    <col min="8477" max="8477" width="11.77734375" style="312" customWidth="1"/>
    <col min="8478" max="8478" width="2.109375" style="312" customWidth="1"/>
    <col min="8479" max="8479" width="11.44140625" style="312" customWidth="1"/>
    <col min="8480" max="8480" width="0.5546875" style="312" customWidth="1"/>
    <col min="8481" max="8481" width="2.109375" style="312" customWidth="1"/>
    <col min="8482" max="8482" width="10.5546875" style="312" customWidth="1"/>
    <col min="8483" max="8483" width="11.109375" style="312" customWidth="1"/>
    <col min="8484" max="8484" width="2.109375" style="312" customWidth="1"/>
    <col min="8485" max="8485" width="11.109375" style="312" customWidth="1"/>
    <col min="8486" max="8486" width="2.109375" style="312" customWidth="1"/>
    <col min="8487" max="8487" width="12.44140625" style="312" customWidth="1"/>
    <col min="8488" max="8706" width="8.77734375" style="312"/>
    <col min="8707" max="8707" width="51" style="312" customWidth="1"/>
    <col min="8708" max="8708" width="2.109375" style="312" customWidth="1"/>
    <col min="8709" max="8709" width="14.109375" style="312" customWidth="1"/>
    <col min="8710" max="8711" width="8.77734375" style="312" customWidth="1"/>
    <col min="8712" max="8712" width="2" style="312" customWidth="1"/>
    <col min="8713" max="8713" width="14.77734375" style="312" customWidth="1"/>
    <col min="8714" max="8714" width="2" style="312" customWidth="1"/>
    <col min="8715" max="8715" width="14.77734375" style="312" customWidth="1"/>
    <col min="8716" max="8716" width="2.109375" style="312" customWidth="1"/>
    <col min="8717" max="8717" width="14.77734375" style="312" customWidth="1"/>
    <col min="8718" max="8718" width="2.109375" style="312" customWidth="1"/>
    <col min="8719" max="8719" width="14.77734375" style="312" customWidth="1"/>
    <col min="8720" max="8721" width="3.77734375" style="312" customWidth="1"/>
    <col min="8722" max="8722" width="12.44140625" style="312" customWidth="1"/>
    <col min="8723" max="8723" width="2.109375" style="312" customWidth="1"/>
    <col min="8724" max="8724" width="12.5546875" style="312" customWidth="1"/>
    <col min="8725" max="8725" width="2.109375" style="312" customWidth="1"/>
    <col min="8726" max="8726" width="12.77734375" style="312" customWidth="1"/>
    <col min="8727" max="8727" width="2.109375" style="312" customWidth="1"/>
    <col min="8728" max="8728" width="12.77734375" style="312" customWidth="1"/>
    <col min="8729" max="8729" width="2" style="312" customWidth="1"/>
    <col min="8730" max="8730" width="11.77734375" style="312" customWidth="1"/>
    <col min="8731" max="8731" width="11.44140625" style="312" customWidth="1"/>
    <col min="8732" max="8732" width="1.77734375" style="312" customWidth="1"/>
    <col min="8733" max="8733" width="11.77734375" style="312" customWidth="1"/>
    <col min="8734" max="8734" width="2.109375" style="312" customWidth="1"/>
    <col min="8735" max="8735" width="11.44140625" style="312" customWidth="1"/>
    <col min="8736" max="8736" width="0.5546875" style="312" customWidth="1"/>
    <col min="8737" max="8737" width="2.109375" style="312" customWidth="1"/>
    <col min="8738" max="8738" width="10.5546875" style="312" customWidth="1"/>
    <col min="8739" max="8739" width="11.109375" style="312" customWidth="1"/>
    <col min="8740" max="8740" width="2.109375" style="312" customWidth="1"/>
    <col min="8741" max="8741" width="11.109375" style="312" customWidth="1"/>
    <col min="8742" max="8742" width="2.109375" style="312" customWidth="1"/>
    <col min="8743" max="8743" width="12.44140625" style="312" customWidth="1"/>
    <col min="8744" max="8962" width="8.77734375" style="312"/>
    <col min="8963" max="8963" width="51" style="312" customWidth="1"/>
    <col min="8964" max="8964" width="2.109375" style="312" customWidth="1"/>
    <col min="8965" max="8965" width="14.109375" style="312" customWidth="1"/>
    <col min="8966" max="8967" width="8.77734375" style="312" customWidth="1"/>
    <col min="8968" max="8968" width="2" style="312" customWidth="1"/>
    <col min="8969" max="8969" width="14.77734375" style="312" customWidth="1"/>
    <col min="8970" max="8970" width="2" style="312" customWidth="1"/>
    <col min="8971" max="8971" width="14.77734375" style="312" customWidth="1"/>
    <col min="8972" max="8972" width="2.109375" style="312" customWidth="1"/>
    <col min="8973" max="8973" width="14.77734375" style="312" customWidth="1"/>
    <col min="8974" max="8974" width="2.109375" style="312" customWidth="1"/>
    <col min="8975" max="8975" width="14.77734375" style="312" customWidth="1"/>
    <col min="8976" max="8977" width="3.77734375" style="312" customWidth="1"/>
    <col min="8978" max="8978" width="12.44140625" style="312" customWidth="1"/>
    <col min="8979" max="8979" width="2.109375" style="312" customWidth="1"/>
    <col min="8980" max="8980" width="12.5546875" style="312" customWidth="1"/>
    <col min="8981" max="8981" width="2.109375" style="312" customWidth="1"/>
    <col min="8982" max="8982" width="12.77734375" style="312" customWidth="1"/>
    <col min="8983" max="8983" width="2.109375" style="312" customWidth="1"/>
    <col min="8984" max="8984" width="12.77734375" style="312" customWidth="1"/>
    <col min="8985" max="8985" width="2" style="312" customWidth="1"/>
    <col min="8986" max="8986" width="11.77734375" style="312" customWidth="1"/>
    <col min="8987" max="8987" width="11.44140625" style="312" customWidth="1"/>
    <col min="8988" max="8988" width="1.77734375" style="312" customWidth="1"/>
    <col min="8989" max="8989" width="11.77734375" style="312" customWidth="1"/>
    <col min="8990" max="8990" width="2.109375" style="312" customWidth="1"/>
    <col min="8991" max="8991" width="11.44140625" style="312" customWidth="1"/>
    <col min="8992" max="8992" width="0.5546875" style="312" customWidth="1"/>
    <col min="8993" max="8993" width="2.109375" style="312" customWidth="1"/>
    <col min="8994" max="8994" width="10.5546875" style="312" customWidth="1"/>
    <col min="8995" max="8995" width="11.109375" style="312" customWidth="1"/>
    <col min="8996" max="8996" width="2.109375" style="312" customWidth="1"/>
    <col min="8997" max="8997" width="11.109375" style="312" customWidth="1"/>
    <col min="8998" max="8998" width="2.109375" style="312" customWidth="1"/>
    <col min="8999" max="8999" width="12.44140625" style="312" customWidth="1"/>
    <col min="9000" max="9218" width="8.77734375" style="312"/>
    <col min="9219" max="9219" width="51" style="312" customWidth="1"/>
    <col min="9220" max="9220" width="2.109375" style="312" customWidth="1"/>
    <col min="9221" max="9221" width="14.109375" style="312" customWidth="1"/>
    <col min="9222" max="9223" width="8.77734375" style="312" customWidth="1"/>
    <col min="9224" max="9224" width="2" style="312" customWidth="1"/>
    <col min="9225" max="9225" width="14.77734375" style="312" customWidth="1"/>
    <col min="9226" max="9226" width="2" style="312" customWidth="1"/>
    <col min="9227" max="9227" width="14.77734375" style="312" customWidth="1"/>
    <col min="9228" max="9228" width="2.109375" style="312" customWidth="1"/>
    <col min="9229" max="9229" width="14.77734375" style="312" customWidth="1"/>
    <col min="9230" max="9230" width="2.109375" style="312" customWidth="1"/>
    <col min="9231" max="9231" width="14.77734375" style="312" customWidth="1"/>
    <col min="9232" max="9233" width="3.77734375" style="312" customWidth="1"/>
    <col min="9234" max="9234" width="12.44140625" style="312" customWidth="1"/>
    <col min="9235" max="9235" width="2.109375" style="312" customWidth="1"/>
    <col min="9236" max="9236" width="12.5546875" style="312" customWidth="1"/>
    <col min="9237" max="9237" width="2.109375" style="312" customWidth="1"/>
    <col min="9238" max="9238" width="12.77734375" style="312" customWidth="1"/>
    <col min="9239" max="9239" width="2.109375" style="312" customWidth="1"/>
    <col min="9240" max="9240" width="12.77734375" style="312" customWidth="1"/>
    <col min="9241" max="9241" width="2" style="312" customWidth="1"/>
    <col min="9242" max="9242" width="11.77734375" style="312" customWidth="1"/>
    <col min="9243" max="9243" width="11.44140625" style="312" customWidth="1"/>
    <col min="9244" max="9244" width="1.77734375" style="312" customWidth="1"/>
    <col min="9245" max="9245" width="11.77734375" style="312" customWidth="1"/>
    <col min="9246" max="9246" width="2.109375" style="312" customWidth="1"/>
    <col min="9247" max="9247" width="11.44140625" style="312" customWidth="1"/>
    <col min="9248" max="9248" width="0.5546875" style="312" customWidth="1"/>
    <col min="9249" max="9249" width="2.109375" style="312" customWidth="1"/>
    <col min="9250" max="9250" width="10.5546875" style="312" customWidth="1"/>
    <col min="9251" max="9251" width="11.109375" style="312" customWidth="1"/>
    <col min="9252" max="9252" width="2.109375" style="312" customWidth="1"/>
    <col min="9253" max="9253" width="11.109375" style="312" customWidth="1"/>
    <col min="9254" max="9254" width="2.109375" style="312" customWidth="1"/>
    <col min="9255" max="9255" width="12.44140625" style="312" customWidth="1"/>
    <col min="9256" max="9474" width="8.77734375" style="312"/>
    <col min="9475" max="9475" width="51" style="312" customWidth="1"/>
    <col min="9476" max="9476" width="2.109375" style="312" customWidth="1"/>
    <col min="9477" max="9477" width="14.109375" style="312" customWidth="1"/>
    <col min="9478" max="9479" width="8.77734375" style="312" customWidth="1"/>
    <col min="9480" max="9480" width="2" style="312" customWidth="1"/>
    <col min="9481" max="9481" width="14.77734375" style="312" customWidth="1"/>
    <col min="9482" max="9482" width="2" style="312" customWidth="1"/>
    <col min="9483" max="9483" width="14.77734375" style="312" customWidth="1"/>
    <col min="9484" max="9484" width="2.109375" style="312" customWidth="1"/>
    <col min="9485" max="9485" width="14.77734375" style="312" customWidth="1"/>
    <col min="9486" max="9486" width="2.109375" style="312" customWidth="1"/>
    <col min="9487" max="9487" width="14.77734375" style="312" customWidth="1"/>
    <col min="9488" max="9489" width="3.77734375" style="312" customWidth="1"/>
    <col min="9490" max="9490" width="12.44140625" style="312" customWidth="1"/>
    <col min="9491" max="9491" width="2.109375" style="312" customWidth="1"/>
    <col min="9492" max="9492" width="12.5546875" style="312" customWidth="1"/>
    <col min="9493" max="9493" width="2.109375" style="312" customWidth="1"/>
    <col min="9494" max="9494" width="12.77734375" style="312" customWidth="1"/>
    <col min="9495" max="9495" width="2.109375" style="312" customWidth="1"/>
    <col min="9496" max="9496" width="12.77734375" style="312" customWidth="1"/>
    <col min="9497" max="9497" width="2" style="312" customWidth="1"/>
    <col min="9498" max="9498" width="11.77734375" style="312" customWidth="1"/>
    <col min="9499" max="9499" width="11.44140625" style="312" customWidth="1"/>
    <col min="9500" max="9500" width="1.77734375" style="312" customWidth="1"/>
    <col min="9501" max="9501" width="11.77734375" style="312" customWidth="1"/>
    <col min="9502" max="9502" width="2.109375" style="312" customWidth="1"/>
    <col min="9503" max="9503" width="11.44140625" style="312" customWidth="1"/>
    <col min="9504" max="9504" width="0.5546875" style="312" customWidth="1"/>
    <col min="9505" max="9505" width="2.109375" style="312" customWidth="1"/>
    <col min="9506" max="9506" width="10.5546875" style="312" customWidth="1"/>
    <col min="9507" max="9507" width="11.109375" style="312" customWidth="1"/>
    <col min="9508" max="9508" width="2.109375" style="312" customWidth="1"/>
    <col min="9509" max="9509" width="11.109375" style="312" customWidth="1"/>
    <col min="9510" max="9510" width="2.109375" style="312" customWidth="1"/>
    <col min="9511" max="9511" width="12.44140625" style="312" customWidth="1"/>
    <col min="9512" max="9730" width="8.77734375" style="312"/>
    <col min="9731" max="9731" width="51" style="312" customWidth="1"/>
    <col min="9732" max="9732" width="2.109375" style="312" customWidth="1"/>
    <col min="9733" max="9733" width="14.109375" style="312" customWidth="1"/>
    <col min="9734" max="9735" width="8.77734375" style="312" customWidth="1"/>
    <col min="9736" max="9736" width="2" style="312" customWidth="1"/>
    <col min="9737" max="9737" width="14.77734375" style="312" customWidth="1"/>
    <col min="9738" max="9738" width="2" style="312" customWidth="1"/>
    <col min="9739" max="9739" width="14.77734375" style="312" customWidth="1"/>
    <col min="9740" max="9740" width="2.109375" style="312" customWidth="1"/>
    <col min="9741" max="9741" width="14.77734375" style="312" customWidth="1"/>
    <col min="9742" max="9742" width="2.109375" style="312" customWidth="1"/>
    <col min="9743" max="9743" width="14.77734375" style="312" customWidth="1"/>
    <col min="9744" max="9745" width="3.77734375" style="312" customWidth="1"/>
    <col min="9746" max="9746" width="12.44140625" style="312" customWidth="1"/>
    <col min="9747" max="9747" width="2.109375" style="312" customWidth="1"/>
    <col min="9748" max="9748" width="12.5546875" style="312" customWidth="1"/>
    <col min="9749" max="9749" width="2.109375" style="312" customWidth="1"/>
    <col min="9750" max="9750" width="12.77734375" style="312" customWidth="1"/>
    <col min="9751" max="9751" width="2.109375" style="312" customWidth="1"/>
    <col min="9752" max="9752" width="12.77734375" style="312" customWidth="1"/>
    <col min="9753" max="9753" width="2" style="312" customWidth="1"/>
    <col min="9754" max="9754" width="11.77734375" style="312" customWidth="1"/>
    <col min="9755" max="9755" width="11.44140625" style="312" customWidth="1"/>
    <col min="9756" max="9756" width="1.77734375" style="312" customWidth="1"/>
    <col min="9757" max="9757" width="11.77734375" style="312" customWidth="1"/>
    <col min="9758" max="9758" width="2.109375" style="312" customWidth="1"/>
    <col min="9759" max="9759" width="11.44140625" style="312" customWidth="1"/>
    <col min="9760" max="9760" width="0.5546875" style="312" customWidth="1"/>
    <col min="9761" max="9761" width="2.109375" style="312" customWidth="1"/>
    <col min="9762" max="9762" width="10.5546875" style="312" customWidth="1"/>
    <col min="9763" max="9763" width="11.109375" style="312" customWidth="1"/>
    <col min="9764" max="9764" width="2.109375" style="312" customWidth="1"/>
    <col min="9765" max="9765" width="11.109375" style="312" customWidth="1"/>
    <col min="9766" max="9766" width="2.109375" style="312" customWidth="1"/>
    <col min="9767" max="9767" width="12.44140625" style="312" customWidth="1"/>
    <col min="9768" max="9986" width="8.77734375" style="312"/>
    <col min="9987" max="9987" width="51" style="312" customWidth="1"/>
    <col min="9988" max="9988" width="2.109375" style="312" customWidth="1"/>
    <col min="9989" max="9989" width="14.109375" style="312" customWidth="1"/>
    <col min="9990" max="9991" width="8.77734375" style="312" customWidth="1"/>
    <col min="9992" max="9992" width="2" style="312" customWidth="1"/>
    <col min="9993" max="9993" width="14.77734375" style="312" customWidth="1"/>
    <col min="9994" max="9994" width="2" style="312" customWidth="1"/>
    <col min="9995" max="9995" width="14.77734375" style="312" customWidth="1"/>
    <col min="9996" max="9996" width="2.109375" style="312" customWidth="1"/>
    <col min="9997" max="9997" width="14.77734375" style="312" customWidth="1"/>
    <col min="9998" max="9998" width="2.109375" style="312" customWidth="1"/>
    <col min="9999" max="9999" width="14.77734375" style="312" customWidth="1"/>
    <col min="10000" max="10001" width="3.77734375" style="312" customWidth="1"/>
    <col min="10002" max="10002" width="12.44140625" style="312" customWidth="1"/>
    <col min="10003" max="10003" width="2.109375" style="312" customWidth="1"/>
    <col min="10004" max="10004" width="12.5546875" style="312" customWidth="1"/>
    <col min="10005" max="10005" width="2.109375" style="312" customWidth="1"/>
    <col min="10006" max="10006" width="12.77734375" style="312" customWidth="1"/>
    <col min="10007" max="10007" width="2.109375" style="312" customWidth="1"/>
    <col min="10008" max="10008" width="12.77734375" style="312" customWidth="1"/>
    <col min="10009" max="10009" width="2" style="312" customWidth="1"/>
    <col min="10010" max="10010" width="11.77734375" style="312" customWidth="1"/>
    <col min="10011" max="10011" width="11.44140625" style="312" customWidth="1"/>
    <col min="10012" max="10012" width="1.77734375" style="312" customWidth="1"/>
    <col min="10013" max="10013" width="11.77734375" style="312" customWidth="1"/>
    <col min="10014" max="10014" width="2.109375" style="312" customWidth="1"/>
    <col min="10015" max="10015" width="11.44140625" style="312" customWidth="1"/>
    <col min="10016" max="10016" width="0.5546875" style="312" customWidth="1"/>
    <col min="10017" max="10017" width="2.109375" style="312" customWidth="1"/>
    <col min="10018" max="10018" width="10.5546875" style="312" customWidth="1"/>
    <col min="10019" max="10019" width="11.109375" style="312" customWidth="1"/>
    <col min="10020" max="10020" width="2.109375" style="312" customWidth="1"/>
    <col min="10021" max="10021" width="11.109375" style="312" customWidth="1"/>
    <col min="10022" max="10022" width="2.109375" style="312" customWidth="1"/>
    <col min="10023" max="10023" width="12.44140625" style="312" customWidth="1"/>
    <col min="10024" max="10242" width="8.77734375" style="312"/>
    <col min="10243" max="10243" width="51" style="312" customWidth="1"/>
    <col min="10244" max="10244" width="2.109375" style="312" customWidth="1"/>
    <col min="10245" max="10245" width="14.109375" style="312" customWidth="1"/>
    <col min="10246" max="10247" width="8.77734375" style="312" customWidth="1"/>
    <col min="10248" max="10248" width="2" style="312" customWidth="1"/>
    <col min="10249" max="10249" width="14.77734375" style="312" customWidth="1"/>
    <col min="10250" max="10250" width="2" style="312" customWidth="1"/>
    <col min="10251" max="10251" width="14.77734375" style="312" customWidth="1"/>
    <col min="10252" max="10252" width="2.109375" style="312" customWidth="1"/>
    <col min="10253" max="10253" width="14.77734375" style="312" customWidth="1"/>
    <col min="10254" max="10254" width="2.109375" style="312" customWidth="1"/>
    <col min="10255" max="10255" width="14.77734375" style="312" customWidth="1"/>
    <col min="10256" max="10257" width="3.77734375" style="312" customWidth="1"/>
    <col min="10258" max="10258" width="12.44140625" style="312" customWidth="1"/>
    <col min="10259" max="10259" width="2.109375" style="312" customWidth="1"/>
    <col min="10260" max="10260" width="12.5546875" style="312" customWidth="1"/>
    <col min="10261" max="10261" width="2.109375" style="312" customWidth="1"/>
    <col min="10262" max="10262" width="12.77734375" style="312" customWidth="1"/>
    <col min="10263" max="10263" width="2.109375" style="312" customWidth="1"/>
    <col min="10264" max="10264" width="12.77734375" style="312" customWidth="1"/>
    <col min="10265" max="10265" width="2" style="312" customWidth="1"/>
    <col min="10266" max="10266" width="11.77734375" style="312" customWidth="1"/>
    <col min="10267" max="10267" width="11.44140625" style="312" customWidth="1"/>
    <col min="10268" max="10268" width="1.77734375" style="312" customWidth="1"/>
    <col min="10269" max="10269" width="11.77734375" style="312" customWidth="1"/>
    <col min="10270" max="10270" width="2.109375" style="312" customWidth="1"/>
    <col min="10271" max="10271" width="11.44140625" style="312" customWidth="1"/>
    <col min="10272" max="10272" width="0.5546875" style="312" customWidth="1"/>
    <col min="10273" max="10273" width="2.109375" style="312" customWidth="1"/>
    <col min="10274" max="10274" width="10.5546875" style="312" customWidth="1"/>
    <col min="10275" max="10275" width="11.109375" style="312" customWidth="1"/>
    <col min="10276" max="10276" width="2.109375" style="312" customWidth="1"/>
    <col min="10277" max="10277" width="11.109375" style="312" customWidth="1"/>
    <col min="10278" max="10278" width="2.109375" style="312" customWidth="1"/>
    <col min="10279" max="10279" width="12.44140625" style="312" customWidth="1"/>
    <col min="10280" max="10498" width="8.77734375" style="312"/>
    <col min="10499" max="10499" width="51" style="312" customWidth="1"/>
    <col min="10500" max="10500" width="2.109375" style="312" customWidth="1"/>
    <col min="10501" max="10501" width="14.109375" style="312" customWidth="1"/>
    <col min="10502" max="10503" width="8.77734375" style="312" customWidth="1"/>
    <col min="10504" max="10504" width="2" style="312" customWidth="1"/>
    <col min="10505" max="10505" width="14.77734375" style="312" customWidth="1"/>
    <col min="10506" max="10506" width="2" style="312" customWidth="1"/>
    <col min="10507" max="10507" width="14.77734375" style="312" customWidth="1"/>
    <col min="10508" max="10508" width="2.109375" style="312" customWidth="1"/>
    <col min="10509" max="10509" width="14.77734375" style="312" customWidth="1"/>
    <col min="10510" max="10510" width="2.109375" style="312" customWidth="1"/>
    <col min="10511" max="10511" width="14.77734375" style="312" customWidth="1"/>
    <col min="10512" max="10513" width="3.77734375" style="312" customWidth="1"/>
    <col min="10514" max="10514" width="12.44140625" style="312" customWidth="1"/>
    <col min="10515" max="10515" width="2.109375" style="312" customWidth="1"/>
    <col min="10516" max="10516" width="12.5546875" style="312" customWidth="1"/>
    <col min="10517" max="10517" width="2.109375" style="312" customWidth="1"/>
    <col min="10518" max="10518" width="12.77734375" style="312" customWidth="1"/>
    <col min="10519" max="10519" width="2.109375" style="312" customWidth="1"/>
    <col min="10520" max="10520" width="12.77734375" style="312" customWidth="1"/>
    <col min="10521" max="10521" width="2" style="312" customWidth="1"/>
    <col min="10522" max="10522" width="11.77734375" style="312" customWidth="1"/>
    <col min="10523" max="10523" width="11.44140625" style="312" customWidth="1"/>
    <col min="10524" max="10524" width="1.77734375" style="312" customWidth="1"/>
    <col min="10525" max="10525" width="11.77734375" style="312" customWidth="1"/>
    <col min="10526" max="10526" width="2.109375" style="312" customWidth="1"/>
    <col min="10527" max="10527" width="11.44140625" style="312" customWidth="1"/>
    <col min="10528" max="10528" width="0.5546875" style="312" customWidth="1"/>
    <col min="10529" max="10529" width="2.109375" style="312" customWidth="1"/>
    <col min="10530" max="10530" width="10.5546875" style="312" customWidth="1"/>
    <col min="10531" max="10531" width="11.109375" style="312" customWidth="1"/>
    <col min="10532" max="10532" width="2.109375" style="312" customWidth="1"/>
    <col min="10533" max="10533" width="11.109375" style="312" customWidth="1"/>
    <col min="10534" max="10534" width="2.109375" style="312" customWidth="1"/>
    <col min="10535" max="10535" width="12.44140625" style="312" customWidth="1"/>
    <col min="10536" max="10754" width="8.77734375" style="312"/>
    <col min="10755" max="10755" width="51" style="312" customWidth="1"/>
    <col min="10756" max="10756" width="2.109375" style="312" customWidth="1"/>
    <col min="10757" max="10757" width="14.109375" style="312" customWidth="1"/>
    <col min="10758" max="10759" width="8.77734375" style="312" customWidth="1"/>
    <col min="10760" max="10760" width="2" style="312" customWidth="1"/>
    <col min="10761" max="10761" width="14.77734375" style="312" customWidth="1"/>
    <col min="10762" max="10762" width="2" style="312" customWidth="1"/>
    <col min="10763" max="10763" width="14.77734375" style="312" customWidth="1"/>
    <col min="10764" max="10764" width="2.109375" style="312" customWidth="1"/>
    <col min="10765" max="10765" width="14.77734375" style="312" customWidth="1"/>
    <col min="10766" max="10766" width="2.109375" style="312" customWidth="1"/>
    <col min="10767" max="10767" width="14.77734375" style="312" customWidth="1"/>
    <col min="10768" max="10769" width="3.77734375" style="312" customWidth="1"/>
    <col min="10770" max="10770" width="12.44140625" style="312" customWidth="1"/>
    <col min="10771" max="10771" width="2.109375" style="312" customWidth="1"/>
    <col min="10772" max="10772" width="12.5546875" style="312" customWidth="1"/>
    <col min="10773" max="10773" width="2.109375" style="312" customWidth="1"/>
    <col min="10774" max="10774" width="12.77734375" style="312" customWidth="1"/>
    <col min="10775" max="10775" width="2.109375" style="312" customWidth="1"/>
    <col min="10776" max="10776" width="12.77734375" style="312" customWidth="1"/>
    <col min="10777" max="10777" width="2" style="312" customWidth="1"/>
    <col min="10778" max="10778" width="11.77734375" style="312" customWidth="1"/>
    <col min="10779" max="10779" width="11.44140625" style="312" customWidth="1"/>
    <col min="10780" max="10780" width="1.77734375" style="312" customWidth="1"/>
    <col min="10781" max="10781" width="11.77734375" style="312" customWidth="1"/>
    <col min="10782" max="10782" width="2.109375" style="312" customWidth="1"/>
    <col min="10783" max="10783" width="11.44140625" style="312" customWidth="1"/>
    <col min="10784" max="10784" width="0.5546875" style="312" customWidth="1"/>
    <col min="10785" max="10785" width="2.109375" style="312" customWidth="1"/>
    <col min="10786" max="10786" width="10.5546875" style="312" customWidth="1"/>
    <col min="10787" max="10787" width="11.109375" style="312" customWidth="1"/>
    <col min="10788" max="10788" width="2.109375" style="312" customWidth="1"/>
    <col min="10789" max="10789" width="11.109375" style="312" customWidth="1"/>
    <col min="10790" max="10790" width="2.109375" style="312" customWidth="1"/>
    <col min="10791" max="10791" width="12.44140625" style="312" customWidth="1"/>
    <col min="10792" max="11010" width="8.77734375" style="312"/>
    <col min="11011" max="11011" width="51" style="312" customWidth="1"/>
    <col min="11012" max="11012" width="2.109375" style="312" customWidth="1"/>
    <col min="11013" max="11013" width="14.109375" style="312" customWidth="1"/>
    <col min="11014" max="11015" width="8.77734375" style="312" customWidth="1"/>
    <col min="11016" max="11016" width="2" style="312" customWidth="1"/>
    <col min="11017" max="11017" width="14.77734375" style="312" customWidth="1"/>
    <col min="11018" max="11018" width="2" style="312" customWidth="1"/>
    <col min="11019" max="11019" width="14.77734375" style="312" customWidth="1"/>
    <col min="11020" max="11020" width="2.109375" style="312" customWidth="1"/>
    <col min="11021" max="11021" width="14.77734375" style="312" customWidth="1"/>
    <col min="11022" max="11022" width="2.109375" style="312" customWidth="1"/>
    <col min="11023" max="11023" width="14.77734375" style="312" customWidth="1"/>
    <col min="11024" max="11025" width="3.77734375" style="312" customWidth="1"/>
    <col min="11026" max="11026" width="12.44140625" style="312" customWidth="1"/>
    <col min="11027" max="11027" width="2.109375" style="312" customWidth="1"/>
    <col min="11028" max="11028" width="12.5546875" style="312" customWidth="1"/>
    <col min="11029" max="11029" width="2.109375" style="312" customWidth="1"/>
    <col min="11030" max="11030" width="12.77734375" style="312" customWidth="1"/>
    <col min="11031" max="11031" width="2.109375" style="312" customWidth="1"/>
    <col min="11032" max="11032" width="12.77734375" style="312" customWidth="1"/>
    <col min="11033" max="11033" width="2" style="312" customWidth="1"/>
    <col min="11034" max="11034" width="11.77734375" style="312" customWidth="1"/>
    <col min="11035" max="11035" width="11.44140625" style="312" customWidth="1"/>
    <col min="11036" max="11036" width="1.77734375" style="312" customWidth="1"/>
    <col min="11037" max="11037" width="11.77734375" style="312" customWidth="1"/>
    <col min="11038" max="11038" width="2.109375" style="312" customWidth="1"/>
    <col min="11039" max="11039" width="11.44140625" style="312" customWidth="1"/>
    <col min="11040" max="11040" width="0.5546875" style="312" customWidth="1"/>
    <col min="11041" max="11041" width="2.109375" style="312" customWidth="1"/>
    <col min="11042" max="11042" width="10.5546875" style="312" customWidth="1"/>
    <col min="11043" max="11043" width="11.109375" style="312" customWidth="1"/>
    <col min="11044" max="11044" width="2.109375" style="312" customWidth="1"/>
    <col min="11045" max="11045" width="11.109375" style="312" customWidth="1"/>
    <col min="11046" max="11046" width="2.109375" style="312" customWidth="1"/>
    <col min="11047" max="11047" width="12.44140625" style="312" customWidth="1"/>
    <col min="11048" max="11266" width="8.77734375" style="312"/>
    <col min="11267" max="11267" width="51" style="312" customWidth="1"/>
    <col min="11268" max="11268" width="2.109375" style="312" customWidth="1"/>
    <col min="11269" max="11269" width="14.109375" style="312" customWidth="1"/>
    <col min="11270" max="11271" width="8.77734375" style="312" customWidth="1"/>
    <col min="11272" max="11272" width="2" style="312" customWidth="1"/>
    <col min="11273" max="11273" width="14.77734375" style="312" customWidth="1"/>
    <col min="11274" max="11274" width="2" style="312" customWidth="1"/>
    <col min="11275" max="11275" width="14.77734375" style="312" customWidth="1"/>
    <col min="11276" max="11276" width="2.109375" style="312" customWidth="1"/>
    <col min="11277" max="11277" width="14.77734375" style="312" customWidth="1"/>
    <col min="11278" max="11278" width="2.109375" style="312" customWidth="1"/>
    <col min="11279" max="11279" width="14.77734375" style="312" customWidth="1"/>
    <col min="11280" max="11281" width="3.77734375" style="312" customWidth="1"/>
    <col min="11282" max="11282" width="12.44140625" style="312" customWidth="1"/>
    <col min="11283" max="11283" width="2.109375" style="312" customWidth="1"/>
    <col min="11284" max="11284" width="12.5546875" style="312" customWidth="1"/>
    <col min="11285" max="11285" width="2.109375" style="312" customWidth="1"/>
    <col min="11286" max="11286" width="12.77734375" style="312" customWidth="1"/>
    <col min="11287" max="11287" width="2.109375" style="312" customWidth="1"/>
    <col min="11288" max="11288" width="12.77734375" style="312" customWidth="1"/>
    <col min="11289" max="11289" width="2" style="312" customWidth="1"/>
    <col min="11290" max="11290" width="11.77734375" style="312" customWidth="1"/>
    <col min="11291" max="11291" width="11.44140625" style="312" customWidth="1"/>
    <col min="11292" max="11292" width="1.77734375" style="312" customWidth="1"/>
    <col min="11293" max="11293" width="11.77734375" style="312" customWidth="1"/>
    <col min="11294" max="11294" width="2.109375" style="312" customWidth="1"/>
    <col min="11295" max="11295" width="11.44140625" style="312" customWidth="1"/>
    <col min="11296" max="11296" width="0.5546875" style="312" customWidth="1"/>
    <col min="11297" max="11297" width="2.109375" style="312" customWidth="1"/>
    <col min="11298" max="11298" width="10.5546875" style="312" customWidth="1"/>
    <col min="11299" max="11299" width="11.109375" style="312" customWidth="1"/>
    <col min="11300" max="11300" width="2.109375" style="312" customWidth="1"/>
    <col min="11301" max="11301" width="11.109375" style="312" customWidth="1"/>
    <col min="11302" max="11302" width="2.109375" style="312" customWidth="1"/>
    <col min="11303" max="11303" width="12.44140625" style="312" customWidth="1"/>
    <col min="11304" max="11522" width="8.77734375" style="312"/>
    <col min="11523" max="11523" width="51" style="312" customWidth="1"/>
    <col min="11524" max="11524" width="2.109375" style="312" customWidth="1"/>
    <col min="11525" max="11525" width="14.109375" style="312" customWidth="1"/>
    <col min="11526" max="11527" width="8.77734375" style="312" customWidth="1"/>
    <col min="11528" max="11528" width="2" style="312" customWidth="1"/>
    <col min="11529" max="11529" width="14.77734375" style="312" customWidth="1"/>
    <col min="11530" max="11530" width="2" style="312" customWidth="1"/>
    <col min="11531" max="11531" width="14.77734375" style="312" customWidth="1"/>
    <col min="11532" max="11532" width="2.109375" style="312" customWidth="1"/>
    <col min="11533" max="11533" width="14.77734375" style="312" customWidth="1"/>
    <col min="11534" max="11534" width="2.109375" style="312" customWidth="1"/>
    <col min="11535" max="11535" width="14.77734375" style="312" customWidth="1"/>
    <col min="11536" max="11537" width="3.77734375" style="312" customWidth="1"/>
    <col min="11538" max="11538" width="12.44140625" style="312" customWidth="1"/>
    <col min="11539" max="11539" width="2.109375" style="312" customWidth="1"/>
    <col min="11540" max="11540" width="12.5546875" style="312" customWidth="1"/>
    <col min="11541" max="11541" width="2.109375" style="312" customWidth="1"/>
    <col min="11542" max="11542" width="12.77734375" style="312" customWidth="1"/>
    <col min="11543" max="11543" width="2.109375" style="312" customWidth="1"/>
    <col min="11544" max="11544" width="12.77734375" style="312" customWidth="1"/>
    <col min="11545" max="11545" width="2" style="312" customWidth="1"/>
    <col min="11546" max="11546" width="11.77734375" style="312" customWidth="1"/>
    <col min="11547" max="11547" width="11.44140625" style="312" customWidth="1"/>
    <col min="11548" max="11548" width="1.77734375" style="312" customWidth="1"/>
    <col min="11549" max="11549" width="11.77734375" style="312" customWidth="1"/>
    <col min="11550" max="11550" width="2.109375" style="312" customWidth="1"/>
    <col min="11551" max="11551" width="11.44140625" style="312" customWidth="1"/>
    <col min="11552" max="11552" width="0.5546875" style="312" customWidth="1"/>
    <col min="11553" max="11553" width="2.109375" style="312" customWidth="1"/>
    <col min="11554" max="11554" width="10.5546875" style="312" customWidth="1"/>
    <col min="11555" max="11555" width="11.109375" style="312" customWidth="1"/>
    <col min="11556" max="11556" width="2.109375" style="312" customWidth="1"/>
    <col min="11557" max="11557" width="11.109375" style="312" customWidth="1"/>
    <col min="11558" max="11558" width="2.109375" style="312" customWidth="1"/>
    <col min="11559" max="11559" width="12.44140625" style="312" customWidth="1"/>
    <col min="11560" max="11778" width="8.77734375" style="312"/>
    <col min="11779" max="11779" width="51" style="312" customWidth="1"/>
    <col min="11780" max="11780" width="2.109375" style="312" customWidth="1"/>
    <col min="11781" max="11781" width="14.109375" style="312" customWidth="1"/>
    <col min="11782" max="11783" width="8.77734375" style="312" customWidth="1"/>
    <col min="11784" max="11784" width="2" style="312" customWidth="1"/>
    <col min="11785" max="11785" width="14.77734375" style="312" customWidth="1"/>
    <col min="11786" max="11786" width="2" style="312" customWidth="1"/>
    <col min="11787" max="11787" width="14.77734375" style="312" customWidth="1"/>
    <col min="11788" max="11788" width="2.109375" style="312" customWidth="1"/>
    <col min="11789" max="11789" width="14.77734375" style="312" customWidth="1"/>
    <col min="11790" max="11790" width="2.109375" style="312" customWidth="1"/>
    <col min="11791" max="11791" width="14.77734375" style="312" customWidth="1"/>
    <col min="11792" max="11793" width="3.77734375" style="312" customWidth="1"/>
    <col min="11794" max="11794" width="12.44140625" style="312" customWidth="1"/>
    <col min="11795" max="11795" width="2.109375" style="312" customWidth="1"/>
    <col min="11796" max="11796" width="12.5546875" style="312" customWidth="1"/>
    <col min="11797" max="11797" width="2.109375" style="312" customWidth="1"/>
    <col min="11798" max="11798" width="12.77734375" style="312" customWidth="1"/>
    <col min="11799" max="11799" width="2.109375" style="312" customWidth="1"/>
    <col min="11800" max="11800" width="12.77734375" style="312" customWidth="1"/>
    <col min="11801" max="11801" width="2" style="312" customWidth="1"/>
    <col min="11802" max="11802" width="11.77734375" style="312" customWidth="1"/>
    <col min="11803" max="11803" width="11.44140625" style="312" customWidth="1"/>
    <col min="11804" max="11804" width="1.77734375" style="312" customWidth="1"/>
    <col min="11805" max="11805" width="11.77734375" style="312" customWidth="1"/>
    <col min="11806" max="11806" width="2.109375" style="312" customWidth="1"/>
    <col min="11807" max="11807" width="11.44140625" style="312" customWidth="1"/>
    <col min="11808" max="11808" width="0.5546875" style="312" customWidth="1"/>
    <col min="11809" max="11809" width="2.109375" style="312" customWidth="1"/>
    <col min="11810" max="11810" width="10.5546875" style="312" customWidth="1"/>
    <col min="11811" max="11811" width="11.109375" style="312" customWidth="1"/>
    <col min="11812" max="11812" width="2.109375" style="312" customWidth="1"/>
    <col min="11813" max="11813" width="11.109375" style="312" customWidth="1"/>
    <col min="11814" max="11814" width="2.109375" style="312" customWidth="1"/>
    <col min="11815" max="11815" width="12.44140625" style="312" customWidth="1"/>
    <col min="11816" max="12034" width="8.77734375" style="312"/>
    <col min="12035" max="12035" width="51" style="312" customWidth="1"/>
    <col min="12036" max="12036" width="2.109375" style="312" customWidth="1"/>
    <col min="12037" max="12037" width="14.109375" style="312" customWidth="1"/>
    <col min="12038" max="12039" width="8.77734375" style="312" customWidth="1"/>
    <col min="12040" max="12040" width="2" style="312" customWidth="1"/>
    <col min="12041" max="12041" width="14.77734375" style="312" customWidth="1"/>
    <col min="12042" max="12042" width="2" style="312" customWidth="1"/>
    <col min="12043" max="12043" width="14.77734375" style="312" customWidth="1"/>
    <col min="12044" max="12044" width="2.109375" style="312" customWidth="1"/>
    <col min="12045" max="12045" width="14.77734375" style="312" customWidth="1"/>
    <col min="12046" max="12046" width="2.109375" style="312" customWidth="1"/>
    <col min="12047" max="12047" width="14.77734375" style="312" customWidth="1"/>
    <col min="12048" max="12049" width="3.77734375" style="312" customWidth="1"/>
    <col min="12050" max="12050" width="12.44140625" style="312" customWidth="1"/>
    <col min="12051" max="12051" width="2.109375" style="312" customWidth="1"/>
    <col min="12052" max="12052" width="12.5546875" style="312" customWidth="1"/>
    <col min="12053" max="12053" width="2.109375" style="312" customWidth="1"/>
    <col min="12054" max="12054" width="12.77734375" style="312" customWidth="1"/>
    <col min="12055" max="12055" width="2.109375" style="312" customWidth="1"/>
    <col min="12056" max="12056" width="12.77734375" style="312" customWidth="1"/>
    <col min="12057" max="12057" width="2" style="312" customWidth="1"/>
    <col min="12058" max="12058" width="11.77734375" style="312" customWidth="1"/>
    <col min="12059" max="12059" width="11.44140625" style="312" customWidth="1"/>
    <col min="12060" max="12060" width="1.77734375" style="312" customWidth="1"/>
    <col min="12061" max="12061" width="11.77734375" style="312" customWidth="1"/>
    <col min="12062" max="12062" width="2.109375" style="312" customWidth="1"/>
    <col min="12063" max="12063" width="11.44140625" style="312" customWidth="1"/>
    <col min="12064" max="12064" width="0.5546875" style="312" customWidth="1"/>
    <col min="12065" max="12065" width="2.109375" style="312" customWidth="1"/>
    <col min="12066" max="12066" width="10.5546875" style="312" customWidth="1"/>
    <col min="12067" max="12067" width="11.109375" style="312" customWidth="1"/>
    <col min="12068" max="12068" width="2.109375" style="312" customWidth="1"/>
    <col min="12069" max="12069" width="11.109375" style="312" customWidth="1"/>
    <col min="12070" max="12070" width="2.109375" style="312" customWidth="1"/>
    <col min="12071" max="12071" width="12.44140625" style="312" customWidth="1"/>
    <col min="12072" max="12290" width="8.77734375" style="312"/>
    <col min="12291" max="12291" width="51" style="312" customWidth="1"/>
    <col min="12292" max="12292" width="2.109375" style="312" customWidth="1"/>
    <col min="12293" max="12293" width="14.109375" style="312" customWidth="1"/>
    <col min="12294" max="12295" width="8.77734375" style="312" customWidth="1"/>
    <col min="12296" max="12296" width="2" style="312" customWidth="1"/>
    <col min="12297" max="12297" width="14.77734375" style="312" customWidth="1"/>
    <col min="12298" max="12298" width="2" style="312" customWidth="1"/>
    <col min="12299" max="12299" width="14.77734375" style="312" customWidth="1"/>
    <col min="12300" max="12300" width="2.109375" style="312" customWidth="1"/>
    <col min="12301" max="12301" width="14.77734375" style="312" customWidth="1"/>
    <col min="12302" max="12302" width="2.109375" style="312" customWidth="1"/>
    <col min="12303" max="12303" width="14.77734375" style="312" customWidth="1"/>
    <col min="12304" max="12305" width="3.77734375" style="312" customWidth="1"/>
    <col min="12306" max="12306" width="12.44140625" style="312" customWidth="1"/>
    <col min="12307" max="12307" width="2.109375" style="312" customWidth="1"/>
    <col min="12308" max="12308" width="12.5546875" style="312" customWidth="1"/>
    <col min="12309" max="12309" width="2.109375" style="312" customWidth="1"/>
    <col min="12310" max="12310" width="12.77734375" style="312" customWidth="1"/>
    <col min="12311" max="12311" width="2.109375" style="312" customWidth="1"/>
    <col min="12312" max="12312" width="12.77734375" style="312" customWidth="1"/>
    <col min="12313" max="12313" width="2" style="312" customWidth="1"/>
    <col min="12314" max="12314" width="11.77734375" style="312" customWidth="1"/>
    <col min="12315" max="12315" width="11.44140625" style="312" customWidth="1"/>
    <col min="12316" max="12316" width="1.77734375" style="312" customWidth="1"/>
    <col min="12317" max="12317" width="11.77734375" style="312" customWidth="1"/>
    <col min="12318" max="12318" width="2.109375" style="312" customWidth="1"/>
    <col min="12319" max="12319" width="11.44140625" style="312" customWidth="1"/>
    <col min="12320" max="12320" width="0.5546875" style="312" customWidth="1"/>
    <col min="12321" max="12321" width="2.109375" style="312" customWidth="1"/>
    <col min="12322" max="12322" width="10.5546875" style="312" customWidth="1"/>
    <col min="12323" max="12323" width="11.109375" style="312" customWidth="1"/>
    <col min="12324" max="12324" width="2.109375" style="312" customWidth="1"/>
    <col min="12325" max="12325" width="11.109375" style="312" customWidth="1"/>
    <col min="12326" max="12326" width="2.109375" style="312" customWidth="1"/>
    <col min="12327" max="12327" width="12.44140625" style="312" customWidth="1"/>
    <col min="12328" max="12546" width="8.77734375" style="312"/>
    <col min="12547" max="12547" width="51" style="312" customWidth="1"/>
    <col min="12548" max="12548" width="2.109375" style="312" customWidth="1"/>
    <col min="12549" max="12549" width="14.109375" style="312" customWidth="1"/>
    <col min="12550" max="12551" width="8.77734375" style="312" customWidth="1"/>
    <col min="12552" max="12552" width="2" style="312" customWidth="1"/>
    <col min="12553" max="12553" width="14.77734375" style="312" customWidth="1"/>
    <col min="12554" max="12554" width="2" style="312" customWidth="1"/>
    <col min="12555" max="12555" width="14.77734375" style="312" customWidth="1"/>
    <col min="12556" max="12556" width="2.109375" style="312" customWidth="1"/>
    <col min="12557" max="12557" width="14.77734375" style="312" customWidth="1"/>
    <col min="12558" max="12558" width="2.109375" style="312" customWidth="1"/>
    <col min="12559" max="12559" width="14.77734375" style="312" customWidth="1"/>
    <col min="12560" max="12561" width="3.77734375" style="312" customWidth="1"/>
    <col min="12562" max="12562" width="12.44140625" style="312" customWidth="1"/>
    <col min="12563" max="12563" width="2.109375" style="312" customWidth="1"/>
    <col min="12564" max="12564" width="12.5546875" style="312" customWidth="1"/>
    <col min="12565" max="12565" width="2.109375" style="312" customWidth="1"/>
    <col min="12566" max="12566" width="12.77734375" style="312" customWidth="1"/>
    <col min="12567" max="12567" width="2.109375" style="312" customWidth="1"/>
    <col min="12568" max="12568" width="12.77734375" style="312" customWidth="1"/>
    <col min="12569" max="12569" width="2" style="312" customWidth="1"/>
    <col min="12570" max="12570" width="11.77734375" style="312" customWidth="1"/>
    <col min="12571" max="12571" width="11.44140625" style="312" customWidth="1"/>
    <col min="12572" max="12572" width="1.77734375" style="312" customWidth="1"/>
    <col min="12573" max="12573" width="11.77734375" style="312" customWidth="1"/>
    <col min="12574" max="12574" width="2.109375" style="312" customWidth="1"/>
    <col min="12575" max="12575" width="11.44140625" style="312" customWidth="1"/>
    <col min="12576" max="12576" width="0.5546875" style="312" customWidth="1"/>
    <col min="12577" max="12577" width="2.109375" style="312" customWidth="1"/>
    <col min="12578" max="12578" width="10.5546875" style="312" customWidth="1"/>
    <col min="12579" max="12579" width="11.109375" style="312" customWidth="1"/>
    <col min="12580" max="12580" width="2.109375" style="312" customWidth="1"/>
    <col min="12581" max="12581" width="11.109375" style="312" customWidth="1"/>
    <col min="12582" max="12582" width="2.109375" style="312" customWidth="1"/>
    <col min="12583" max="12583" width="12.44140625" style="312" customWidth="1"/>
    <col min="12584" max="12802" width="8.77734375" style="312"/>
    <col min="12803" max="12803" width="51" style="312" customWidth="1"/>
    <col min="12804" max="12804" width="2.109375" style="312" customWidth="1"/>
    <col min="12805" max="12805" width="14.109375" style="312" customWidth="1"/>
    <col min="12806" max="12807" width="8.77734375" style="312" customWidth="1"/>
    <col min="12808" max="12808" width="2" style="312" customWidth="1"/>
    <col min="12809" max="12809" width="14.77734375" style="312" customWidth="1"/>
    <col min="12810" max="12810" width="2" style="312" customWidth="1"/>
    <col min="12811" max="12811" width="14.77734375" style="312" customWidth="1"/>
    <col min="12812" max="12812" width="2.109375" style="312" customWidth="1"/>
    <col min="12813" max="12813" width="14.77734375" style="312" customWidth="1"/>
    <col min="12814" max="12814" width="2.109375" style="312" customWidth="1"/>
    <col min="12815" max="12815" width="14.77734375" style="312" customWidth="1"/>
    <col min="12816" max="12817" width="3.77734375" style="312" customWidth="1"/>
    <col min="12818" max="12818" width="12.44140625" style="312" customWidth="1"/>
    <col min="12819" max="12819" width="2.109375" style="312" customWidth="1"/>
    <col min="12820" max="12820" width="12.5546875" style="312" customWidth="1"/>
    <col min="12821" max="12821" width="2.109375" style="312" customWidth="1"/>
    <col min="12822" max="12822" width="12.77734375" style="312" customWidth="1"/>
    <col min="12823" max="12823" width="2.109375" style="312" customWidth="1"/>
    <col min="12824" max="12824" width="12.77734375" style="312" customWidth="1"/>
    <col min="12825" max="12825" width="2" style="312" customWidth="1"/>
    <col min="12826" max="12826" width="11.77734375" style="312" customWidth="1"/>
    <col min="12827" max="12827" width="11.44140625" style="312" customWidth="1"/>
    <col min="12828" max="12828" width="1.77734375" style="312" customWidth="1"/>
    <col min="12829" max="12829" width="11.77734375" style="312" customWidth="1"/>
    <col min="12830" max="12830" width="2.109375" style="312" customWidth="1"/>
    <col min="12831" max="12831" width="11.44140625" style="312" customWidth="1"/>
    <col min="12832" max="12832" width="0.5546875" style="312" customWidth="1"/>
    <col min="12833" max="12833" width="2.109375" style="312" customWidth="1"/>
    <col min="12834" max="12834" width="10.5546875" style="312" customWidth="1"/>
    <col min="12835" max="12835" width="11.109375" style="312" customWidth="1"/>
    <col min="12836" max="12836" width="2.109375" style="312" customWidth="1"/>
    <col min="12837" max="12837" width="11.109375" style="312" customWidth="1"/>
    <col min="12838" max="12838" width="2.109375" style="312" customWidth="1"/>
    <col min="12839" max="12839" width="12.44140625" style="312" customWidth="1"/>
    <col min="12840" max="13058" width="8.77734375" style="312"/>
    <col min="13059" max="13059" width="51" style="312" customWidth="1"/>
    <col min="13060" max="13060" width="2.109375" style="312" customWidth="1"/>
    <col min="13061" max="13061" width="14.109375" style="312" customWidth="1"/>
    <col min="13062" max="13063" width="8.77734375" style="312" customWidth="1"/>
    <col min="13064" max="13064" width="2" style="312" customWidth="1"/>
    <col min="13065" max="13065" width="14.77734375" style="312" customWidth="1"/>
    <col min="13066" max="13066" width="2" style="312" customWidth="1"/>
    <col min="13067" max="13067" width="14.77734375" style="312" customWidth="1"/>
    <col min="13068" max="13068" width="2.109375" style="312" customWidth="1"/>
    <col min="13069" max="13069" width="14.77734375" style="312" customWidth="1"/>
    <col min="13070" max="13070" width="2.109375" style="312" customWidth="1"/>
    <col min="13071" max="13071" width="14.77734375" style="312" customWidth="1"/>
    <col min="13072" max="13073" width="3.77734375" style="312" customWidth="1"/>
    <col min="13074" max="13074" width="12.44140625" style="312" customWidth="1"/>
    <col min="13075" max="13075" width="2.109375" style="312" customWidth="1"/>
    <col min="13076" max="13076" width="12.5546875" style="312" customWidth="1"/>
    <col min="13077" max="13077" width="2.109375" style="312" customWidth="1"/>
    <col min="13078" max="13078" width="12.77734375" style="312" customWidth="1"/>
    <col min="13079" max="13079" width="2.109375" style="312" customWidth="1"/>
    <col min="13080" max="13080" width="12.77734375" style="312" customWidth="1"/>
    <col min="13081" max="13081" width="2" style="312" customWidth="1"/>
    <col min="13082" max="13082" width="11.77734375" style="312" customWidth="1"/>
    <col min="13083" max="13083" width="11.44140625" style="312" customWidth="1"/>
    <col min="13084" max="13084" width="1.77734375" style="312" customWidth="1"/>
    <col min="13085" max="13085" width="11.77734375" style="312" customWidth="1"/>
    <col min="13086" max="13086" width="2.109375" style="312" customWidth="1"/>
    <col min="13087" max="13087" width="11.44140625" style="312" customWidth="1"/>
    <col min="13088" max="13088" width="0.5546875" style="312" customWidth="1"/>
    <col min="13089" max="13089" width="2.109375" style="312" customWidth="1"/>
    <col min="13090" max="13090" width="10.5546875" style="312" customWidth="1"/>
    <col min="13091" max="13091" width="11.109375" style="312" customWidth="1"/>
    <col min="13092" max="13092" width="2.109375" style="312" customWidth="1"/>
    <col min="13093" max="13093" width="11.109375" style="312" customWidth="1"/>
    <col min="13094" max="13094" width="2.109375" style="312" customWidth="1"/>
    <col min="13095" max="13095" width="12.44140625" style="312" customWidth="1"/>
    <col min="13096" max="13314" width="8.77734375" style="312"/>
    <col min="13315" max="13315" width="51" style="312" customWidth="1"/>
    <col min="13316" max="13316" width="2.109375" style="312" customWidth="1"/>
    <col min="13317" max="13317" width="14.109375" style="312" customWidth="1"/>
    <col min="13318" max="13319" width="8.77734375" style="312" customWidth="1"/>
    <col min="13320" max="13320" width="2" style="312" customWidth="1"/>
    <col min="13321" max="13321" width="14.77734375" style="312" customWidth="1"/>
    <col min="13322" max="13322" width="2" style="312" customWidth="1"/>
    <col min="13323" max="13323" width="14.77734375" style="312" customWidth="1"/>
    <col min="13324" max="13324" width="2.109375" style="312" customWidth="1"/>
    <col min="13325" max="13325" width="14.77734375" style="312" customWidth="1"/>
    <col min="13326" max="13326" width="2.109375" style="312" customWidth="1"/>
    <col min="13327" max="13327" width="14.77734375" style="312" customWidth="1"/>
    <col min="13328" max="13329" width="3.77734375" style="312" customWidth="1"/>
    <col min="13330" max="13330" width="12.44140625" style="312" customWidth="1"/>
    <col min="13331" max="13331" width="2.109375" style="312" customWidth="1"/>
    <col min="13332" max="13332" width="12.5546875" style="312" customWidth="1"/>
    <col min="13333" max="13333" width="2.109375" style="312" customWidth="1"/>
    <col min="13334" max="13334" width="12.77734375" style="312" customWidth="1"/>
    <col min="13335" max="13335" width="2.109375" style="312" customWidth="1"/>
    <col min="13336" max="13336" width="12.77734375" style="312" customWidth="1"/>
    <col min="13337" max="13337" width="2" style="312" customWidth="1"/>
    <col min="13338" max="13338" width="11.77734375" style="312" customWidth="1"/>
    <col min="13339" max="13339" width="11.44140625" style="312" customWidth="1"/>
    <col min="13340" max="13340" width="1.77734375" style="312" customWidth="1"/>
    <col min="13341" max="13341" width="11.77734375" style="312" customWidth="1"/>
    <col min="13342" max="13342" width="2.109375" style="312" customWidth="1"/>
    <col min="13343" max="13343" width="11.44140625" style="312" customWidth="1"/>
    <col min="13344" max="13344" width="0.5546875" style="312" customWidth="1"/>
    <col min="13345" max="13345" width="2.109375" style="312" customWidth="1"/>
    <col min="13346" max="13346" width="10.5546875" style="312" customWidth="1"/>
    <col min="13347" max="13347" width="11.109375" style="312" customWidth="1"/>
    <col min="13348" max="13348" width="2.109375" style="312" customWidth="1"/>
    <col min="13349" max="13349" width="11.109375" style="312" customWidth="1"/>
    <col min="13350" max="13350" width="2.109375" style="312" customWidth="1"/>
    <col min="13351" max="13351" width="12.44140625" style="312" customWidth="1"/>
    <col min="13352" max="13570" width="8.77734375" style="312"/>
    <col min="13571" max="13571" width="51" style="312" customWidth="1"/>
    <col min="13572" max="13572" width="2.109375" style="312" customWidth="1"/>
    <col min="13573" max="13573" width="14.109375" style="312" customWidth="1"/>
    <col min="13574" max="13575" width="8.77734375" style="312" customWidth="1"/>
    <col min="13576" max="13576" width="2" style="312" customWidth="1"/>
    <col min="13577" max="13577" width="14.77734375" style="312" customWidth="1"/>
    <col min="13578" max="13578" width="2" style="312" customWidth="1"/>
    <col min="13579" max="13579" width="14.77734375" style="312" customWidth="1"/>
    <col min="13580" max="13580" width="2.109375" style="312" customWidth="1"/>
    <col min="13581" max="13581" width="14.77734375" style="312" customWidth="1"/>
    <col min="13582" max="13582" width="2.109375" style="312" customWidth="1"/>
    <col min="13583" max="13583" width="14.77734375" style="312" customWidth="1"/>
    <col min="13584" max="13585" width="3.77734375" style="312" customWidth="1"/>
    <col min="13586" max="13586" width="12.44140625" style="312" customWidth="1"/>
    <col min="13587" max="13587" width="2.109375" style="312" customWidth="1"/>
    <col min="13588" max="13588" width="12.5546875" style="312" customWidth="1"/>
    <col min="13589" max="13589" width="2.109375" style="312" customWidth="1"/>
    <col min="13590" max="13590" width="12.77734375" style="312" customWidth="1"/>
    <col min="13591" max="13591" width="2.109375" style="312" customWidth="1"/>
    <col min="13592" max="13592" width="12.77734375" style="312" customWidth="1"/>
    <col min="13593" max="13593" width="2" style="312" customWidth="1"/>
    <col min="13594" max="13594" width="11.77734375" style="312" customWidth="1"/>
    <col min="13595" max="13595" width="11.44140625" style="312" customWidth="1"/>
    <col min="13596" max="13596" width="1.77734375" style="312" customWidth="1"/>
    <col min="13597" max="13597" width="11.77734375" style="312" customWidth="1"/>
    <col min="13598" max="13598" width="2.109375" style="312" customWidth="1"/>
    <col min="13599" max="13599" width="11.44140625" style="312" customWidth="1"/>
    <col min="13600" max="13600" width="0.5546875" style="312" customWidth="1"/>
    <col min="13601" max="13601" width="2.109375" style="312" customWidth="1"/>
    <col min="13602" max="13602" width="10.5546875" style="312" customWidth="1"/>
    <col min="13603" max="13603" width="11.109375" style="312" customWidth="1"/>
    <col min="13604" max="13604" width="2.109375" style="312" customWidth="1"/>
    <col min="13605" max="13605" width="11.109375" style="312" customWidth="1"/>
    <col min="13606" max="13606" width="2.109375" style="312" customWidth="1"/>
    <col min="13607" max="13607" width="12.44140625" style="312" customWidth="1"/>
    <col min="13608" max="13826" width="8.77734375" style="312"/>
    <col min="13827" max="13827" width="51" style="312" customWidth="1"/>
    <col min="13828" max="13828" width="2.109375" style="312" customWidth="1"/>
    <col min="13829" max="13829" width="14.109375" style="312" customWidth="1"/>
    <col min="13830" max="13831" width="8.77734375" style="312" customWidth="1"/>
    <col min="13832" max="13832" width="2" style="312" customWidth="1"/>
    <col min="13833" max="13833" width="14.77734375" style="312" customWidth="1"/>
    <col min="13834" max="13834" width="2" style="312" customWidth="1"/>
    <col min="13835" max="13835" width="14.77734375" style="312" customWidth="1"/>
    <col min="13836" max="13836" width="2.109375" style="312" customWidth="1"/>
    <col min="13837" max="13837" width="14.77734375" style="312" customWidth="1"/>
    <col min="13838" max="13838" width="2.109375" style="312" customWidth="1"/>
    <col min="13839" max="13839" width="14.77734375" style="312" customWidth="1"/>
    <col min="13840" max="13841" width="3.77734375" style="312" customWidth="1"/>
    <col min="13842" max="13842" width="12.44140625" style="312" customWidth="1"/>
    <col min="13843" max="13843" width="2.109375" style="312" customWidth="1"/>
    <col min="13844" max="13844" width="12.5546875" style="312" customWidth="1"/>
    <col min="13845" max="13845" width="2.109375" style="312" customWidth="1"/>
    <col min="13846" max="13846" width="12.77734375" style="312" customWidth="1"/>
    <col min="13847" max="13847" width="2.109375" style="312" customWidth="1"/>
    <col min="13848" max="13848" width="12.77734375" style="312" customWidth="1"/>
    <col min="13849" max="13849" width="2" style="312" customWidth="1"/>
    <col min="13850" max="13850" width="11.77734375" style="312" customWidth="1"/>
    <col min="13851" max="13851" width="11.44140625" style="312" customWidth="1"/>
    <col min="13852" max="13852" width="1.77734375" style="312" customWidth="1"/>
    <col min="13853" max="13853" width="11.77734375" style="312" customWidth="1"/>
    <col min="13854" max="13854" width="2.109375" style="312" customWidth="1"/>
    <col min="13855" max="13855" width="11.44140625" style="312" customWidth="1"/>
    <col min="13856" max="13856" width="0.5546875" style="312" customWidth="1"/>
    <col min="13857" max="13857" width="2.109375" style="312" customWidth="1"/>
    <col min="13858" max="13858" width="10.5546875" style="312" customWidth="1"/>
    <col min="13859" max="13859" width="11.109375" style="312" customWidth="1"/>
    <col min="13860" max="13860" width="2.109375" style="312" customWidth="1"/>
    <col min="13861" max="13861" width="11.109375" style="312" customWidth="1"/>
    <col min="13862" max="13862" width="2.109375" style="312" customWidth="1"/>
    <col min="13863" max="13863" width="12.44140625" style="312" customWidth="1"/>
    <col min="13864" max="14082" width="8.77734375" style="312"/>
    <col min="14083" max="14083" width="51" style="312" customWidth="1"/>
    <col min="14084" max="14084" width="2.109375" style="312" customWidth="1"/>
    <col min="14085" max="14085" width="14.109375" style="312" customWidth="1"/>
    <col min="14086" max="14087" width="8.77734375" style="312" customWidth="1"/>
    <col min="14088" max="14088" width="2" style="312" customWidth="1"/>
    <col min="14089" max="14089" width="14.77734375" style="312" customWidth="1"/>
    <col min="14090" max="14090" width="2" style="312" customWidth="1"/>
    <col min="14091" max="14091" width="14.77734375" style="312" customWidth="1"/>
    <col min="14092" max="14092" width="2.109375" style="312" customWidth="1"/>
    <col min="14093" max="14093" width="14.77734375" style="312" customWidth="1"/>
    <col min="14094" max="14094" width="2.109375" style="312" customWidth="1"/>
    <col min="14095" max="14095" width="14.77734375" style="312" customWidth="1"/>
    <col min="14096" max="14097" width="3.77734375" style="312" customWidth="1"/>
    <col min="14098" max="14098" width="12.44140625" style="312" customWidth="1"/>
    <col min="14099" max="14099" width="2.109375" style="312" customWidth="1"/>
    <col min="14100" max="14100" width="12.5546875" style="312" customWidth="1"/>
    <col min="14101" max="14101" width="2.109375" style="312" customWidth="1"/>
    <col min="14102" max="14102" width="12.77734375" style="312" customWidth="1"/>
    <col min="14103" max="14103" width="2.109375" style="312" customWidth="1"/>
    <col min="14104" max="14104" width="12.77734375" style="312" customWidth="1"/>
    <col min="14105" max="14105" width="2" style="312" customWidth="1"/>
    <col min="14106" max="14106" width="11.77734375" style="312" customWidth="1"/>
    <col min="14107" max="14107" width="11.44140625" style="312" customWidth="1"/>
    <col min="14108" max="14108" width="1.77734375" style="312" customWidth="1"/>
    <col min="14109" max="14109" width="11.77734375" style="312" customWidth="1"/>
    <col min="14110" max="14110" width="2.109375" style="312" customWidth="1"/>
    <col min="14111" max="14111" width="11.44140625" style="312" customWidth="1"/>
    <col min="14112" max="14112" width="0.5546875" style="312" customWidth="1"/>
    <col min="14113" max="14113" width="2.109375" style="312" customWidth="1"/>
    <col min="14114" max="14114" width="10.5546875" style="312" customWidth="1"/>
    <col min="14115" max="14115" width="11.109375" style="312" customWidth="1"/>
    <col min="14116" max="14116" width="2.109375" style="312" customWidth="1"/>
    <col min="14117" max="14117" width="11.109375" style="312" customWidth="1"/>
    <col min="14118" max="14118" width="2.109375" style="312" customWidth="1"/>
    <col min="14119" max="14119" width="12.44140625" style="312" customWidth="1"/>
    <col min="14120" max="14338" width="8.77734375" style="312"/>
    <col min="14339" max="14339" width="51" style="312" customWidth="1"/>
    <col min="14340" max="14340" width="2.109375" style="312" customWidth="1"/>
    <col min="14341" max="14341" width="14.109375" style="312" customWidth="1"/>
    <col min="14342" max="14343" width="8.77734375" style="312" customWidth="1"/>
    <col min="14344" max="14344" width="2" style="312" customWidth="1"/>
    <col min="14345" max="14345" width="14.77734375" style="312" customWidth="1"/>
    <col min="14346" max="14346" width="2" style="312" customWidth="1"/>
    <col min="14347" max="14347" width="14.77734375" style="312" customWidth="1"/>
    <col min="14348" max="14348" width="2.109375" style="312" customWidth="1"/>
    <col min="14349" max="14349" width="14.77734375" style="312" customWidth="1"/>
    <col min="14350" max="14350" width="2.109375" style="312" customWidth="1"/>
    <col min="14351" max="14351" width="14.77734375" style="312" customWidth="1"/>
    <col min="14352" max="14353" width="3.77734375" style="312" customWidth="1"/>
    <col min="14354" max="14354" width="12.44140625" style="312" customWidth="1"/>
    <col min="14355" max="14355" width="2.109375" style="312" customWidth="1"/>
    <col min="14356" max="14356" width="12.5546875" style="312" customWidth="1"/>
    <col min="14357" max="14357" width="2.109375" style="312" customWidth="1"/>
    <col min="14358" max="14358" width="12.77734375" style="312" customWidth="1"/>
    <col min="14359" max="14359" width="2.109375" style="312" customWidth="1"/>
    <col min="14360" max="14360" width="12.77734375" style="312" customWidth="1"/>
    <col min="14361" max="14361" width="2" style="312" customWidth="1"/>
    <col min="14362" max="14362" width="11.77734375" style="312" customWidth="1"/>
    <col min="14363" max="14363" width="11.44140625" style="312" customWidth="1"/>
    <col min="14364" max="14364" width="1.77734375" style="312" customWidth="1"/>
    <col min="14365" max="14365" width="11.77734375" style="312" customWidth="1"/>
    <col min="14366" max="14366" width="2.109375" style="312" customWidth="1"/>
    <col min="14367" max="14367" width="11.44140625" style="312" customWidth="1"/>
    <col min="14368" max="14368" width="0.5546875" style="312" customWidth="1"/>
    <col min="14369" max="14369" width="2.109375" style="312" customWidth="1"/>
    <col min="14370" max="14370" width="10.5546875" style="312" customWidth="1"/>
    <col min="14371" max="14371" width="11.109375" style="312" customWidth="1"/>
    <col min="14372" max="14372" width="2.109375" style="312" customWidth="1"/>
    <col min="14373" max="14373" width="11.109375" style="312" customWidth="1"/>
    <col min="14374" max="14374" width="2.109375" style="312" customWidth="1"/>
    <col min="14375" max="14375" width="12.44140625" style="312" customWidth="1"/>
    <col min="14376" max="14594" width="8.77734375" style="312"/>
    <col min="14595" max="14595" width="51" style="312" customWidth="1"/>
    <col min="14596" max="14596" width="2.109375" style="312" customWidth="1"/>
    <col min="14597" max="14597" width="14.109375" style="312" customWidth="1"/>
    <col min="14598" max="14599" width="8.77734375" style="312" customWidth="1"/>
    <col min="14600" max="14600" width="2" style="312" customWidth="1"/>
    <col min="14601" max="14601" width="14.77734375" style="312" customWidth="1"/>
    <col min="14602" max="14602" width="2" style="312" customWidth="1"/>
    <col min="14603" max="14603" width="14.77734375" style="312" customWidth="1"/>
    <col min="14604" max="14604" width="2.109375" style="312" customWidth="1"/>
    <col min="14605" max="14605" width="14.77734375" style="312" customWidth="1"/>
    <col min="14606" max="14606" width="2.109375" style="312" customWidth="1"/>
    <col min="14607" max="14607" width="14.77734375" style="312" customWidth="1"/>
    <col min="14608" max="14609" width="3.77734375" style="312" customWidth="1"/>
    <col min="14610" max="14610" width="12.44140625" style="312" customWidth="1"/>
    <col min="14611" max="14611" width="2.109375" style="312" customWidth="1"/>
    <col min="14612" max="14612" width="12.5546875" style="312" customWidth="1"/>
    <col min="14613" max="14613" width="2.109375" style="312" customWidth="1"/>
    <col min="14614" max="14614" width="12.77734375" style="312" customWidth="1"/>
    <col min="14615" max="14615" width="2.109375" style="312" customWidth="1"/>
    <col min="14616" max="14616" width="12.77734375" style="312" customWidth="1"/>
    <col min="14617" max="14617" width="2" style="312" customWidth="1"/>
    <col min="14618" max="14618" width="11.77734375" style="312" customWidth="1"/>
    <col min="14619" max="14619" width="11.44140625" style="312" customWidth="1"/>
    <col min="14620" max="14620" width="1.77734375" style="312" customWidth="1"/>
    <col min="14621" max="14621" width="11.77734375" style="312" customWidth="1"/>
    <col min="14622" max="14622" width="2.109375" style="312" customWidth="1"/>
    <col min="14623" max="14623" width="11.44140625" style="312" customWidth="1"/>
    <col min="14624" max="14624" width="0.5546875" style="312" customWidth="1"/>
    <col min="14625" max="14625" width="2.109375" style="312" customWidth="1"/>
    <col min="14626" max="14626" width="10.5546875" style="312" customWidth="1"/>
    <col min="14627" max="14627" width="11.109375" style="312" customWidth="1"/>
    <col min="14628" max="14628" width="2.109375" style="312" customWidth="1"/>
    <col min="14629" max="14629" width="11.109375" style="312" customWidth="1"/>
    <col min="14630" max="14630" width="2.109375" style="312" customWidth="1"/>
    <col min="14631" max="14631" width="12.44140625" style="312" customWidth="1"/>
    <col min="14632" max="14850" width="8.77734375" style="312"/>
    <col min="14851" max="14851" width="51" style="312" customWidth="1"/>
    <col min="14852" max="14852" width="2.109375" style="312" customWidth="1"/>
    <col min="14853" max="14853" width="14.109375" style="312" customWidth="1"/>
    <col min="14854" max="14855" width="8.77734375" style="312" customWidth="1"/>
    <col min="14856" max="14856" width="2" style="312" customWidth="1"/>
    <col min="14857" max="14857" width="14.77734375" style="312" customWidth="1"/>
    <col min="14858" max="14858" width="2" style="312" customWidth="1"/>
    <col min="14859" max="14859" width="14.77734375" style="312" customWidth="1"/>
    <col min="14860" max="14860" width="2.109375" style="312" customWidth="1"/>
    <col min="14861" max="14861" width="14.77734375" style="312" customWidth="1"/>
    <col min="14862" max="14862" width="2.109375" style="312" customWidth="1"/>
    <col min="14863" max="14863" width="14.77734375" style="312" customWidth="1"/>
    <col min="14864" max="14865" width="3.77734375" style="312" customWidth="1"/>
    <col min="14866" max="14866" width="12.44140625" style="312" customWidth="1"/>
    <col min="14867" max="14867" width="2.109375" style="312" customWidth="1"/>
    <col min="14868" max="14868" width="12.5546875" style="312" customWidth="1"/>
    <col min="14869" max="14869" width="2.109375" style="312" customWidth="1"/>
    <col min="14870" max="14870" width="12.77734375" style="312" customWidth="1"/>
    <col min="14871" max="14871" width="2.109375" style="312" customWidth="1"/>
    <col min="14872" max="14872" width="12.77734375" style="312" customWidth="1"/>
    <col min="14873" max="14873" width="2" style="312" customWidth="1"/>
    <col min="14874" max="14874" width="11.77734375" style="312" customWidth="1"/>
    <col min="14875" max="14875" width="11.44140625" style="312" customWidth="1"/>
    <col min="14876" max="14876" width="1.77734375" style="312" customWidth="1"/>
    <col min="14877" max="14877" width="11.77734375" style="312" customWidth="1"/>
    <col min="14878" max="14878" width="2.109375" style="312" customWidth="1"/>
    <col min="14879" max="14879" width="11.44140625" style="312" customWidth="1"/>
    <col min="14880" max="14880" width="0.5546875" style="312" customWidth="1"/>
    <col min="14881" max="14881" width="2.109375" style="312" customWidth="1"/>
    <col min="14882" max="14882" width="10.5546875" style="312" customWidth="1"/>
    <col min="14883" max="14883" width="11.109375" style="312" customWidth="1"/>
    <col min="14884" max="14884" width="2.109375" style="312" customWidth="1"/>
    <col min="14885" max="14885" width="11.109375" style="312" customWidth="1"/>
    <col min="14886" max="14886" width="2.109375" style="312" customWidth="1"/>
    <col min="14887" max="14887" width="12.44140625" style="312" customWidth="1"/>
    <col min="14888" max="15106" width="8.77734375" style="312"/>
    <col min="15107" max="15107" width="51" style="312" customWidth="1"/>
    <col min="15108" max="15108" width="2.109375" style="312" customWidth="1"/>
    <col min="15109" max="15109" width="14.109375" style="312" customWidth="1"/>
    <col min="15110" max="15111" width="8.77734375" style="312" customWidth="1"/>
    <col min="15112" max="15112" width="2" style="312" customWidth="1"/>
    <col min="15113" max="15113" width="14.77734375" style="312" customWidth="1"/>
    <col min="15114" max="15114" width="2" style="312" customWidth="1"/>
    <col min="15115" max="15115" width="14.77734375" style="312" customWidth="1"/>
    <col min="15116" max="15116" width="2.109375" style="312" customWidth="1"/>
    <col min="15117" max="15117" width="14.77734375" style="312" customWidth="1"/>
    <col min="15118" max="15118" width="2.109375" style="312" customWidth="1"/>
    <col min="15119" max="15119" width="14.77734375" style="312" customWidth="1"/>
    <col min="15120" max="15121" width="3.77734375" style="312" customWidth="1"/>
    <col min="15122" max="15122" width="12.44140625" style="312" customWidth="1"/>
    <col min="15123" max="15123" width="2.109375" style="312" customWidth="1"/>
    <col min="15124" max="15124" width="12.5546875" style="312" customWidth="1"/>
    <col min="15125" max="15125" width="2.109375" style="312" customWidth="1"/>
    <col min="15126" max="15126" width="12.77734375" style="312" customWidth="1"/>
    <col min="15127" max="15127" width="2.109375" style="312" customWidth="1"/>
    <col min="15128" max="15128" width="12.77734375" style="312" customWidth="1"/>
    <col min="15129" max="15129" width="2" style="312" customWidth="1"/>
    <col min="15130" max="15130" width="11.77734375" style="312" customWidth="1"/>
    <col min="15131" max="15131" width="11.44140625" style="312" customWidth="1"/>
    <col min="15132" max="15132" width="1.77734375" style="312" customWidth="1"/>
    <col min="15133" max="15133" width="11.77734375" style="312" customWidth="1"/>
    <col min="15134" max="15134" width="2.109375" style="312" customWidth="1"/>
    <col min="15135" max="15135" width="11.44140625" style="312" customWidth="1"/>
    <col min="15136" max="15136" width="0.5546875" style="312" customWidth="1"/>
    <col min="15137" max="15137" width="2.109375" style="312" customWidth="1"/>
    <col min="15138" max="15138" width="10.5546875" style="312" customWidth="1"/>
    <col min="15139" max="15139" width="11.109375" style="312" customWidth="1"/>
    <col min="15140" max="15140" width="2.109375" style="312" customWidth="1"/>
    <col min="15141" max="15141" width="11.109375" style="312" customWidth="1"/>
    <col min="15142" max="15142" width="2.109375" style="312" customWidth="1"/>
    <col min="15143" max="15143" width="12.44140625" style="312" customWidth="1"/>
    <col min="15144" max="15362" width="8.77734375" style="312"/>
    <col min="15363" max="15363" width="51" style="312" customWidth="1"/>
    <col min="15364" max="15364" width="2.109375" style="312" customWidth="1"/>
    <col min="15365" max="15365" width="14.109375" style="312" customWidth="1"/>
    <col min="15366" max="15367" width="8.77734375" style="312" customWidth="1"/>
    <col min="15368" max="15368" width="2" style="312" customWidth="1"/>
    <col min="15369" max="15369" width="14.77734375" style="312" customWidth="1"/>
    <col min="15370" max="15370" width="2" style="312" customWidth="1"/>
    <col min="15371" max="15371" width="14.77734375" style="312" customWidth="1"/>
    <col min="15372" max="15372" width="2.109375" style="312" customWidth="1"/>
    <col min="15373" max="15373" width="14.77734375" style="312" customWidth="1"/>
    <col min="15374" max="15374" width="2.109375" style="312" customWidth="1"/>
    <col min="15375" max="15375" width="14.77734375" style="312" customWidth="1"/>
    <col min="15376" max="15377" width="3.77734375" style="312" customWidth="1"/>
    <col min="15378" max="15378" width="12.44140625" style="312" customWidth="1"/>
    <col min="15379" max="15379" width="2.109375" style="312" customWidth="1"/>
    <col min="15380" max="15380" width="12.5546875" style="312" customWidth="1"/>
    <col min="15381" max="15381" width="2.109375" style="312" customWidth="1"/>
    <col min="15382" max="15382" width="12.77734375" style="312" customWidth="1"/>
    <col min="15383" max="15383" width="2.109375" style="312" customWidth="1"/>
    <col min="15384" max="15384" width="12.77734375" style="312" customWidth="1"/>
    <col min="15385" max="15385" width="2" style="312" customWidth="1"/>
    <col min="15386" max="15386" width="11.77734375" style="312" customWidth="1"/>
    <col min="15387" max="15387" width="11.44140625" style="312" customWidth="1"/>
    <col min="15388" max="15388" width="1.77734375" style="312" customWidth="1"/>
    <col min="15389" max="15389" width="11.77734375" style="312" customWidth="1"/>
    <col min="15390" max="15390" width="2.109375" style="312" customWidth="1"/>
    <col min="15391" max="15391" width="11.44140625" style="312" customWidth="1"/>
    <col min="15392" max="15392" width="0.5546875" style="312" customWidth="1"/>
    <col min="15393" max="15393" width="2.109375" style="312" customWidth="1"/>
    <col min="15394" max="15394" width="10.5546875" style="312" customWidth="1"/>
    <col min="15395" max="15395" width="11.109375" style="312" customWidth="1"/>
    <col min="15396" max="15396" width="2.109375" style="312" customWidth="1"/>
    <col min="15397" max="15397" width="11.109375" style="312" customWidth="1"/>
    <col min="15398" max="15398" width="2.109375" style="312" customWidth="1"/>
    <col min="15399" max="15399" width="12.44140625" style="312" customWidth="1"/>
    <col min="15400" max="15618" width="8.77734375" style="312"/>
    <col min="15619" max="15619" width="51" style="312" customWidth="1"/>
    <col min="15620" max="15620" width="2.109375" style="312" customWidth="1"/>
    <col min="15621" max="15621" width="14.109375" style="312" customWidth="1"/>
    <col min="15622" max="15623" width="8.77734375" style="312" customWidth="1"/>
    <col min="15624" max="15624" width="2" style="312" customWidth="1"/>
    <col min="15625" max="15625" width="14.77734375" style="312" customWidth="1"/>
    <col min="15626" max="15626" width="2" style="312" customWidth="1"/>
    <col min="15627" max="15627" width="14.77734375" style="312" customWidth="1"/>
    <col min="15628" max="15628" width="2.109375" style="312" customWidth="1"/>
    <col min="15629" max="15629" width="14.77734375" style="312" customWidth="1"/>
    <col min="15630" max="15630" width="2.109375" style="312" customWidth="1"/>
    <col min="15631" max="15631" width="14.77734375" style="312" customWidth="1"/>
    <col min="15632" max="15633" width="3.77734375" style="312" customWidth="1"/>
    <col min="15634" max="15634" width="12.44140625" style="312" customWidth="1"/>
    <col min="15635" max="15635" width="2.109375" style="312" customWidth="1"/>
    <col min="15636" max="15636" width="12.5546875" style="312" customWidth="1"/>
    <col min="15637" max="15637" width="2.109375" style="312" customWidth="1"/>
    <col min="15638" max="15638" width="12.77734375" style="312" customWidth="1"/>
    <col min="15639" max="15639" width="2.109375" style="312" customWidth="1"/>
    <col min="15640" max="15640" width="12.77734375" style="312" customWidth="1"/>
    <col min="15641" max="15641" width="2" style="312" customWidth="1"/>
    <col min="15642" max="15642" width="11.77734375" style="312" customWidth="1"/>
    <col min="15643" max="15643" width="11.44140625" style="312" customWidth="1"/>
    <col min="15644" max="15644" width="1.77734375" style="312" customWidth="1"/>
    <col min="15645" max="15645" width="11.77734375" style="312" customWidth="1"/>
    <col min="15646" max="15646" width="2.109375" style="312" customWidth="1"/>
    <col min="15647" max="15647" width="11.44140625" style="312" customWidth="1"/>
    <col min="15648" max="15648" width="0.5546875" style="312" customWidth="1"/>
    <col min="15649" max="15649" width="2.109375" style="312" customWidth="1"/>
    <col min="15650" max="15650" width="10.5546875" style="312" customWidth="1"/>
    <col min="15651" max="15651" width="11.109375" style="312" customWidth="1"/>
    <col min="15652" max="15652" width="2.109375" style="312" customWidth="1"/>
    <col min="15653" max="15653" width="11.109375" style="312" customWidth="1"/>
    <col min="15654" max="15654" width="2.109375" style="312" customWidth="1"/>
    <col min="15655" max="15655" width="12.44140625" style="312" customWidth="1"/>
    <col min="15656" max="15874" width="8.77734375" style="312"/>
    <col min="15875" max="15875" width="51" style="312" customWidth="1"/>
    <col min="15876" max="15876" width="2.109375" style="312" customWidth="1"/>
    <col min="15877" max="15877" width="14.109375" style="312" customWidth="1"/>
    <col min="15878" max="15879" width="8.77734375" style="312" customWidth="1"/>
    <col min="15880" max="15880" width="2" style="312" customWidth="1"/>
    <col min="15881" max="15881" width="14.77734375" style="312" customWidth="1"/>
    <col min="15882" max="15882" width="2" style="312" customWidth="1"/>
    <col min="15883" max="15883" width="14.77734375" style="312" customWidth="1"/>
    <col min="15884" max="15884" width="2.109375" style="312" customWidth="1"/>
    <col min="15885" max="15885" width="14.77734375" style="312" customWidth="1"/>
    <col min="15886" max="15886" width="2.109375" style="312" customWidth="1"/>
    <col min="15887" max="15887" width="14.77734375" style="312" customWidth="1"/>
    <col min="15888" max="15889" width="3.77734375" style="312" customWidth="1"/>
    <col min="15890" max="15890" width="12.44140625" style="312" customWidth="1"/>
    <col min="15891" max="15891" width="2.109375" style="312" customWidth="1"/>
    <col min="15892" max="15892" width="12.5546875" style="312" customWidth="1"/>
    <col min="15893" max="15893" width="2.109375" style="312" customWidth="1"/>
    <col min="15894" max="15894" width="12.77734375" style="312" customWidth="1"/>
    <col min="15895" max="15895" width="2.109375" style="312" customWidth="1"/>
    <col min="15896" max="15896" width="12.77734375" style="312" customWidth="1"/>
    <col min="15897" max="15897" width="2" style="312" customWidth="1"/>
    <col min="15898" max="15898" width="11.77734375" style="312" customWidth="1"/>
    <col min="15899" max="15899" width="11.44140625" style="312" customWidth="1"/>
    <col min="15900" max="15900" width="1.77734375" style="312" customWidth="1"/>
    <col min="15901" max="15901" width="11.77734375" style="312" customWidth="1"/>
    <col min="15902" max="15902" width="2.109375" style="312" customWidth="1"/>
    <col min="15903" max="15903" width="11.44140625" style="312" customWidth="1"/>
    <col min="15904" max="15904" width="0.5546875" style="312" customWidth="1"/>
    <col min="15905" max="15905" width="2.109375" style="312" customWidth="1"/>
    <col min="15906" max="15906" width="10.5546875" style="312" customWidth="1"/>
    <col min="15907" max="15907" width="11.109375" style="312" customWidth="1"/>
    <col min="15908" max="15908" width="2.109375" style="312" customWidth="1"/>
    <col min="15909" max="15909" width="11.109375" style="312" customWidth="1"/>
    <col min="15910" max="15910" width="2.109375" style="312" customWidth="1"/>
    <col min="15911" max="15911" width="12.44140625" style="312" customWidth="1"/>
    <col min="15912" max="16130" width="8.77734375" style="312"/>
    <col min="16131" max="16131" width="51" style="312" customWidth="1"/>
    <col min="16132" max="16132" width="2.109375" style="312" customWidth="1"/>
    <col min="16133" max="16133" width="14.109375" style="312" customWidth="1"/>
    <col min="16134" max="16135" width="8.77734375" style="312" customWidth="1"/>
    <col min="16136" max="16136" width="2" style="312" customWidth="1"/>
    <col min="16137" max="16137" width="14.77734375" style="312" customWidth="1"/>
    <col min="16138" max="16138" width="2" style="312" customWidth="1"/>
    <col min="16139" max="16139" width="14.77734375" style="312" customWidth="1"/>
    <col min="16140" max="16140" width="2.109375" style="312" customWidth="1"/>
    <col min="16141" max="16141" width="14.77734375" style="312" customWidth="1"/>
    <col min="16142" max="16142" width="2.109375" style="312" customWidth="1"/>
    <col min="16143" max="16143" width="14.77734375" style="312" customWidth="1"/>
    <col min="16144" max="16145" width="3.77734375" style="312" customWidth="1"/>
    <col min="16146" max="16146" width="12.44140625" style="312" customWidth="1"/>
    <col min="16147" max="16147" width="2.109375" style="312" customWidth="1"/>
    <col min="16148" max="16148" width="12.5546875" style="312" customWidth="1"/>
    <col min="16149" max="16149" width="2.109375" style="312" customWidth="1"/>
    <col min="16150" max="16150" width="12.77734375" style="312" customWidth="1"/>
    <col min="16151" max="16151" width="2.109375" style="312" customWidth="1"/>
    <col min="16152" max="16152" width="12.77734375" style="312" customWidth="1"/>
    <col min="16153" max="16153" width="2" style="312" customWidth="1"/>
    <col min="16154" max="16154" width="11.77734375" style="312" customWidth="1"/>
    <col min="16155" max="16155" width="11.44140625" style="312" customWidth="1"/>
    <col min="16156" max="16156" width="1.77734375" style="312" customWidth="1"/>
    <col min="16157" max="16157" width="11.77734375" style="312" customWidth="1"/>
    <col min="16158" max="16158" width="2.109375" style="312" customWidth="1"/>
    <col min="16159" max="16159" width="11.44140625" style="312" customWidth="1"/>
    <col min="16160" max="16160" width="0.5546875" style="312" customWidth="1"/>
    <col min="16161" max="16161" width="2.109375" style="312" customWidth="1"/>
    <col min="16162" max="16162" width="10.5546875" style="312" customWidth="1"/>
    <col min="16163" max="16163" width="11.109375" style="312" customWidth="1"/>
    <col min="16164" max="16164" width="2.109375" style="312" customWidth="1"/>
    <col min="16165" max="16165" width="11.109375" style="312" customWidth="1"/>
    <col min="16166" max="16166" width="2.109375" style="312" customWidth="1"/>
    <col min="16167" max="16167" width="12.44140625" style="312" customWidth="1"/>
    <col min="16168" max="16384" width="8.77734375" style="312"/>
  </cols>
  <sheetData>
    <row r="1" spans="1:39">
      <c r="A1" s="614" t="s">
        <v>826</v>
      </c>
    </row>
    <row r="3" spans="1:39" ht="18" customHeight="1">
      <c r="A3" s="457" t="s">
        <v>59</v>
      </c>
    </row>
    <row r="4" spans="1:39" ht="18" customHeight="1">
      <c r="A4" s="457" t="s">
        <v>47</v>
      </c>
      <c r="B4" s="264"/>
      <c r="C4" s="265"/>
      <c r="D4" s="266"/>
      <c r="E4" s="266"/>
      <c r="F4" s="266"/>
      <c r="G4" s="265"/>
      <c r="H4" s="265"/>
      <c r="I4" s="265"/>
      <c r="J4" s="265"/>
      <c r="K4" s="265"/>
      <c r="L4" s="265"/>
      <c r="M4" s="265"/>
      <c r="N4" s="266"/>
      <c r="O4" s="265"/>
      <c r="P4" s="265"/>
      <c r="Q4" s="266"/>
      <c r="R4" s="266"/>
      <c r="S4" s="266"/>
      <c r="T4" s="266"/>
      <c r="U4" s="266"/>
      <c r="V4" s="268"/>
      <c r="W4" s="266"/>
      <c r="X4" s="266"/>
      <c r="Y4" s="265"/>
      <c r="Z4" s="266"/>
      <c r="AA4" s="266"/>
      <c r="AB4" s="266"/>
      <c r="AC4" s="266"/>
      <c r="AD4" s="266"/>
      <c r="AE4" s="266"/>
      <c r="AF4" s="266"/>
      <c r="AG4" s="266"/>
      <c r="AH4" s="266"/>
      <c r="AI4" s="266"/>
      <c r="AJ4" s="266"/>
      <c r="AK4" s="266"/>
      <c r="AL4" s="266"/>
      <c r="AM4" s="266"/>
    </row>
    <row r="5" spans="1:39" ht="18" customHeight="1">
      <c r="A5" s="457" t="s">
        <v>1048</v>
      </c>
      <c r="B5" s="269"/>
      <c r="C5" s="270"/>
      <c r="D5" s="271"/>
      <c r="E5" s="271"/>
      <c r="F5" s="271"/>
      <c r="G5" s="270"/>
      <c r="H5" s="270"/>
      <c r="I5" s="270"/>
      <c r="J5" s="270"/>
      <c r="K5" s="270"/>
      <c r="L5" s="270"/>
      <c r="M5" s="270"/>
      <c r="N5" s="271"/>
      <c r="O5" s="464" t="s">
        <v>494</v>
      </c>
      <c r="P5" s="270"/>
      <c r="Q5" s="271"/>
      <c r="R5" s="271"/>
      <c r="S5" s="271"/>
      <c r="T5" s="271"/>
      <c r="U5" s="271"/>
      <c r="V5" s="271"/>
      <c r="W5" s="271"/>
      <c r="X5" s="272"/>
      <c r="Y5" s="270"/>
      <c r="Z5" s="271"/>
      <c r="AA5" s="271"/>
      <c r="AB5" s="271"/>
      <c r="AC5" s="271"/>
      <c r="AD5" s="271"/>
      <c r="AE5" s="271"/>
      <c r="AF5" s="271"/>
      <c r="AG5" s="271"/>
      <c r="AH5" s="271"/>
      <c r="AI5" s="271"/>
      <c r="AJ5" s="271"/>
      <c r="AK5" s="271"/>
      <c r="AL5" s="271"/>
      <c r="AM5" s="273"/>
    </row>
    <row r="6" spans="1:39" ht="18" customHeight="1">
      <c r="A6" s="457" t="s">
        <v>560</v>
      </c>
      <c r="B6" s="269"/>
      <c r="C6" s="270"/>
      <c r="D6" s="271"/>
      <c r="E6" s="271"/>
      <c r="F6" s="271"/>
      <c r="G6" s="270"/>
      <c r="H6" s="270"/>
      <c r="I6" s="270"/>
      <c r="J6" s="270"/>
      <c r="K6" s="270"/>
      <c r="L6" s="270"/>
      <c r="M6" s="270"/>
      <c r="N6" s="271"/>
      <c r="O6" s="310" t="s">
        <v>495</v>
      </c>
      <c r="P6" s="270"/>
      <c r="Q6" s="271"/>
      <c r="R6" s="271"/>
      <c r="S6" s="271"/>
      <c r="T6" s="271"/>
      <c r="U6" s="271"/>
      <c r="V6" s="271"/>
      <c r="W6" s="271"/>
      <c r="X6" s="274"/>
      <c r="Y6" s="270"/>
      <c r="Z6" s="271"/>
      <c r="AA6" s="271"/>
      <c r="AB6" s="271"/>
      <c r="AC6" s="271"/>
      <c r="AD6" s="271"/>
      <c r="AE6" s="271"/>
      <c r="AF6" s="271"/>
      <c r="AG6" s="271"/>
      <c r="AH6" s="271"/>
      <c r="AI6" s="271"/>
      <c r="AJ6" s="271"/>
      <c r="AK6" s="271"/>
      <c r="AL6" s="271"/>
      <c r="AM6" s="271"/>
    </row>
    <row r="7" spans="1:39" ht="18" customHeight="1">
      <c r="A7" s="457" t="s">
        <v>561</v>
      </c>
      <c r="B7" s="269"/>
      <c r="C7" s="270"/>
      <c r="D7" s="271"/>
      <c r="E7" s="271"/>
      <c r="F7" s="271"/>
      <c r="G7" s="270"/>
      <c r="H7" s="270"/>
      <c r="I7" s="270"/>
      <c r="J7" s="270"/>
      <c r="K7" s="270"/>
      <c r="L7" s="270"/>
      <c r="M7" s="270"/>
      <c r="N7" s="271"/>
      <c r="O7" s="310"/>
      <c r="P7" s="270"/>
      <c r="Q7" s="271"/>
      <c r="R7" s="271"/>
      <c r="S7" s="271"/>
      <c r="T7" s="271"/>
      <c r="U7" s="271"/>
      <c r="V7" s="271"/>
      <c r="W7" s="271"/>
      <c r="X7" s="274"/>
      <c r="Y7" s="270"/>
      <c r="Z7" s="271"/>
      <c r="AA7" s="271"/>
      <c r="AB7" s="271"/>
      <c r="AC7" s="271"/>
      <c r="AD7" s="271"/>
      <c r="AE7" s="271"/>
      <c r="AF7" s="271"/>
      <c r="AG7" s="271"/>
      <c r="AH7" s="271"/>
      <c r="AI7" s="271"/>
      <c r="AJ7" s="271"/>
      <c r="AK7" s="271"/>
      <c r="AL7" s="271"/>
      <c r="AM7" s="271"/>
    </row>
    <row r="8" spans="1:39" ht="18" customHeight="1">
      <c r="A8" s="458" t="s">
        <v>1313</v>
      </c>
      <c r="B8" s="269"/>
      <c r="C8" s="270"/>
      <c r="D8" s="271"/>
      <c r="E8" s="271"/>
      <c r="F8" s="271"/>
      <c r="G8" s="270"/>
      <c r="H8" s="270"/>
      <c r="I8" s="270"/>
      <c r="J8" s="270"/>
      <c r="K8" s="270"/>
      <c r="L8" s="270"/>
      <c r="M8" s="270"/>
      <c r="N8" s="271"/>
      <c r="O8" s="270"/>
      <c r="P8" s="270"/>
      <c r="Q8" s="271"/>
      <c r="R8" s="271"/>
      <c r="S8" s="271"/>
      <c r="T8" s="271"/>
      <c r="U8" s="271"/>
      <c r="V8" s="271"/>
      <c r="W8" s="271"/>
      <c r="X8" s="271"/>
      <c r="Y8" s="270"/>
      <c r="Z8" s="271"/>
      <c r="AA8" s="271"/>
      <c r="AB8" s="271"/>
      <c r="AC8" s="271"/>
      <c r="AD8" s="271"/>
      <c r="AE8" s="271"/>
      <c r="AF8" s="271"/>
      <c r="AG8" s="271"/>
      <c r="AH8" s="271"/>
      <c r="AI8" s="271"/>
      <c r="AJ8" s="271"/>
      <c r="AK8" s="271"/>
      <c r="AL8" s="271"/>
      <c r="AM8" s="271"/>
    </row>
    <row r="9" spans="1:39" ht="15.75">
      <c r="A9" s="61" t="s">
        <v>1184</v>
      </c>
      <c r="B9" s="275"/>
      <c r="C9" s="270"/>
      <c r="D9" s="271"/>
      <c r="E9" s="271"/>
      <c r="F9" s="271"/>
      <c r="G9" s="270"/>
      <c r="H9" s="270"/>
      <c r="I9" s="270"/>
      <c r="J9" s="270"/>
      <c r="K9" s="270"/>
      <c r="L9" s="270"/>
      <c r="M9" s="270"/>
      <c r="N9" s="271"/>
      <c r="O9" s="270"/>
      <c r="P9" s="270"/>
      <c r="Q9" s="271"/>
      <c r="R9" s="271"/>
      <c r="S9" s="271"/>
      <c r="T9" s="271"/>
      <c r="U9" s="271"/>
      <c r="V9" s="271"/>
      <c r="W9" s="271"/>
      <c r="X9" s="271"/>
      <c r="Y9" s="270"/>
      <c r="Z9" s="271"/>
      <c r="AA9" s="271"/>
      <c r="AB9" s="271"/>
      <c r="AC9" s="271"/>
      <c r="AD9" s="271"/>
      <c r="AE9" s="271"/>
      <c r="AF9" s="271"/>
      <c r="AG9" s="271"/>
      <c r="AH9" s="271"/>
      <c r="AI9" s="271"/>
      <c r="AJ9" s="271"/>
      <c r="AK9" s="271"/>
      <c r="AL9" s="271"/>
      <c r="AM9" s="271"/>
    </row>
    <row r="10" spans="1:39">
      <c r="A10" s="277"/>
      <c r="B10" s="269"/>
      <c r="C10" s="270"/>
      <c r="D10" s="271"/>
      <c r="E10" s="271"/>
      <c r="F10" s="271"/>
      <c r="G10" s="270"/>
      <c r="H10" s="270"/>
      <c r="I10" s="270"/>
      <c r="J10" s="270"/>
      <c r="K10" s="270"/>
      <c r="L10" s="270"/>
      <c r="M10" s="270"/>
      <c r="N10" s="271"/>
      <c r="O10" s="270"/>
      <c r="P10" s="270"/>
      <c r="Q10" s="271"/>
      <c r="R10" s="271"/>
      <c r="S10" s="271"/>
      <c r="T10" s="271"/>
      <c r="U10" s="271"/>
      <c r="V10" s="271"/>
      <c r="W10" s="271"/>
      <c r="X10" s="271"/>
      <c r="Y10" s="270"/>
      <c r="Z10" s="271"/>
      <c r="AA10" s="271"/>
      <c r="AB10" s="271"/>
      <c r="AC10" s="271"/>
      <c r="AD10" s="271"/>
      <c r="AE10" s="271"/>
      <c r="AF10" s="271"/>
      <c r="AG10" s="271"/>
      <c r="AH10" s="271"/>
      <c r="AI10" s="271"/>
      <c r="AJ10" s="271"/>
      <c r="AK10" s="271"/>
      <c r="AL10" s="271"/>
      <c r="AM10" s="271"/>
    </row>
    <row r="11" spans="1:39" ht="15.75">
      <c r="A11" s="278"/>
      <c r="B11" s="278"/>
      <c r="C11" s="1214"/>
      <c r="D11" s="1215"/>
      <c r="E11" s="1215"/>
      <c r="F11" s="1215"/>
      <c r="G11" s="1215"/>
      <c r="H11" s="1215"/>
      <c r="I11" s="1215"/>
      <c r="J11" s="1215"/>
      <c r="K11" s="1215"/>
      <c r="L11" s="1215"/>
      <c r="M11" s="1215"/>
      <c r="N11" s="1215"/>
      <c r="O11" s="1215"/>
      <c r="P11" s="279"/>
      <c r="Q11" s="280"/>
      <c r="R11" s="279"/>
      <c r="S11" s="279"/>
      <c r="T11" s="279"/>
      <c r="U11" s="279"/>
      <c r="V11" s="279"/>
      <c r="W11" s="279"/>
      <c r="X11" s="279"/>
      <c r="Y11" s="280"/>
      <c r="Z11" s="279"/>
      <c r="AA11" s="279"/>
      <c r="AB11" s="279"/>
      <c r="AC11" s="279"/>
      <c r="AD11" s="279"/>
      <c r="AE11" s="279"/>
      <c r="AF11" s="279"/>
      <c r="AG11" s="280"/>
      <c r="AH11" s="279"/>
      <c r="AI11" s="281"/>
      <c r="AJ11" s="279"/>
      <c r="AK11" s="279"/>
      <c r="AL11" s="279"/>
      <c r="AM11" s="279"/>
    </row>
    <row r="12" spans="1:39" ht="15.75">
      <c r="A12" s="278"/>
      <c r="B12" s="278"/>
      <c r="C12" s="280"/>
      <c r="D12" s="280"/>
      <c r="E12" s="280"/>
      <c r="F12" s="280"/>
      <c r="G12" s="280"/>
      <c r="H12" s="280"/>
      <c r="I12" s="280"/>
      <c r="J12" s="280"/>
      <c r="K12" s="280"/>
      <c r="L12" s="280"/>
      <c r="M12" s="280"/>
      <c r="N12" s="280"/>
      <c r="O12" s="280" t="s">
        <v>496</v>
      </c>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row>
    <row r="13" spans="1:39" ht="15.75">
      <c r="A13" s="278"/>
      <c r="B13" s="278"/>
      <c r="C13" s="283"/>
      <c r="D13" s="280"/>
      <c r="E13" s="280"/>
      <c r="F13" s="280"/>
      <c r="G13" s="283"/>
      <c r="H13" s="283"/>
      <c r="I13" s="283"/>
      <c r="J13" s="283"/>
      <c r="K13" s="390"/>
      <c r="L13" s="390"/>
      <c r="M13" s="85"/>
      <c r="N13" s="363"/>
      <c r="O13" s="284" t="s">
        <v>528</v>
      </c>
      <c r="P13" s="284"/>
      <c r="Q13" s="280"/>
      <c r="R13" s="280"/>
      <c r="S13" s="280"/>
      <c r="T13" s="280"/>
      <c r="U13" s="280"/>
      <c r="V13" s="280"/>
      <c r="W13" s="280"/>
      <c r="X13" s="285"/>
      <c r="Y13" s="280"/>
      <c r="Z13" s="280"/>
      <c r="AA13" s="280"/>
      <c r="AB13" s="280"/>
      <c r="AC13" s="280"/>
      <c r="AD13" s="280"/>
      <c r="AE13" s="285"/>
      <c r="AF13" s="282"/>
      <c r="AG13" s="280"/>
      <c r="AH13" s="280"/>
      <c r="AI13" s="280"/>
      <c r="AJ13" s="280"/>
      <c r="AK13" s="280"/>
      <c r="AL13" s="280"/>
      <c r="AM13" s="285"/>
    </row>
    <row r="14" spans="1:39" ht="15.75">
      <c r="A14" s="278"/>
      <c r="B14" s="278"/>
      <c r="C14" s="603" t="s">
        <v>909</v>
      </c>
      <c r="D14" s="671"/>
      <c r="E14" s="671"/>
      <c r="F14" s="671"/>
      <c r="G14" s="671"/>
      <c r="H14" s="283"/>
      <c r="I14" s="283"/>
      <c r="J14" s="283"/>
      <c r="K14" s="868" t="s">
        <v>1108</v>
      </c>
      <c r="L14" s="868"/>
      <c r="M14" s="142" t="s">
        <v>947</v>
      </c>
      <c r="N14" s="995"/>
      <c r="O14" s="284" t="s">
        <v>498</v>
      </c>
      <c r="P14" s="284"/>
      <c r="Q14" s="280"/>
      <c r="R14" s="286"/>
      <c r="S14" s="286"/>
      <c r="T14" s="287"/>
      <c r="U14" s="280"/>
      <c r="V14" s="280"/>
      <c r="W14" s="280"/>
      <c r="X14" s="285"/>
      <c r="Y14" s="280"/>
      <c r="Z14" s="285"/>
      <c r="AA14" s="282"/>
      <c r="AB14" s="280"/>
      <c r="AC14" s="280"/>
      <c r="AD14" s="280"/>
      <c r="AE14" s="285"/>
      <c r="AF14" s="282"/>
      <c r="AG14" s="280"/>
      <c r="AH14" s="285"/>
      <c r="AI14" s="282"/>
      <c r="AJ14" s="280"/>
      <c r="AK14" s="280"/>
      <c r="AL14" s="280"/>
      <c r="AM14" s="285"/>
    </row>
    <row r="15" spans="1:39" ht="15.75">
      <c r="A15" s="278"/>
      <c r="B15" s="278"/>
      <c r="C15" s="288" t="s">
        <v>499</v>
      </c>
      <c r="D15" s="326"/>
      <c r="E15" s="327" t="s">
        <v>500</v>
      </c>
      <c r="F15" s="326"/>
      <c r="G15" s="328" t="s">
        <v>501</v>
      </c>
      <c r="H15" s="283"/>
      <c r="I15" s="290" t="s">
        <v>502</v>
      </c>
      <c r="J15" s="290"/>
      <c r="K15" s="372" t="s">
        <v>502</v>
      </c>
      <c r="L15" s="868"/>
      <c r="M15" s="372" t="s">
        <v>502</v>
      </c>
      <c r="N15" s="868"/>
      <c r="O15" s="290" t="s">
        <v>520</v>
      </c>
      <c r="P15" s="282"/>
      <c r="Q15" s="280"/>
      <c r="R15" s="282"/>
      <c r="S15" s="282"/>
      <c r="T15" s="282"/>
      <c r="U15" s="280"/>
      <c r="V15" s="285"/>
      <c r="W15" s="280"/>
      <c r="X15" s="285"/>
      <c r="Y15" s="280"/>
      <c r="Z15" s="282"/>
      <c r="AA15" s="282"/>
      <c r="AB15" s="280"/>
      <c r="AC15" s="285"/>
      <c r="AD15" s="280"/>
      <c r="AE15" s="285"/>
      <c r="AF15" s="282"/>
      <c r="AG15" s="280"/>
      <c r="AH15" s="282"/>
      <c r="AI15" s="282"/>
      <c r="AJ15" s="280"/>
      <c r="AK15" s="285"/>
      <c r="AL15" s="280"/>
      <c r="AM15" s="285"/>
    </row>
    <row r="16" spans="1:39">
      <c r="A16" s="275"/>
      <c r="B16" s="269"/>
      <c r="C16" s="329"/>
      <c r="D16" s="953"/>
      <c r="E16" s="953"/>
      <c r="F16" s="953"/>
      <c r="G16" s="329"/>
      <c r="H16" s="270"/>
      <c r="I16" s="291"/>
      <c r="J16" s="271"/>
      <c r="K16" s="271"/>
      <c r="L16" s="271"/>
      <c r="M16" s="270"/>
      <c r="N16" s="271"/>
      <c r="O16" s="29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row>
    <row r="17" spans="1:39" ht="15.75">
      <c r="A17" s="292" t="s">
        <v>0</v>
      </c>
      <c r="B17" s="278"/>
      <c r="C17" s="330"/>
      <c r="D17" s="902"/>
      <c r="E17" s="902"/>
      <c r="F17" s="902"/>
      <c r="G17" s="330"/>
      <c r="H17" s="293"/>
      <c r="I17" s="293"/>
      <c r="J17" s="293"/>
      <c r="K17" s="293"/>
      <c r="L17" s="293"/>
      <c r="M17" s="293"/>
      <c r="N17" s="294"/>
      <c r="O17" s="293"/>
      <c r="P17" s="293"/>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row>
    <row r="18" spans="1:39">
      <c r="A18" s="295" t="s">
        <v>816</v>
      </c>
      <c r="B18" s="278" t="s">
        <v>22</v>
      </c>
      <c r="C18" s="410">
        <f>'Exhibit D Capital State'!C18</f>
        <v>557000</v>
      </c>
      <c r="D18" s="886"/>
      <c r="E18" s="410">
        <f>'Exhibit D Capital State'!E18</f>
        <v>525000</v>
      </c>
      <c r="F18" s="886"/>
      <c r="G18" s="410">
        <f>'Exhibit D Capital State'!G18</f>
        <v>512000</v>
      </c>
      <c r="H18" s="468"/>
      <c r="I18" s="886">
        <f>+'Exhibit D Capital State'!I18</f>
        <v>520600</v>
      </c>
      <c r="J18" s="886"/>
      <c r="K18" s="886">
        <v>0</v>
      </c>
      <c r="L18" s="886"/>
      <c r="M18" s="468">
        <f>+I18</f>
        <v>520600</v>
      </c>
      <c r="N18" s="1000"/>
      <c r="O18" s="382">
        <f t="shared" ref="O18:O23" si="0">SUM(M18)-SUM(G18)</f>
        <v>8600</v>
      </c>
      <c r="P18" s="293"/>
      <c r="Q18" s="300"/>
      <c r="R18" s="294"/>
      <c r="S18" s="300"/>
      <c r="T18" s="294"/>
      <c r="U18" s="300"/>
      <c r="V18" s="294"/>
      <c r="W18" s="300"/>
      <c r="X18" s="294"/>
      <c r="Y18" s="300"/>
      <c r="Z18" s="294"/>
      <c r="AA18" s="294"/>
      <c r="AB18" s="300"/>
      <c r="AC18" s="294"/>
      <c r="AD18" s="300"/>
      <c r="AE18" s="294"/>
      <c r="AF18" s="294"/>
      <c r="AG18" s="300"/>
      <c r="AH18" s="294"/>
      <c r="AI18" s="294"/>
      <c r="AJ18" s="300"/>
      <c r="AK18" s="301"/>
      <c r="AL18" s="300"/>
      <c r="AM18" s="294"/>
    </row>
    <row r="19" spans="1:39">
      <c r="A19" s="295" t="s">
        <v>817</v>
      </c>
      <c r="B19" s="278" t="s">
        <v>22</v>
      </c>
      <c r="C19" s="331">
        <f>'Exhibit D Capital State'!C19</f>
        <v>585000</v>
      </c>
      <c r="D19" s="333"/>
      <c r="E19" s="331">
        <f>'Exhibit D Capital State'!E19</f>
        <v>577000</v>
      </c>
      <c r="F19" s="333"/>
      <c r="G19" s="331">
        <f>'Exhibit D Capital State'!G19</f>
        <v>551000</v>
      </c>
      <c r="H19" s="299"/>
      <c r="I19" s="333">
        <f>+'Exhibit D Capital State'!I19</f>
        <v>535900</v>
      </c>
      <c r="J19" s="333"/>
      <c r="K19" s="333">
        <v>0</v>
      </c>
      <c r="L19" s="333"/>
      <c r="M19" s="299">
        <f>+I19</f>
        <v>535900</v>
      </c>
      <c r="N19" s="1001"/>
      <c r="O19" s="297">
        <f t="shared" si="0"/>
        <v>-15100</v>
      </c>
      <c r="P19" s="293"/>
      <c r="Q19" s="300"/>
      <c r="R19" s="294"/>
      <c r="S19" s="300"/>
      <c r="T19" s="294"/>
      <c r="U19" s="300"/>
      <c r="V19" s="294"/>
      <c r="W19" s="300"/>
      <c r="X19" s="294"/>
      <c r="Y19" s="300"/>
      <c r="Z19" s="294"/>
      <c r="AA19" s="294"/>
      <c r="AB19" s="300"/>
      <c r="AC19" s="294"/>
      <c r="AD19" s="300"/>
      <c r="AE19" s="294"/>
      <c r="AF19" s="294"/>
      <c r="AG19" s="300"/>
      <c r="AH19" s="294"/>
      <c r="AI19" s="294"/>
      <c r="AJ19" s="300"/>
      <c r="AK19" s="301"/>
      <c r="AL19" s="300"/>
      <c r="AM19" s="294"/>
    </row>
    <row r="20" spans="1:39">
      <c r="A20" s="295" t="s">
        <v>818</v>
      </c>
      <c r="B20" s="278" t="s">
        <v>22</v>
      </c>
      <c r="C20" s="331">
        <f>'Exhibit D Capital State'!C20</f>
        <v>119000</v>
      </c>
      <c r="D20" s="333"/>
      <c r="E20" s="331">
        <f>'Exhibit D Capital State'!E20</f>
        <v>119000</v>
      </c>
      <c r="F20" s="333"/>
      <c r="G20" s="331">
        <f>'Exhibit D Capital State'!G20</f>
        <v>119000</v>
      </c>
      <c r="H20" s="299"/>
      <c r="I20" s="333">
        <f>+'Exhibit D Capital State'!I20</f>
        <v>119100</v>
      </c>
      <c r="J20" s="333"/>
      <c r="K20" s="333">
        <v>0</v>
      </c>
      <c r="L20" s="333"/>
      <c r="M20" s="299">
        <f>+I20</f>
        <v>119100</v>
      </c>
      <c r="N20" s="1001"/>
      <c r="O20" s="297">
        <f t="shared" si="0"/>
        <v>100</v>
      </c>
      <c r="P20" s="293"/>
      <c r="Q20" s="300"/>
      <c r="R20" s="294"/>
      <c r="S20" s="300"/>
      <c r="T20" s="294"/>
      <c r="U20" s="300"/>
      <c r="V20" s="294"/>
      <c r="W20" s="300"/>
      <c r="X20" s="294"/>
      <c r="Y20" s="300"/>
      <c r="Z20" s="294"/>
      <c r="AA20" s="294"/>
      <c r="AB20" s="300"/>
      <c r="AC20" s="294"/>
      <c r="AD20" s="300"/>
      <c r="AE20" s="294"/>
      <c r="AF20" s="294"/>
      <c r="AG20" s="300"/>
      <c r="AH20" s="294"/>
      <c r="AI20" s="294"/>
      <c r="AJ20" s="300"/>
      <c r="AK20" s="301"/>
      <c r="AL20" s="300"/>
      <c r="AM20" s="294"/>
    </row>
    <row r="21" spans="1:39">
      <c r="A21" s="295" t="s">
        <v>503</v>
      </c>
      <c r="B21" s="278" t="s">
        <v>22</v>
      </c>
      <c r="C21" s="331">
        <f>'Exhibit D Capital State'!C21+'Exhibit D- Capital Federal'!C18</f>
        <v>8049000</v>
      </c>
      <c r="D21" s="331"/>
      <c r="E21" s="331">
        <f>'Exhibit D Capital State'!E21+'Exhibit D- Capital Federal'!E18</f>
        <v>8121000</v>
      </c>
      <c r="F21" s="331"/>
      <c r="G21" s="331">
        <f>'Exhibit D Capital State'!G21+'Exhibit D- Capital Federal'!G18</f>
        <v>8499000</v>
      </c>
      <c r="H21" s="297"/>
      <c r="I21" s="333">
        <f>+'Exhibit D Capital State'!I21+'Exhibit D- Capital Federal'!I18</f>
        <v>5480800</v>
      </c>
      <c r="J21" s="333"/>
      <c r="K21" s="333">
        <v>0</v>
      </c>
      <c r="L21" s="333"/>
      <c r="M21" s="299">
        <f>+I21</f>
        <v>5480800</v>
      </c>
      <c r="N21" s="1001"/>
      <c r="O21" s="297">
        <f t="shared" si="0"/>
        <v>-3018200</v>
      </c>
      <c r="P21" s="293"/>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row>
    <row r="22" spans="1:39" ht="15.75">
      <c r="A22" s="295" t="s">
        <v>1071</v>
      </c>
      <c r="B22" s="278" t="s">
        <v>22</v>
      </c>
      <c r="C22" s="331">
        <f>'Exhibit D Capital State'!C22+'Exhibit D- Capital Federal'!C19</f>
        <v>2182000</v>
      </c>
      <c r="D22" s="331"/>
      <c r="E22" s="331">
        <f>'Exhibit D Capital State'!E22+'Exhibit D- Capital Federal'!E19</f>
        <v>2182000</v>
      </c>
      <c r="F22" s="331"/>
      <c r="G22" s="331">
        <f>'Exhibit D Capital State'!G22+'Exhibit D- Capital Federal'!G19</f>
        <v>2182000</v>
      </c>
      <c r="H22" s="297"/>
      <c r="I22" s="333">
        <f>+'Exhibit D Capital State'!I22+'Exhibit D- Capital Federal'!I19</f>
        <v>1954300</v>
      </c>
      <c r="J22" s="333"/>
      <c r="K22" s="333">
        <v>0</v>
      </c>
      <c r="L22" s="333"/>
      <c r="M22" s="299">
        <f>+I22</f>
        <v>1954300</v>
      </c>
      <c r="N22" s="1001"/>
      <c r="O22" s="297">
        <f t="shared" si="0"/>
        <v>-227700</v>
      </c>
      <c r="P22" s="294"/>
      <c r="Q22" s="280"/>
      <c r="R22" s="294"/>
      <c r="S22" s="294"/>
      <c r="T22" s="294"/>
      <c r="U22" s="294"/>
      <c r="V22" s="294"/>
      <c r="W22" s="294"/>
      <c r="X22" s="294"/>
      <c r="Y22" s="294"/>
      <c r="Z22" s="307"/>
      <c r="AA22" s="307"/>
      <c r="AB22" s="294"/>
      <c r="AC22" s="307"/>
      <c r="AD22" s="294"/>
      <c r="AE22" s="307"/>
      <c r="AF22" s="332"/>
      <c r="AG22" s="294"/>
      <c r="AH22" s="294"/>
      <c r="AI22" s="294"/>
      <c r="AJ22" s="294"/>
      <c r="AK22" s="294"/>
      <c r="AL22" s="294"/>
      <c r="AM22" s="294"/>
    </row>
    <row r="23" spans="1:39" ht="15.75">
      <c r="A23" s="295" t="s">
        <v>1135</v>
      </c>
      <c r="B23" s="278" t="s">
        <v>22</v>
      </c>
      <c r="C23" s="331">
        <f>'Exhibit D Capital State'!C23+'Exhibit D- Capital Federal'!C20</f>
        <v>3904000</v>
      </c>
      <c r="D23" s="331"/>
      <c r="E23" s="331">
        <f>'Exhibit D Capital State'!E23+'Exhibit D- Capital Federal'!E20</f>
        <v>3714000</v>
      </c>
      <c r="F23" s="331"/>
      <c r="G23" s="331">
        <f>'Exhibit D Capital State'!G23+'Exhibit D- Capital Federal'!G20</f>
        <v>3363000</v>
      </c>
      <c r="H23" s="297"/>
      <c r="I23" s="333">
        <f>+'Exhibit D Capital State'!I23+'Exhibit D- Capital Federal'!I20</f>
        <v>5187500</v>
      </c>
      <c r="J23" s="333"/>
      <c r="K23" s="333">
        <v>-332400</v>
      </c>
      <c r="L23" s="333"/>
      <c r="M23" s="299">
        <f>+I23+K23</f>
        <v>4855100</v>
      </c>
      <c r="N23" s="1001"/>
      <c r="O23" s="297">
        <f t="shared" si="0"/>
        <v>1492100</v>
      </c>
      <c r="P23" s="294"/>
      <c r="Q23" s="280"/>
      <c r="R23" s="294"/>
      <c r="S23" s="294"/>
      <c r="T23" s="294"/>
      <c r="U23" s="294"/>
      <c r="V23" s="294"/>
      <c r="W23" s="294"/>
      <c r="X23" s="294"/>
      <c r="Y23" s="294"/>
      <c r="Z23" s="307"/>
      <c r="AA23" s="307"/>
      <c r="AB23" s="294"/>
      <c r="AC23" s="307"/>
      <c r="AD23" s="294"/>
      <c r="AE23" s="307"/>
      <c r="AF23" s="332"/>
      <c r="AG23" s="294"/>
      <c r="AH23" s="294"/>
      <c r="AI23" s="294"/>
      <c r="AJ23" s="294"/>
      <c r="AK23" s="294"/>
      <c r="AL23" s="294"/>
      <c r="AM23" s="294"/>
    </row>
    <row r="24" spans="1:39" ht="15.75">
      <c r="A24" s="303" t="s">
        <v>505</v>
      </c>
      <c r="B24" s="278" t="s">
        <v>22</v>
      </c>
      <c r="C24" s="337">
        <f>ROUND(SUM(C18:C23),1)</f>
        <v>15396000</v>
      </c>
      <c r="D24" s="341"/>
      <c r="E24" s="337">
        <f>ROUND(SUM(E18:E23),1)</f>
        <v>15238000</v>
      </c>
      <c r="F24" s="341"/>
      <c r="G24" s="337">
        <f>ROUND(SUM(G18:G23),1)</f>
        <v>15226000</v>
      </c>
      <c r="H24" s="316"/>
      <c r="I24" s="337">
        <f>ROUND(SUM(I18:I23),1)</f>
        <v>13798200</v>
      </c>
      <c r="J24" s="342"/>
      <c r="K24" s="652">
        <f>+K23</f>
        <v>-332400</v>
      </c>
      <c r="L24" s="342"/>
      <c r="M24" s="305">
        <f>ROUND(SUM(M18:M23),1)</f>
        <v>13465800</v>
      </c>
      <c r="N24" s="309"/>
      <c r="O24" s="304">
        <f>ROUND(SUM(O18:O23),1)</f>
        <v>-1760200</v>
      </c>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c r="A25" s="278"/>
      <c r="B25" s="278"/>
      <c r="C25" s="338"/>
      <c r="D25" s="331"/>
      <c r="E25" s="338"/>
      <c r="F25" s="331"/>
      <c r="G25" s="338"/>
      <c r="H25" s="297"/>
      <c r="I25" s="338"/>
      <c r="J25" s="650"/>
      <c r="K25" s="650"/>
      <c r="L25" s="650"/>
      <c r="M25" s="297"/>
      <c r="N25" s="302"/>
      <c r="O25" s="306"/>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39" ht="15.75">
      <c r="A26" s="292" t="s">
        <v>6</v>
      </c>
      <c r="B26" s="278"/>
      <c r="C26" s="331"/>
      <c r="D26" s="331"/>
      <c r="E26" s="331"/>
      <c r="F26" s="331"/>
      <c r="G26" s="331"/>
      <c r="H26" s="297"/>
      <c r="I26" s="331"/>
      <c r="J26" s="331"/>
      <c r="K26" s="331"/>
      <c r="L26" s="331"/>
      <c r="M26" s="297"/>
      <c r="N26" s="302"/>
      <c r="O26" s="297"/>
      <c r="P26" s="293"/>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39">
      <c r="A27" s="295" t="s">
        <v>522</v>
      </c>
      <c r="B27" s="278" t="s">
        <v>22</v>
      </c>
      <c r="C27" s="331">
        <f>'Exhibit D Capital State'!C27+'Exhibit D- Capital Federal'!C24</f>
        <v>4982000</v>
      </c>
      <c r="D27" s="331"/>
      <c r="E27" s="331">
        <f>'Exhibit D Capital State'!E27+'Exhibit D- Capital Federal'!E24</f>
        <v>5121000</v>
      </c>
      <c r="F27" s="331"/>
      <c r="G27" s="331">
        <f>'Exhibit D Capital State'!G27+'Exhibit D- Capital Federal'!G24</f>
        <v>5407000</v>
      </c>
      <c r="H27" s="297"/>
      <c r="I27" s="333">
        <f>+'Exhibit D Capital State'!I27+'Exhibit D- Capital Federal'!I24</f>
        <v>5240800</v>
      </c>
      <c r="J27" s="333"/>
      <c r="K27" s="333">
        <v>0</v>
      </c>
      <c r="L27" s="333"/>
      <c r="M27" s="299">
        <f>+I27</f>
        <v>5240800</v>
      </c>
      <c r="N27" s="1001"/>
      <c r="O27" s="297">
        <f>SUM(M27)-SUM(G27)</f>
        <v>-166200</v>
      </c>
      <c r="P27" s="293"/>
      <c r="Q27" s="294"/>
      <c r="R27" s="300"/>
      <c r="S27" s="300"/>
      <c r="T27" s="300"/>
      <c r="U27" s="294"/>
      <c r="V27" s="300"/>
      <c r="W27" s="294"/>
      <c r="X27" s="294"/>
      <c r="Y27" s="294"/>
      <c r="Z27" s="307"/>
      <c r="AA27" s="307"/>
      <c r="AB27" s="294"/>
      <c r="AC27" s="307"/>
      <c r="AD27" s="294"/>
      <c r="AE27" s="307"/>
      <c r="AF27" s="332"/>
      <c r="AG27" s="294"/>
      <c r="AH27" s="294"/>
      <c r="AI27" s="294"/>
      <c r="AJ27" s="294"/>
      <c r="AK27" s="294"/>
      <c r="AL27" s="294"/>
      <c r="AM27" s="294"/>
    </row>
    <row r="28" spans="1:39" ht="15.75">
      <c r="A28" s="295" t="s">
        <v>515</v>
      </c>
      <c r="B28" s="278" t="s">
        <v>22</v>
      </c>
      <c r="C28" s="331">
        <f>'Exhibit D Capital State'!C28+'Exhibit D- Capital Federal'!C25</f>
        <v>9752000</v>
      </c>
      <c r="D28" s="331"/>
      <c r="E28" s="331">
        <f>'Exhibit D Capital State'!E28+'Exhibit D- Capital Federal'!E25</f>
        <v>8838000</v>
      </c>
      <c r="F28" s="331"/>
      <c r="G28" s="331">
        <f>'Exhibit D Capital State'!G28+'Exhibit D- Capital Federal'!G25</f>
        <v>8542000</v>
      </c>
      <c r="H28" s="297"/>
      <c r="I28" s="333">
        <f>+'Exhibit D Capital State'!I28+'Exhibit D- Capital Federal'!I25</f>
        <v>7090000</v>
      </c>
      <c r="J28" s="333"/>
      <c r="K28" s="333">
        <v>0</v>
      </c>
      <c r="L28" s="333"/>
      <c r="M28" s="333">
        <f>+I28</f>
        <v>7090000</v>
      </c>
      <c r="N28" s="1001"/>
      <c r="O28" s="297">
        <f>SUM(M28)-SUM(G28)</f>
        <v>-1452000</v>
      </c>
      <c r="P28" s="332"/>
      <c r="Q28" s="280"/>
      <c r="R28" s="300"/>
      <c r="S28" s="300"/>
      <c r="T28" s="300"/>
      <c r="U28" s="294"/>
      <c r="V28" s="300"/>
      <c r="W28" s="294"/>
      <c r="X28" s="294"/>
      <c r="Y28" s="294"/>
      <c r="Z28" s="307"/>
      <c r="AA28" s="307"/>
      <c r="AB28" s="294"/>
      <c r="AC28" s="307"/>
      <c r="AD28" s="294"/>
      <c r="AE28" s="307"/>
      <c r="AF28" s="332"/>
      <c r="AG28" s="294"/>
      <c r="AH28" s="294"/>
      <c r="AI28" s="294"/>
      <c r="AJ28" s="294"/>
      <c r="AK28" s="294"/>
      <c r="AL28" s="294"/>
      <c r="AM28" s="294"/>
    </row>
    <row r="29" spans="1:39" ht="15.75">
      <c r="A29" s="295" t="s">
        <v>507</v>
      </c>
      <c r="B29" s="278" t="s">
        <v>22</v>
      </c>
      <c r="C29" s="331">
        <f>'Exhibit D Capital State'!C29+'Exhibit D- Capital Federal'!C26</f>
        <v>1514000</v>
      </c>
      <c r="D29" s="331"/>
      <c r="E29" s="331">
        <f>'Exhibit D Capital State'!E29+'Exhibit D- Capital Federal'!E26</f>
        <v>1498000</v>
      </c>
      <c r="F29" s="331"/>
      <c r="G29" s="331">
        <f>'Exhibit D Capital State'!G29+'Exhibit D- Capital Federal'!G26</f>
        <v>1495000</v>
      </c>
      <c r="H29" s="297"/>
      <c r="I29" s="333">
        <f>+'Exhibit D Capital State'!I29+'Exhibit D- Capital Federal'!I26</f>
        <v>1779100</v>
      </c>
      <c r="J29" s="333"/>
      <c r="K29" s="333">
        <v>-332400</v>
      </c>
      <c r="L29" s="333"/>
      <c r="M29" s="299">
        <f>+I29+K29</f>
        <v>1446700</v>
      </c>
      <c r="N29" s="1001"/>
      <c r="O29" s="297">
        <f>SUM(M29)-SUM(G29)</f>
        <v>-48300</v>
      </c>
      <c r="P29" s="332"/>
      <c r="Q29" s="280"/>
      <c r="R29" s="300"/>
      <c r="S29" s="300"/>
      <c r="T29" s="300"/>
      <c r="U29" s="294"/>
      <c r="V29" s="300"/>
      <c r="W29" s="294"/>
      <c r="X29" s="294"/>
      <c r="Y29" s="294"/>
      <c r="Z29" s="307"/>
      <c r="AA29" s="307"/>
      <c r="AB29" s="294"/>
      <c r="AC29" s="307"/>
      <c r="AD29" s="294"/>
      <c r="AE29" s="307"/>
      <c r="AF29" s="332"/>
      <c r="AG29" s="294"/>
      <c r="AH29" s="294"/>
      <c r="AI29" s="294"/>
      <c r="AJ29" s="294"/>
      <c r="AK29" s="294"/>
      <c r="AL29" s="294"/>
      <c r="AM29" s="294"/>
    </row>
    <row r="30" spans="1:39" ht="15.75">
      <c r="A30" s="303" t="s">
        <v>508</v>
      </c>
      <c r="B30" s="278" t="s">
        <v>22</v>
      </c>
      <c r="C30" s="661">
        <f>ROUND(SUM(C27:C29),1)</f>
        <v>16248000</v>
      </c>
      <c r="D30" s="341"/>
      <c r="E30" s="661">
        <f>ROUND(SUM(E27:E29),1)</f>
        <v>15457000</v>
      </c>
      <c r="F30" s="341"/>
      <c r="G30" s="661">
        <f>ROUND(SUM(G27:G29),1)</f>
        <v>15444000</v>
      </c>
      <c r="H30" s="316"/>
      <c r="I30" s="661">
        <f>ROUND(SUM(I27:I29),1)</f>
        <v>14109900</v>
      </c>
      <c r="J30" s="342"/>
      <c r="K30" s="652">
        <f>+K29</f>
        <v>-332400</v>
      </c>
      <c r="L30" s="342"/>
      <c r="M30" s="305">
        <f>ROUND(SUM(M27:M29),1)</f>
        <v>13777500</v>
      </c>
      <c r="N30" s="309"/>
      <c r="O30" s="305">
        <f>ROUND(SUM(O27:O29),1)</f>
        <v>-1666500</v>
      </c>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row>
    <row r="31" spans="1:39">
      <c r="A31" s="278"/>
      <c r="B31" s="278"/>
      <c r="C31" s="331"/>
      <c r="D31" s="331"/>
      <c r="E31" s="331"/>
      <c r="F31" s="331"/>
      <c r="G31" s="331"/>
      <c r="H31" s="297"/>
      <c r="I31" s="331"/>
      <c r="J31" s="331"/>
      <c r="K31" s="331"/>
      <c r="L31" s="331"/>
      <c r="M31" s="297"/>
      <c r="N31" s="302"/>
      <c r="O31" s="297"/>
      <c r="P31" s="293"/>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row>
    <row r="32" spans="1:39" ht="15.75">
      <c r="A32" s="292" t="s">
        <v>110</v>
      </c>
      <c r="B32" s="278"/>
      <c r="C32" s="331"/>
      <c r="D32" s="331"/>
      <c r="E32" s="331"/>
      <c r="F32" s="331"/>
      <c r="G32" s="331"/>
      <c r="H32" s="297"/>
      <c r="I32" s="331"/>
      <c r="J32" s="331"/>
      <c r="K32" s="331"/>
      <c r="L32" s="331"/>
      <c r="M32" s="297"/>
      <c r="N32" s="302"/>
      <c r="O32" s="297"/>
      <c r="P32" s="293"/>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row>
    <row r="33" spans="1:39" ht="15.75">
      <c r="A33" s="303" t="s">
        <v>519</v>
      </c>
      <c r="B33" s="278" t="s">
        <v>22</v>
      </c>
      <c r="C33" s="662">
        <f>ROUND(SUM(C24)-SUM(C30),1)</f>
        <v>-852000</v>
      </c>
      <c r="D33" s="341"/>
      <c r="E33" s="662">
        <f>ROUND(SUM(E24)-SUM(E30),1)</f>
        <v>-219000</v>
      </c>
      <c r="F33" s="341"/>
      <c r="G33" s="662">
        <f>ROUND(SUM(G24)-SUM(G30),1)</f>
        <v>-218000</v>
      </c>
      <c r="H33" s="316"/>
      <c r="I33" s="662">
        <f>ROUND(SUM(I24)-SUM(I30),1)</f>
        <v>-311700</v>
      </c>
      <c r="J33" s="342"/>
      <c r="K33" s="662">
        <f>ROUND(SUM(K24)-SUM(K30),1)</f>
        <v>0</v>
      </c>
      <c r="L33" s="342"/>
      <c r="M33" s="340">
        <f>+M24-M30</f>
        <v>-311700</v>
      </c>
      <c r="N33" s="309"/>
      <c r="O33" s="340">
        <f>ROUND(SUM(O24)-SUM(O30),1)</f>
        <v>-93700</v>
      </c>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row>
    <row r="34" spans="1:39">
      <c r="A34" s="278"/>
      <c r="B34" s="278"/>
      <c r="C34" s="331"/>
      <c r="D34" s="331"/>
      <c r="E34" s="331"/>
      <c r="F34" s="331"/>
      <c r="G34" s="331"/>
      <c r="H34" s="297"/>
      <c r="I34" s="331"/>
      <c r="J34" s="331"/>
      <c r="K34" s="331"/>
      <c r="L34" s="331"/>
      <c r="M34" s="297"/>
      <c r="N34" s="302"/>
      <c r="O34" s="297"/>
      <c r="P34" s="293"/>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39" ht="15.75">
      <c r="A35" s="292" t="s">
        <v>17</v>
      </c>
      <c r="B35" s="278"/>
      <c r="C35" s="331"/>
      <c r="D35" s="331"/>
      <c r="E35" s="331"/>
      <c r="F35" s="331"/>
      <c r="G35" s="331"/>
      <c r="H35" s="297"/>
      <c r="I35" s="331"/>
      <c r="J35" s="331"/>
      <c r="K35" s="331"/>
      <c r="L35" s="331"/>
      <c r="M35" s="297"/>
      <c r="N35" s="302"/>
      <c r="O35" s="297"/>
      <c r="P35" s="293"/>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c r="A36" s="295" t="s">
        <v>524</v>
      </c>
      <c r="B36" s="278" t="s">
        <v>22</v>
      </c>
      <c r="C36" s="331">
        <f>'Exhibit D Capital State'!C36+'Exhibit D- Capital Federal'!C33</f>
        <v>850000</v>
      </c>
      <c r="D36" s="331"/>
      <c r="E36" s="331">
        <f>'Exhibit D Capital State'!E36+'Exhibit D- Capital Federal'!E33</f>
        <v>365000</v>
      </c>
      <c r="F36" s="331"/>
      <c r="G36" s="331">
        <f>'Exhibit D Capital State'!G36+'Exhibit D- Capital Federal'!G33</f>
        <v>365000</v>
      </c>
      <c r="H36" s="297"/>
      <c r="I36" s="333">
        <f>+'Exhibit D Capital State'!I36+'Exhibit D- Capital Federal'!I33</f>
        <v>202600</v>
      </c>
      <c r="J36" s="333"/>
      <c r="K36" s="333">
        <v>0</v>
      </c>
      <c r="L36" s="333"/>
      <c r="M36" s="297">
        <f>I36</f>
        <v>202600</v>
      </c>
      <c r="N36" s="302"/>
      <c r="O36" s="297">
        <f>SUM(M36)-SUM(G36)</f>
        <v>-162400</v>
      </c>
      <c r="P36" s="346"/>
      <c r="Q36" s="294"/>
      <c r="R36" s="307"/>
      <c r="S36" s="307"/>
      <c r="T36" s="307"/>
      <c r="U36" s="294"/>
      <c r="V36" s="307"/>
      <c r="W36" s="294"/>
      <c r="X36" s="307"/>
      <c r="Y36" s="294"/>
      <c r="Z36" s="307"/>
      <c r="AA36" s="307"/>
      <c r="AB36" s="294"/>
      <c r="AC36" s="307"/>
      <c r="AD36" s="294"/>
      <c r="AE36" s="307"/>
      <c r="AF36" s="332"/>
      <c r="AG36" s="294"/>
      <c r="AH36" s="300"/>
      <c r="AI36" s="300"/>
      <c r="AJ36" s="294"/>
      <c r="AK36" s="300"/>
      <c r="AL36" s="294"/>
      <c r="AM36" s="294"/>
    </row>
    <row r="37" spans="1:39" ht="15.75">
      <c r="A37" s="292" t="s">
        <v>525</v>
      </c>
      <c r="B37" s="278"/>
      <c r="C37" s="338"/>
      <c r="D37" s="331"/>
      <c r="E37" s="338"/>
      <c r="F37" s="331"/>
      <c r="G37" s="338"/>
      <c r="H37" s="297"/>
      <c r="I37" s="338"/>
      <c r="J37" s="650"/>
      <c r="K37" s="338"/>
      <c r="L37" s="650"/>
      <c r="M37" s="306"/>
      <c r="N37" s="302"/>
      <c r="O37" s="306"/>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row>
    <row r="38" spans="1:39" ht="15.75">
      <c r="A38" s="303" t="s">
        <v>526</v>
      </c>
      <c r="B38" s="278" t="s">
        <v>22</v>
      </c>
      <c r="C38" s="662">
        <f>ROUND(SUM(C35:C36),1)</f>
        <v>850000</v>
      </c>
      <c r="D38" s="341"/>
      <c r="E38" s="662">
        <f>ROUND(SUM(E35:E36),1)</f>
        <v>365000</v>
      </c>
      <c r="F38" s="341"/>
      <c r="G38" s="662">
        <f>ROUND(SUM(G35:G36),1)</f>
        <v>365000</v>
      </c>
      <c r="H38" s="316"/>
      <c r="I38" s="662">
        <f>ROUND(SUM(I35:I36),1)</f>
        <v>202600</v>
      </c>
      <c r="J38" s="342"/>
      <c r="K38" s="662">
        <f>ROUND(SUM(K35:K36),1)</f>
        <v>0</v>
      </c>
      <c r="L38" s="342"/>
      <c r="M38" s="340">
        <f>ROUND(SUM(M35:M36),1)</f>
        <v>202600</v>
      </c>
      <c r="N38" s="309"/>
      <c r="O38" s="340">
        <f>ROUND(SUM(O35:O36),1)</f>
        <v>-162400</v>
      </c>
      <c r="P38" s="283"/>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row>
    <row r="39" spans="1:39" ht="15.75">
      <c r="A39" s="303"/>
      <c r="B39" s="278"/>
      <c r="C39" s="341"/>
      <c r="D39" s="342"/>
      <c r="E39" s="341"/>
      <c r="F39" s="342"/>
      <c r="G39" s="341"/>
      <c r="H39" s="309"/>
      <c r="I39" s="342"/>
      <c r="J39" s="342"/>
      <c r="K39" s="342"/>
      <c r="L39" s="342"/>
      <c r="M39" s="309"/>
      <c r="N39" s="309"/>
      <c r="O39" s="309"/>
      <c r="P39" s="283"/>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row>
    <row r="40" spans="1:39" ht="15.75">
      <c r="A40" s="292" t="s">
        <v>1136</v>
      </c>
      <c r="B40" s="278"/>
      <c r="C40" s="331"/>
      <c r="D40" s="331"/>
      <c r="E40" s="331"/>
      <c r="F40" s="331"/>
      <c r="G40" s="331"/>
      <c r="H40" s="297"/>
      <c r="I40" s="331"/>
      <c r="J40" s="331"/>
      <c r="K40" s="331"/>
      <c r="L40" s="331"/>
      <c r="M40" s="297"/>
      <c r="N40" s="302"/>
      <c r="O40" s="297"/>
      <c r="P40" s="293"/>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ht="15.75">
      <c r="A41" s="292" t="s">
        <v>1137</v>
      </c>
      <c r="B41" s="278"/>
      <c r="C41" s="331"/>
      <c r="D41" s="331"/>
      <c r="E41" s="331"/>
      <c r="F41" s="331"/>
      <c r="G41" s="331"/>
      <c r="H41" s="297"/>
      <c r="I41" s="331"/>
      <c r="J41" s="331"/>
      <c r="K41" s="331"/>
      <c r="L41" s="331"/>
      <c r="M41" s="297"/>
      <c r="N41" s="302"/>
      <c r="O41" s="297"/>
      <c r="P41" s="293"/>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ht="15.75">
      <c r="A42" s="303" t="s">
        <v>509</v>
      </c>
      <c r="B42" s="308" t="s">
        <v>22</v>
      </c>
      <c r="C42" s="342">
        <f>ROUND(SUM(C33)+SUM(C38),1)</f>
        <v>-2000</v>
      </c>
      <c r="D42" s="887"/>
      <c r="E42" s="342">
        <f>ROUND(SUM(E33)+SUM(E38),1)</f>
        <v>146000</v>
      </c>
      <c r="F42" s="887"/>
      <c r="G42" s="342">
        <f>ROUND(SUM(G33)+SUM(G38),1)</f>
        <v>147000</v>
      </c>
      <c r="H42" s="347"/>
      <c r="I42" s="342">
        <f>ROUND(SUM(I33)+SUM(I38),1)</f>
        <v>-109100</v>
      </c>
      <c r="J42" s="342"/>
      <c r="K42" s="342">
        <f>ROUND(SUM(K33)+SUM(K38),1)</f>
        <v>0</v>
      </c>
      <c r="L42" s="342"/>
      <c r="M42" s="347">
        <f>+I42</f>
        <v>-109100</v>
      </c>
      <c r="N42" s="1002"/>
      <c r="O42" s="309">
        <f>ROUND(SUM(O33)+SUM(O38),1)</f>
        <v>-256100</v>
      </c>
      <c r="P42" s="280"/>
      <c r="Q42" s="311"/>
      <c r="R42" s="280"/>
      <c r="S42" s="311"/>
      <c r="T42" s="280"/>
      <c r="U42" s="311"/>
      <c r="V42" s="280"/>
      <c r="W42" s="311"/>
      <c r="X42" s="280"/>
      <c r="Y42" s="311"/>
      <c r="Z42" s="280"/>
      <c r="AA42" s="280"/>
      <c r="AB42" s="311"/>
      <c r="AC42" s="280"/>
      <c r="AD42" s="311"/>
      <c r="AE42" s="280"/>
      <c r="AF42" s="280"/>
      <c r="AG42" s="311"/>
      <c r="AH42" s="280"/>
      <c r="AI42" s="280"/>
      <c r="AJ42" s="311"/>
      <c r="AK42" s="280"/>
      <c r="AL42" s="311"/>
      <c r="AM42" s="280"/>
    </row>
    <row r="43" spans="1:39" ht="11.25" customHeight="1">
      <c r="A43" s="1160"/>
      <c r="B43" s="1160"/>
      <c r="C43" s="654"/>
      <c r="D43" s="1161"/>
      <c r="E43" s="654"/>
      <c r="F43" s="1161"/>
      <c r="G43" s="654"/>
      <c r="H43" s="1161"/>
      <c r="I43" s="654"/>
      <c r="J43" s="654"/>
      <c r="K43" s="654"/>
      <c r="L43" s="654"/>
      <c r="M43" s="1161"/>
      <c r="N43" s="654"/>
      <c r="O43" s="654"/>
      <c r="P43" s="280"/>
      <c r="Q43" s="267"/>
      <c r="U43" s="267"/>
      <c r="V43" s="267"/>
      <c r="W43" s="267"/>
      <c r="X43" s="267"/>
    </row>
    <row r="44" spans="1:39" ht="24" customHeight="1">
      <c r="A44" s="1155" t="s">
        <v>1030</v>
      </c>
      <c r="B44" s="1156" t="s">
        <v>22</v>
      </c>
      <c r="C44" s="341">
        <f>'Exhibit D Capital State'!C44+'Exhibit D- Capital Federal'!C41</f>
        <v>-1035000</v>
      </c>
      <c r="D44" s="1161"/>
      <c r="E44" s="341">
        <f>'Exhibit D Capital State'!E44+'Exhibit D- Capital Federal'!E41</f>
        <v>-1035000</v>
      </c>
      <c r="F44" s="1161"/>
      <c r="G44" s="341">
        <f>'Exhibit D Capital State'!G44+'Exhibit D- Capital Federal'!G41</f>
        <v>-1035000</v>
      </c>
      <c r="H44" s="1161"/>
      <c r="I44" s="342">
        <f>+'Exhibit D Capital State'!I44+'Exhibit D- Capital Federal'!I41</f>
        <v>-1034900</v>
      </c>
      <c r="J44" s="342"/>
      <c r="K44" s="342">
        <v>0</v>
      </c>
      <c r="L44" s="342"/>
      <c r="M44" s="1162">
        <f>+I44</f>
        <v>-1034900</v>
      </c>
      <c r="N44" s="1157"/>
      <c r="O44" s="341">
        <f>SUM(M44)-SUM(G44)</f>
        <v>100</v>
      </c>
      <c r="P44" s="280"/>
      <c r="Q44" s="317"/>
      <c r="R44" s="280"/>
      <c r="T44" s="280"/>
      <c r="U44" s="267"/>
      <c r="V44" s="280"/>
      <c r="W44" s="267"/>
      <c r="X44" s="280"/>
    </row>
    <row r="45" spans="1:39" ht="24.75" customHeight="1" thickBot="1">
      <c r="A45" s="303" t="s">
        <v>1031</v>
      </c>
      <c r="B45" s="315" t="s">
        <v>22</v>
      </c>
      <c r="C45" s="383">
        <f>ROUND(SUM(C42:C44),1)</f>
        <v>-1037000</v>
      </c>
      <c r="D45" s="347"/>
      <c r="E45" s="383">
        <f>ROUND(SUM(E42:E44),1)</f>
        <v>-889000</v>
      </c>
      <c r="F45" s="347"/>
      <c r="G45" s="383">
        <f>ROUND(SUM(G42:G44),1)</f>
        <v>-888000</v>
      </c>
      <c r="H45" s="347"/>
      <c r="I45" s="383">
        <f>ROUND(SUM(I42:I44),1)</f>
        <v>-1144000</v>
      </c>
      <c r="J45" s="877"/>
      <c r="K45" s="383">
        <f>ROUND(SUM(K42:K44),1)</f>
        <v>0</v>
      </c>
      <c r="L45" s="877"/>
      <c r="M45" s="383">
        <f>ROUND(SUM(M42:M44),1)</f>
        <v>-1144000</v>
      </c>
      <c r="N45" s="877"/>
      <c r="O45" s="383">
        <f>ROUND(SUM(O42:O44),1)</f>
        <v>-256000</v>
      </c>
      <c r="P45" s="280"/>
      <c r="Q45" s="319"/>
      <c r="R45" s="280"/>
      <c r="S45" s="311"/>
      <c r="T45" s="280"/>
      <c r="U45" s="311"/>
      <c r="V45" s="280"/>
      <c r="W45" s="311"/>
      <c r="X45" s="280"/>
    </row>
    <row r="46" spans="1:39" ht="13.5" customHeight="1" thickTop="1">
      <c r="A46" s="275"/>
      <c r="B46" s="315"/>
      <c r="C46" s="320"/>
      <c r="I46" s="267"/>
      <c r="J46" s="267"/>
      <c r="K46" s="267"/>
      <c r="L46" s="267"/>
      <c r="P46" s="267"/>
      <c r="Q46" s="267"/>
      <c r="U46" s="267"/>
      <c r="V46" s="267"/>
      <c r="W46" s="267"/>
      <c r="X46" s="267"/>
    </row>
    <row r="47" spans="1:39" ht="15.75">
      <c r="A47" s="828" t="s">
        <v>1128</v>
      </c>
      <c r="B47" s="315"/>
      <c r="C47" s="317"/>
      <c r="I47" s="267"/>
      <c r="J47" s="267"/>
      <c r="K47" s="267"/>
      <c r="L47" s="267"/>
      <c r="P47" s="267"/>
      <c r="Q47" s="267"/>
      <c r="U47" s="267"/>
      <c r="V47" s="267"/>
      <c r="W47" s="267"/>
      <c r="X47" s="267"/>
    </row>
    <row r="48" spans="1:39">
      <c r="A48" s="275"/>
      <c r="B48" s="315"/>
      <c r="C48" s="317"/>
      <c r="I48" s="267"/>
      <c r="J48" s="267"/>
      <c r="K48" s="267"/>
      <c r="L48" s="267"/>
      <c r="P48" s="267"/>
      <c r="Q48" s="267"/>
      <c r="U48" s="267"/>
      <c r="V48" s="267"/>
      <c r="W48" s="267"/>
      <c r="X48" s="267"/>
    </row>
    <row r="49" spans="1:17" ht="15.75">
      <c r="A49" s="666"/>
      <c r="P49" s="267"/>
      <c r="Q49" s="267"/>
    </row>
    <row r="50" spans="1:17" ht="15.75">
      <c r="A50" s="666"/>
      <c r="P50" s="267"/>
      <c r="Q50" s="267"/>
    </row>
    <row r="51" spans="1:17">
      <c r="P51" s="267"/>
      <c r="Q51" s="267"/>
    </row>
    <row r="52" spans="1:17">
      <c r="P52" s="267"/>
      <c r="Q52" s="267"/>
    </row>
    <row r="53" spans="1:17">
      <c r="P53" s="267"/>
      <c r="Q53" s="267"/>
    </row>
    <row r="54" spans="1:17">
      <c r="P54" s="267"/>
      <c r="Q54" s="267"/>
    </row>
    <row r="55" spans="1:17">
      <c r="Q55" s="267"/>
    </row>
  </sheetData>
  <mergeCells count="1">
    <mergeCell ref="C11:O11"/>
  </mergeCells>
  <hyperlinks>
    <hyperlink ref="A47" location="'Footnotes 1 - 11'!A1" display="See Accompanying Footnotes" xr:uid="{00000000-0004-0000-0A00-000000000000}"/>
  </hyperlinks>
  <pageMargins left="1" right="0.46" top="0.9" bottom="0.25" header="0.25" footer="0.25"/>
  <pageSetup scale="60" orientation="landscape" r:id="rId1"/>
  <headerFooter scaleWithDoc="0">
    <oddFooter>&amp;R&amp;8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55"/>
  <sheetViews>
    <sheetView showGridLines="0" zoomScale="80" workbookViewId="0"/>
  </sheetViews>
  <sheetFormatPr defaultRowHeight="15"/>
  <cols>
    <col min="1" max="1" width="51" style="312" customWidth="1"/>
    <col min="2" max="2" width="2.109375" style="312" customWidth="1"/>
    <col min="3" max="3" width="14.109375" style="267" customWidth="1"/>
    <col min="4" max="4" width="2" style="267" customWidth="1"/>
    <col min="5" max="5" width="14.77734375" style="267" customWidth="1"/>
    <col min="6" max="6" width="2" style="267" customWidth="1"/>
    <col min="7" max="7" width="14.77734375" style="267" customWidth="1"/>
    <col min="8" max="8" width="2.109375" style="314" customWidth="1"/>
    <col min="9" max="9" width="14.77734375" style="314" customWidth="1"/>
    <col min="10" max="10" width="2.109375" style="314" customWidth="1"/>
    <col min="11" max="11" width="14.77734375" style="314" customWidth="1"/>
    <col min="12" max="13" width="3.77734375" style="314" customWidth="1"/>
    <col min="14" max="14" width="12.44140625" style="267" customWidth="1"/>
    <col min="15" max="15" width="2.109375" style="267" customWidth="1"/>
    <col min="16" max="16" width="12.5546875" style="267" customWidth="1"/>
    <col min="17" max="17" width="2.109375" style="314" customWidth="1"/>
    <col min="18" max="18" width="12.77734375" style="314" customWidth="1"/>
    <col min="19" max="19" width="2.109375" style="314" customWidth="1"/>
    <col min="20" max="20" width="12.77734375" style="314" customWidth="1"/>
    <col min="21" max="21" width="2" style="267" customWidth="1"/>
    <col min="22" max="22" width="11.77734375" style="267" customWidth="1"/>
    <col min="23" max="23" width="11.44140625" style="267" customWidth="1"/>
    <col min="24" max="24" width="1.77734375" style="267" customWidth="1"/>
    <col min="25" max="25" width="11.77734375" style="267" customWidth="1"/>
    <col min="26" max="26" width="2.109375" style="267" customWidth="1"/>
    <col min="27" max="27" width="11.44140625" style="267" customWidth="1"/>
    <col min="28" max="28" width="0.5546875" style="267" customWidth="1"/>
    <col min="29" max="29" width="2.109375" style="267" customWidth="1"/>
    <col min="30" max="30" width="10.5546875" style="267" customWidth="1"/>
    <col min="31" max="31" width="11.109375" style="267" customWidth="1"/>
    <col min="32" max="32" width="2.109375" style="267" customWidth="1"/>
    <col min="33" max="33" width="11.109375" style="267" customWidth="1"/>
    <col min="34" max="34" width="2.109375" style="267" customWidth="1"/>
    <col min="35" max="35" width="12.44140625" style="267" customWidth="1"/>
    <col min="36" max="40" width="8.77734375" style="267"/>
    <col min="41" max="41" width="8.77734375" style="314"/>
    <col min="42" max="254" width="8.77734375" style="312"/>
    <col min="255" max="255" width="51" style="312" customWidth="1"/>
    <col min="256" max="256" width="2.109375" style="312" customWidth="1"/>
    <col min="257" max="257" width="14.109375" style="312" customWidth="1"/>
    <col min="258" max="259" width="8.77734375" style="312" customWidth="1"/>
    <col min="260" max="260" width="2" style="312" customWidth="1"/>
    <col min="261" max="261" width="14.77734375" style="312" customWidth="1"/>
    <col min="262" max="262" width="2" style="312" customWidth="1"/>
    <col min="263" max="263" width="14.77734375" style="312" customWidth="1"/>
    <col min="264" max="264" width="2.109375" style="312" customWidth="1"/>
    <col min="265" max="265" width="14.77734375" style="312" customWidth="1"/>
    <col min="266" max="266" width="2.109375" style="312" customWidth="1"/>
    <col min="267" max="267" width="14.77734375" style="312" customWidth="1"/>
    <col min="268" max="269" width="3.77734375" style="312" customWidth="1"/>
    <col min="270" max="270" width="12.44140625" style="312" customWidth="1"/>
    <col min="271" max="271" width="2.109375" style="312" customWidth="1"/>
    <col min="272" max="272" width="12.5546875" style="312" customWidth="1"/>
    <col min="273" max="273" width="2.109375" style="312" customWidth="1"/>
    <col min="274" max="274" width="12.77734375" style="312" customWidth="1"/>
    <col min="275" max="275" width="2.109375" style="312" customWidth="1"/>
    <col min="276" max="276" width="12.77734375" style="312" customWidth="1"/>
    <col min="277" max="277" width="2" style="312" customWidth="1"/>
    <col min="278" max="278" width="11.77734375" style="312" customWidth="1"/>
    <col min="279" max="279" width="11.44140625" style="312" customWidth="1"/>
    <col min="280" max="280" width="1.77734375" style="312" customWidth="1"/>
    <col min="281" max="281" width="11.77734375" style="312" customWidth="1"/>
    <col min="282" max="282" width="2.109375" style="312" customWidth="1"/>
    <col min="283" max="283" width="11.44140625" style="312" customWidth="1"/>
    <col min="284" max="284" width="0.5546875" style="312" customWidth="1"/>
    <col min="285" max="285" width="2.109375" style="312" customWidth="1"/>
    <col min="286" max="286" width="10.5546875" style="312" customWidth="1"/>
    <col min="287" max="287" width="11.109375" style="312" customWidth="1"/>
    <col min="288" max="288" width="2.109375" style="312" customWidth="1"/>
    <col min="289" max="289" width="11.109375" style="312" customWidth="1"/>
    <col min="290" max="290" width="2.109375" style="312" customWidth="1"/>
    <col min="291" max="291" width="12.44140625" style="312" customWidth="1"/>
    <col min="292" max="510" width="8.77734375" style="312"/>
    <col min="511" max="511" width="51" style="312" customWidth="1"/>
    <col min="512" max="512" width="2.109375" style="312" customWidth="1"/>
    <col min="513" max="513" width="14.109375" style="312" customWidth="1"/>
    <col min="514" max="515" width="8.77734375" style="312" customWidth="1"/>
    <col min="516" max="516" width="2" style="312" customWidth="1"/>
    <col min="517" max="517" width="14.77734375" style="312" customWidth="1"/>
    <col min="518" max="518" width="2" style="312" customWidth="1"/>
    <col min="519" max="519" width="14.77734375" style="312" customWidth="1"/>
    <col min="520" max="520" width="2.109375" style="312" customWidth="1"/>
    <col min="521" max="521" width="14.77734375" style="312" customWidth="1"/>
    <col min="522" max="522" width="2.109375" style="312" customWidth="1"/>
    <col min="523" max="523" width="14.77734375" style="312" customWidth="1"/>
    <col min="524" max="525" width="3.77734375" style="312" customWidth="1"/>
    <col min="526" max="526" width="12.44140625" style="312" customWidth="1"/>
    <col min="527" max="527" width="2.109375" style="312" customWidth="1"/>
    <col min="528" max="528" width="12.5546875" style="312" customWidth="1"/>
    <col min="529" max="529" width="2.109375" style="312" customWidth="1"/>
    <col min="530" max="530" width="12.77734375" style="312" customWidth="1"/>
    <col min="531" max="531" width="2.109375" style="312" customWidth="1"/>
    <col min="532" max="532" width="12.77734375" style="312" customWidth="1"/>
    <col min="533" max="533" width="2" style="312" customWidth="1"/>
    <col min="534" max="534" width="11.77734375" style="312" customWidth="1"/>
    <col min="535" max="535" width="11.44140625" style="312" customWidth="1"/>
    <col min="536" max="536" width="1.77734375" style="312" customWidth="1"/>
    <col min="537" max="537" width="11.77734375" style="312" customWidth="1"/>
    <col min="538" max="538" width="2.109375" style="312" customWidth="1"/>
    <col min="539" max="539" width="11.44140625" style="312" customWidth="1"/>
    <col min="540" max="540" width="0.5546875" style="312" customWidth="1"/>
    <col min="541" max="541" width="2.109375" style="312" customWidth="1"/>
    <col min="542" max="542" width="10.5546875" style="312" customWidth="1"/>
    <col min="543" max="543" width="11.109375" style="312" customWidth="1"/>
    <col min="544" max="544" width="2.109375" style="312" customWidth="1"/>
    <col min="545" max="545" width="11.109375" style="312" customWidth="1"/>
    <col min="546" max="546" width="2.109375" style="312" customWidth="1"/>
    <col min="547" max="547" width="12.44140625" style="312" customWidth="1"/>
    <col min="548" max="766" width="8.77734375" style="312"/>
    <col min="767" max="767" width="51" style="312" customWidth="1"/>
    <col min="768" max="768" width="2.109375" style="312" customWidth="1"/>
    <col min="769" max="769" width="14.109375" style="312" customWidth="1"/>
    <col min="770" max="771" width="8.77734375" style="312" customWidth="1"/>
    <col min="772" max="772" width="2" style="312" customWidth="1"/>
    <col min="773" max="773" width="14.77734375" style="312" customWidth="1"/>
    <col min="774" max="774" width="2" style="312" customWidth="1"/>
    <col min="775" max="775" width="14.77734375" style="312" customWidth="1"/>
    <col min="776" max="776" width="2.109375" style="312" customWidth="1"/>
    <col min="777" max="777" width="14.77734375" style="312" customWidth="1"/>
    <col min="778" max="778" width="2.109375" style="312" customWidth="1"/>
    <col min="779" max="779" width="14.77734375" style="312" customWidth="1"/>
    <col min="780" max="781" width="3.77734375" style="312" customWidth="1"/>
    <col min="782" max="782" width="12.44140625" style="312" customWidth="1"/>
    <col min="783" max="783" width="2.109375" style="312" customWidth="1"/>
    <col min="784" max="784" width="12.5546875" style="312" customWidth="1"/>
    <col min="785" max="785" width="2.109375" style="312" customWidth="1"/>
    <col min="786" max="786" width="12.77734375" style="312" customWidth="1"/>
    <col min="787" max="787" width="2.109375" style="312" customWidth="1"/>
    <col min="788" max="788" width="12.77734375" style="312" customWidth="1"/>
    <col min="789" max="789" width="2" style="312" customWidth="1"/>
    <col min="790" max="790" width="11.77734375" style="312" customWidth="1"/>
    <col min="791" max="791" width="11.44140625" style="312" customWidth="1"/>
    <col min="792" max="792" width="1.77734375" style="312" customWidth="1"/>
    <col min="793" max="793" width="11.77734375" style="312" customWidth="1"/>
    <col min="794" max="794" width="2.109375" style="312" customWidth="1"/>
    <col min="795" max="795" width="11.44140625" style="312" customWidth="1"/>
    <col min="796" max="796" width="0.5546875" style="312" customWidth="1"/>
    <col min="797" max="797" width="2.109375" style="312" customWidth="1"/>
    <col min="798" max="798" width="10.5546875" style="312" customWidth="1"/>
    <col min="799" max="799" width="11.109375" style="312" customWidth="1"/>
    <col min="800" max="800" width="2.109375" style="312" customWidth="1"/>
    <col min="801" max="801" width="11.109375" style="312" customWidth="1"/>
    <col min="802" max="802" width="2.109375" style="312" customWidth="1"/>
    <col min="803" max="803" width="12.44140625" style="312" customWidth="1"/>
    <col min="804" max="1022" width="8.77734375" style="312"/>
    <col min="1023" max="1023" width="51" style="312" customWidth="1"/>
    <col min="1024" max="1024" width="2.109375" style="312" customWidth="1"/>
    <col min="1025" max="1025" width="14.109375" style="312" customWidth="1"/>
    <col min="1026" max="1027" width="8.77734375" style="312" customWidth="1"/>
    <col min="1028" max="1028" width="2" style="312" customWidth="1"/>
    <col min="1029" max="1029" width="14.77734375" style="312" customWidth="1"/>
    <col min="1030" max="1030" width="2" style="312" customWidth="1"/>
    <col min="1031" max="1031" width="14.77734375" style="312" customWidth="1"/>
    <col min="1032" max="1032" width="2.109375" style="312" customWidth="1"/>
    <col min="1033" max="1033" width="14.77734375" style="312" customWidth="1"/>
    <col min="1034" max="1034" width="2.109375" style="312" customWidth="1"/>
    <col min="1035" max="1035" width="14.77734375" style="312" customWidth="1"/>
    <col min="1036" max="1037" width="3.77734375" style="312" customWidth="1"/>
    <col min="1038" max="1038" width="12.44140625" style="312" customWidth="1"/>
    <col min="1039" max="1039" width="2.109375" style="312" customWidth="1"/>
    <col min="1040" max="1040" width="12.5546875" style="312" customWidth="1"/>
    <col min="1041" max="1041" width="2.109375" style="312" customWidth="1"/>
    <col min="1042" max="1042" width="12.77734375" style="312" customWidth="1"/>
    <col min="1043" max="1043" width="2.109375" style="312" customWidth="1"/>
    <col min="1044" max="1044" width="12.77734375" style="312" customWidth="1"/>
    <col min="1045" max="1045" width="2" style="312" customWidth="1"/>
    <col min="1046" max="1046" width="11.77734375" style="312" customWidth="1"/>
    <col min="1047" max="1047" width="11.44140625" style="312" customWidth="1"/>
    <col min="1048" max="1048" width="1.77734375" style="312" customWidth="1"/>
    <col min="1049" max="1049" width="11.77734375" style="312" customWidth="1"/>
    <col min="1050" max="1050" width="2.109375" style="312" customWidth="1"/>
    <col min="1051" max="1051" width="11.44140625" style="312" customWidth="1"/>
    <col min="1052" max="1052" width="0.5546875" style="312" customWidth="1"/>
    <col min="1053" max="1053" width="2.109375" style="312" customWidth="1"/>
    <col min="1054" max="1054" width="10.5546875" style="312" customWidth="1"/>
    <col min="1055" max="1055" width="11.109375" style="312" customWidth="1"/>
    <col min="1056" max="1056" width="2.109375" style="312" customWidth="1"/>
    <col min="1057" max="1057" width="11.109375" style="312" customWidth="1"/>
    <col min="1058" max="1058" width="2.109375" style="312" customWidth="1"/>
    <col min="1059" max="1059" width="12.44140625" style="312" customWidth="1"/>
    <col min="1060" max="1278" width="8.77734375" style="312"/>
    <col min="1279" max="1279" width="51" style="312" customWidth="1"/>
    <col min="1280" max="1280" width="2.109375" style="312" customWidth="1"/>
    <col min="1281" max="1281" width="14.109375" style="312" customWidth="1"/>
    <col min="1282" max="1283" width="8.77734375" style="312" customWidth="1"/>
    <col min="1284" max="1284" width="2" style="312" customWidth="1"/>
    <col min="1285" max="1285" width="14.77734375" style="312" customWidth="1"/>
    <col min="1286" max="1286" width="2" style="312" customWidth="1"/>
    <col min="1287" max="1287" width="14.77734375" style="312" customWidth="1"/>
    <col min="1288" max="1288" width="2.109375" style="312" customWidth="1"/>
    <col min="1289" max="1289" width="14.77734375" style="312" customWidth="1"/>
    <col min="1290" max="1290" width="2.109375" style="312" customWidth="1"/>
    <col min="1291" max="1291" width="14.77734375" style="312" customWidth="1"/>
    <col min="1292" max="1293" width="3.77734375" style="312" customWidth="1"/>
    <col min="1294" max="1294" width="12.44140625" style="312" customWidth="1"/>
    <col min="1295" max="1295" width="2.109375" style="312" customWidth="1"/>
    <col min="1296" max="1296" width="12.5546875" style="312" customWidth="1"/>
    <col min="1297" max="1297" width="2.109375" style="312" customWidth="1"/>
    <col min="1298" max="1298" width="12.77734375" style="312" customWidth="1"/>
    <col min="1299" max="1299" width="2.109375" style="312" customWidth="1"/>
    <col min="1300" max="1300" width="12.77734375" style="312" customWidth="1"/>
    <col min="1301" max="1301" width="2" style="312" customWidth="1"/>
    <col min="1302" max="1302" width="11.77734375" style="312" customWidth="1"/>
    <col min="1303" max="1303" width="11.44140625" style="312" customWidth="1"/>
    <col min="1304" max="1304" width="1.77734375" style="312" customWidth="1"/>
    <col min="1305" max="1305" width="11.77734375" style="312" customWidth="1"/>
    <col min="1306" max="1306" width="2.109375" style="312" customWidth="1"/>
    <col min="1307" max="1307" width="11.44140625" style="312" customWidth="1"/>
    <col min="1308" max="1308" width="0.5546875" style="312" customWidth="1"/>
    <col min="1309" max="1309" width="2.109375" style="312" customWidth="1"/>
    <col min="1310" max="1310" width="10.5546875" style="312" customWidth="1"/>
    <col min="1311" max="1311" width="11.109375" style="312" customWidth="1"/>
    <col min="1312" max="1312" width="2.109375" style="312" customWidth="1"/>
    <col min="1313" max="1313" width="11.109375" style="312" customWidth="1"/>
    <col min="1314" max="1314" width="2.109375" style="312" customWidth="1"/>
    <col min="1315" max="1315" width="12.44140625" style="312" customWidth="1"/>
    <col min="1316" max="1534" width="8.77734375" style="312"/>
    <col min="1535" max="1535" width="51" style="312" customWidth="1"/>
    <col min="1536" max="1536" width="2.109375" style="312" customWidth="1"/>
    <col min="1537" max="1537" width="14.109375" style="312" customWidth="1"/>
    <col min="1538" max="1539" width="8.77734375" style="312" customWidth="1"/>
    <col min="1540" max="1540" width="2" style="312" customWidth="1"/>
    <col min="1541" max="1541" width="14.77734375" style="312" customWidth="1"/>
    <col min="1542" max="1542" width="2" style="312" customWidth="1"/>
    <col min="1543" max="1543" width="14.77734375" style="312" customWidth="1"/>
    <col min="1544" max="1544" width="2.109375" style="312" customWidth="1"/>
    <col min="1545" max="1545" width="14.77734375" style="312" customWidth="1"/>
    <col min="1546" max="1546" width="2.109375" style="312" customWidth="1"/>
    <col min="1547" max="1547" width="14.77734375" style="312" customWidth="1"/>
    <col min="1548" max="1549" width="3.77734375" style="312" customWidth="1"/>
    <col min="1550" max="1550" width="12.44140625" style="312" customWidth="1"/>
    <col min="1551" max="1551" width="2.109375" style="312" customWidth="1"/>
    <col min="1552" max="1552" width="12.5546875" style="312" customWidth="1"/>
    <col min="1553" max="1553" width="2.109375" style="312" customWidth="1"/>
    <col min="1554" max="1554" width="12.77734375" style="312" customWidth="1"/>
    <col min="1555" max="1555" width="2.109375" style="312" customWidth="1"/>
    <col min="1556" max="1556" width="12.77734375" style="312" customWidth="1"/>
    <col min="1557" max="1557" width="2" style="312" customWidth="1"/>
    <col min="1558" max="1558" width="11.77734375" style="312" customWidth="1"/>
    <col min="1559" max="1559" width="11.44140625" style="312" customWidth="1"/>
    <col min="1560" max="1560" width="1.77734375" style="312" customWidth="1"/>
    <col min="1561" max="1561" width="11.77734375" style="312" customWidth="1"/>
    <col min="1562" max="1562" width="2.109375" style="312" customWidth="1"/>
    <col min="1563" max="1563" width="11.44140625" style="312" customWidth="1"/>
    <col min="1564" max="1564" width="0.5546875" style="312" customWidth="1"/>
    <col min="1565" max="1565" width="2.109375" style="312" customWidth="1"/>
    <col min="1566" max="1566" width="10.5546875" style="312" customWidth="1"/>
    <col min="1567" max="1567" width="11.109375" style="312" customWidth="1"/>
    <col min="1568" max="1568" width="2.109375" style="312" customWidth="1"/>
    <col min="1569" max="1569" width="11.109375" style="312" customWidth="1"/>
    <col min="1570" max="1570" width="2.109375" style="312" customWidth="1"/>
    <col min="1571" max="1571" width="12.44140625" style="312" customWidth="1"/>
    <col min="1572" max="1790" width="8.77734375" style="312"/>
    <col min="1791" max="1791" width="51" style="312" customWidth="1"/>
    <col min="1792" max="1792" width="2.109375" style="312" customWidth="1"/>
    <col min="1793" max="1793" width="14.109375" style="312" customWidth="1"/>
    <col min="1794" max="1795" width="8.77734375" style="312" customWidth="1"/>
    <col min="1796" max="1796" width="2" style="312" customWidth="1"/>
    <col min="1797" max="1797" width="14.77734375" style="312" customWidth="1"/>
    <col min="1798" max="1798" width="2" style="312" customWidth="1"/>
    <col min="1799" max="1799" width="14.77734375" style="312" customWidth="1"/>
    <col min="1800" max="1800" width="2.109375" style="312" customWidth="1"/>
    <col min="1801" max="1801" width="14.77734375" style="312" customWidth="1"/>
    <col min="1802" max="1802" width="2.109375" style="312" customWidth="1"/>
    <col min="1803" max="1803" width="14.77734375" style="312" customWidth="1"/>
    <col min="1804" max="1805" width="3.77734375" style="312" customWidth="1"/>
    <col min="1806" max="1806" width="12.44140625" style="312" customWidth="1"/>
    <col min="1807" max="1807" width="2.109375" style="312" customWidth="1"/>
    <col min="1808" max="1808" width="12.5546875" style="312" customWidth="1"/>
    <col min="1809" max="1809" width="2.109375" style="312" customWidth="1"/>
    <col min="1810" max="1810" width="12.77734375" style="312" customWidth="1"/>
    <col min="1811" max="1811" width="2.109375" style="312" customWidth="1"/>
    <col min="1812" max="1812" width="12.77734375" style="312" customWidth="1"/>
    <col min="1813" max="1813" width="2" style="312" customWidth="1"/>
    <col min="1814" max="1814" width="11.77734375" style="312" customWidth="1"/>
    <col min="1815" max="1815" width="11.44140625" style="312" customWidth="1"/>
    <col min="1816" max="1816" width="1.77734375" style="312" customWidth="1"/>
    <col min="1817" max="1817" width="11.77734375" style="312" customWidth="1"/>
    <col min="1818" max="1818" width="2.109375" style="312" customWidth="1"/>
    <col min="1819" max="1819" width="11.44140625" style="312" customWidth="1"/>
    <col min="1820" max="1820" width="0.5546875" style="312" customWidth="1"/>
    <col min="1821" max="1821" width="2.109375" style="312" customWidth="1"/>
    <col min="1822" max="1822" width="10.5546875" style="312" customWidth="1"/>
    <col min="1823" max="1823" width="11.109375" style="312" customWidth="1"/>
    <col min="1824" max="1824" width="2.109375" style="312" customWidth="1"/>
    <col min="1825" max="1825" width="11.109375" style="312" customWidth="1"/>
    <col min="1826" max="1826" width="2.109375" style="312" customWidth="1"/>
    <col min="1827" max="1827" width="12.44140625" style="312" customWidth="1"/>
    <col min="1828" max="2046" width="8.77734375" style="312"/>
    <col min="2047" max="2047" width="51" style="312" customWidth="1"/>
    <col min="2048" max="2048" width="2.109375" style="312" customWidth="1"/>
    <col min="2049" max="2049" width="14.109375" style="312" customWidth="1"/>
    <col min="2050" max="2051" width="8.77734375" style="312" customWidth="1"/>
    <col min="2052" max="2052" width="2" style="312" customWidth="1"/>
    <col min="2053" max="2053" width="14.77734375" style="312" customWidth="1"/>
    <col min="2054" max="2054" width="2" style="312" customWidth="1"/>
    <col min="2055" max="2055" width="14.77734375" style="312" customWidth="1"/>
    <col min="2056" max="2056" width="2.109375" style="312" customWidth="1"/>
    <col min="2057" max="2057" width="14.77734375" style="312" customWidth="1"/>
    <col min="2058" max="2058" width="2.109375" style="312" customWidth="1"/>
    <col min="2059" max="2059" width="14.77734375" style="312" customWidth="1"/>
    <col min="2060" max="2061" width="3.77734375" style="312" customWidth="1"/>
    <col min="2062" max="2062" width="12.44140625" style="312" customWidth="1"/>
    <col min="2063" max="2063" width="2.109375" style="312" customWidth="1"/>
    <col min="2064" max="2064" width="12.5546875" style="312" customWidth="1"/>
    <col min="2065" max="2065" width="2.109375" style="312" customWidth="1"/>
    <col min="2066" max="2066" width="12.77734375" style="312" customWidth="1"/>
    <col min="2067" max="2067" width="2.109375" style="312" customWidth="1"/>
    <col min="2068" max="2068" width="12.77734375" style="312" customWidth="1"/>
    <col min="2069" max="2069" width="2" style="312" customWidth="1"/>
    <col min="2070" max="2070" width="11.77734375" style="312" customWidth="1"/>
    <col min="2071" max="2071" width="11.44140625" style="312" customWidth="1"/>
    <col min="2072" max="2072" width="1.77734375" style="312" customWidth="1"/>
    <col min="2073" max="2073" width="11.77734375" style="312" customWidth="1"/>
    <col min="2074" max="2074" width="2.109375" style="312" customWidth="1"/>
    <col min="2075" max="2075" width="11.44140625" style="312" customWidth="1"/>
    <col min="2076" max="2076" width="0.5546875" style="312" customWidth="1"/>
    <col min="2077" max="2077" width="2.109375" style="312" customWidth="1"/>
    <col min="2078" max="2078" width="10.5546875" style="312" customWidth="1"/>
    <col min="2079" max="2079" width="11.109375" style="312" customWidth="1"/>
    <col min="2080" max="2080" width="2.109375" style="312" customWidth="1"/>
    <col min="2081" max="2081" width="11.109375" style="312" customWidth="1"/>
    <col min="2082" max="2082" width="2.109375" style="312" customWidth="1"/>
    <col min="2083" max="2083" width="12.44140625" style="312" customWidth="1"/>
    <col min="2084" max="2302" width="8.77734375" style="312"/>
    <col min="2303" max="2303" width="51" style="312" customWidth="1"/>
    <col min="2304" max="2304" width="2.109375" style="312" customWidth="1"/>
    <col min="2305" max="2305" width="14.109375" style="312" customWidth="1"/>
    <col min="2306" max="2307" width="8.77734375" style="312" customWidth="1"/>
    <col min="2308" max="2308" width="2" style="312" customWidth="1"/>
    <col min="2309" max="2309" width="14.77734375" style="312" customWidth="1"/>
    <col min="2310" max="2310" width="2" style="312" customWidth="1"/>
    <col min="2311" max="2311" width="14.77734375" style="312" customWidth="1"/>
    <col min="2312" max="2312" width="2.109375" style="312" customWidth="1"/>
    <col min="2313" max="2313" width="14.77734375" style="312" customWidth="1"/>
    <col min="2314" max="2314" width="2.109375" style="312" customWidth="1"/>
    <col min="2315" max="2315" width="14.77734375" style="312" customWidth="1"/>
    <col min="2316" max="2317" width="3.77734375" style="312" customWidth="1"/>
    <col min="2318" max="2318" width="12.44140625" style="312" customWidth="1"/>
    <col min="2319" max="2319" width="2.109375" style="312" customWidth="1"/>
    <col min="2320" max="2320" width="12.5546875" style="312" customWidth="1"/>
    <col min="2321" max="2321" width="2.109375" style="312" customWidth="1"/>
    <col min="2322" max="2322" width="12.77734375" style="312" customWidth="1"/>
    <col min="2323" max="2323" width="2.109375" style="312" customWidth="1"/>
    <col min="2324" max="2324" width="12.77734375" style="312" customWidth="1"/>
    <col min="2325" max="2325" width="2" style="312" customWidth="1"/>
    <col min="2326" max="2326" width="11.77734375" style="312" customWidth="1"/>
    <col min="2327" max="2327" width="11.44140625" style="312" customWidth="1"/>
    <col min="2328" max="2328" width="1.77734375" style="312" customWidth="1"/>
    <col min="2329" max="2329" width="11.77734375" style="312" customWidth="1"/>
    <col min="2330" max="2330" width="2.109375" style="312" customWidth="1"/>
    <col min="2331" max="2331" width="11.44140625" style="312" customWidth="1"/>
    <col min="2332" max="2332" width="0.5546875" style="312" customWidth="1"/>
    <col min="2333" max="2333" width="2.109375" style="312" customWidth="1"/>
    <col min="2334" max="2334" width="10.5546875" style="312" customWidth="1"/>
    <col min="2335" max="2335" width="11.109375" style="312" customWidth="1"/>
    <col min="2336" max="2336" width="2.109375" style="312" customWidth="1"/>
    <col min="2337" max="2337" width="11.109375" style="312" customWidth="1"/>
    <col min="2338" max="2338" width="2.109375" style="312" customWidth="1"/>
    <col min="2339" max="2339" width="12.44140625" style="312" customWidth="1"/>
    <col min="2340" max="2558" width="8.77734375" style="312"/>
    <col min="2559" max="2559" width="51" style="312" customWidth="1"/>
    <col min="2560" max="2560" width="2.109375" style="312" customWidth="1"/>
    <col min="2561" max="2561" width="14.109375" style="312" customWidth="1"/>
    <col min="2562" max="2563" width="8.77734375" style="312" customWidth="1"/>
    <col min="2564" max="2564" width="2" style="312" customWidth="1"/>
    <col min="2565" max="2565" width="14.77734375" style="312" customWidth="1"/>
    <col min="2566" max="2566" width="2" style="312" customWidth="1"/>
    <col min="2567" max="2567" width="14.77734375" style="312" customWidth="1"/>
    <col min="2568" max="2568" width="2.109375" style="312" customWidth="1"/>
    <col min="2569" max="2569" width="14.77734375" style="312" customWidth="1"/>
    <col min="2570" max="2570" width="2.109375" style="312" customWidth="1"/>
    <col min="2571" max="2571" width="14.77734375" style="312" customWidth="1"/>
    <col min="2572" max="2573" width="3.77734375" style="312" customWidth="1"/>
    <col min="2574" max="2574" width="12.44140625" style="312" customWidth="1"/>
    <col min="2575" max="2575" width="2.109375" style="312" customWidth="1"/>
    <col min="2576" max="2576" width="12.5546875" style="312" customWidth="1"/>
    <col min="2577" max="2577" width="2.109375" style="312" customWidth="1"/>
    <col min="2578" max="2578" width="12.77734375" style="312" customWidth="1"/>
    <col min="2579" max="2579" width="2.109375" style="312" customWidth="1"/>
    <col min="2580" max="2580" width="12.77734375" style="312" customWidth="1"/>
    <col min="2581" max="2581" width="2" style="312" customWidth="1"/>
    <col min="2582" max="2582" width="11.77734375" style="312" customWidth="1"/>
    <col min="2583" max="2583" width="11.44140625" style="312" customWidth="1"/>
    <col min="2584" max="2584" width="1.77734375" style="312" customWidth="1"/>
    <col min="2585" max="2585" width="11.77734375" style="312" customWidth="1"/>
    <col min="2586" max="2586" width="2.109375" style="312" customWidth="1"/>
    <col min="2587" max="2587" width="11.44140625" style="312" customWidth="1"/>
    <col min="2588" max="2588" width="0.5546875" style="312" customWidth="1"/>
    <col min="2589" max="2589" width="2.109375" style="312" customWidth="1"/>
    <col min="2590" max="2590" width="10.5546875" style="312" customWidth="1"/>
    <col min="2591" max="2591" width="11.109375" style="312" customWidth="1"/>
    <col min="2592" max="2592" width="2.109375" style="312" customWidth="1"/>
    <col min="2593" max="2593" width="11.109375" style="312" customWidth="1"/>
    <col min="2594" max="2594" width="2.109375" style="312" customWidth="1"/>
    <col min="2595" max="2595" width="12.44140625" style="312" customWidth="1"/>
    <col min="2596" max="2814" width="8.77734375" style="312"/>
    <col min="2815" max="2815" width="51" style="312" customWidth="1"/>
    <col min="2816" max="2816" width="2.109375" style="312" customWidth="1"/>
    <col min="2817" max="2817" width="14.109375" style="312" customWidth="1"/>
    <col min="2818" max="2819" width="8.77734375" style="312" customWidth="1"/>
    <col min="2820" max="2820" width="2" style="312" customWidth="1"/>
    <col min="2821" max="2821" width="14.77734375" style="312" customWidth="1"/>
    <col min="2822" max="2822" width="2" style="312" customWidth="1"/>
    <col min="2823" max="2823" width="14.77734375" style="312" customWidth="1"/>
    <col min="2824" max="2824" width="2.109375" style="312" customWidth="1"/>
    <col min="2825" max="2825" width="14.77734375" style="312" customWidth="1"/>
    <col min="2826" max="2826" width="2.109375" style="312" customWidth="1"/>
    <col min="2827" max="2827" width="14.77734375" style="312" customWidth="1"/>
    <col min="2828" max="2829" width="3.77734375" style="312" customWidth="1"/>
    <col min="2830" max="2830" width="12.44140625" style="312" customWidth="1"/>
    <col min="2831" max="2831" width="2.109375" style="312" customWidth="1"/>
    <col min="2832" max="2832" width="12.5546875" style="312" customWidth="1"/>
    <col min="2833" max="2833" width="2.109375" style="312" customWidth="1"/>
    <col min="2834" max="2834" width="12.77734375" style="312" customWidth="1"/>
    <col min="2835" max="2835" width="2.109375" style="312" customWidth="1"/>
    <col min="2836" max="2836" width="12.77734375" style="312" customWidth="1"/>
    <col min="2837" max="2837" width="2" style="312" customWidth="1"/>
    <col min="2838" max="2838" width="11.77734375" style="312" customWidth="1"/>
    <col min="2839" max="2839" width="11.44140625" style="312" customWidth="1"/>
    <col min="2840" max="2840" width="1.77734375" style="312" customWidth="1"/>
    <col min="2841" max="2841" width="11.77734375" style="312" customWidth="1"/>
    <col min="2842" max="2842" width="2.109375" style="312" customWidth="1"/>
    <col min="2843" max="2843" width="11.44140625" style="312" customWidth="1"/>
    <col min="2844" max="2844" width="0.5546875" style="312" customWidth="1"/>
    <col min="2845" max="2845" width="2.109375" style="312" customWidth="1"/>
    <col min="2846" max="2846" width="10.5546875" style="312" customWidth="1"/>
    <col min="2847" max="2847" width="11.109375" style="312" customWidth="1"/>
    <col min="2848" max="2848" width="2.109375" style="312" customWidth="1"/>
    <col min="2849" max="2849" width="11.109375" style="312" customWidth="1"/>
    <col min="2850" max="2850" width="2.109375" style="312" customWidth="1"/>
    <col min="2851" max="2851" width="12.44140625" style="312" customWidth="1"/>
    <col min="2852" max="3070" width="8.77734375" style="312"/>
    <col min="3071" max="3071" width="51" style="312" customWidth="1"/>
    <col min="3072" max="3072" width="2.109375" style="312" customWidth="1"/>
    <col min="3073" max="3073" width="14.109375" style="312" customWidth="1"/>
    <col min="3074" max="3075" width="8.77734375" style="312" customWidth="1"/>
    <col min="3076" max="3076" width="2" style="312" customWidth="1"/>
    <col min="3077" max="3077" width="14.77734375" style="312" customWidth="1"/>
    <col min="3078" max="3078" width="2" style="312" customWidth="1"/>
    <col min="3079" max="3079" width="14.77734375" style="312" customWidth="1"/>
    <col min="3080" max="3080" width="2.109375" style="312" customWidth="1"/>
    <col min="3081" max="3081" width="14.77734375" style="312" customWidth="1"/>
    <col min="3082" max="3082" width="2.109375" style="312" customWidth="1"/>
    <col min="3083" max="3083" width="14.77734375" style="312" customWidth="1"/>
    <col min="3084" max="3085" width="3.77734375" style="312" customWidth="1"/>
    <col min="3086" max="3086" width="12.44140625" style="312" customWidth="1"/>
    <col min="3087" max="3087" width="2.109375" style="312" customWidth="1"/>
    <col min="3088" max="3088" width="12.5546875" style="312" customWidth="1"/>
    <col min="3089" max="3089" width="2.109375" style="312" customWidth="1"/>
    <col min="3090" max="3090" width="12.77734375" style="312" customWidth="1"/>
    <col min="3091" max="3091" width="2.109375" style="312" customWidth="1"/>
    <col min="3092" max="3092" width="12.77734375" style="312" customWidth="1"/>
    <col min="3093" max="3093" width="2" style="312" customWidth="1"/>
    <col min="3094" max="3094" width="11.77734375" style="312" customWidth="1"/>
    <col min="3095" max="3095" width="11.44140625" style="312" customWidth="1"/>
    <col min="3096" max="3096" width="1.77734375" style="312" customWidth="1"/>
    <col min="3097" max="3097" width="11.77734375" style="312" customWidth="1"/>
    <col min="3098" max="3098" width="2.109375" style="312" customWidth="1"/>
    <col min="3099" max="3099" width="11.44140625" style="312" customWidth="1"/>
    <col min="3100" max="3100" width="0.5546875" style="312" customWidth="1"/>
    <col min="3101" max="3101" width="2.109375" style="312" customWidth="1"/>
    <col min="3102" max="3102" width="10.5546875" style="312" customWidth="1"/>
    <col min="3103" max="3103" width="11.109375" style="312" customWidth="1"/>
    <col min="3104" max="3104" width="2.109375" style="312" customWidth="1"/>
    <col min="3105" max="3105" width="11.109375" style="312" customWidth="1"/>
    <col min="3106" max="3106" width="2.109375" style="312" customWidth="1"/>
    <col min="3107" max="3107" width="12.44140625" style="312" customWidth="1"/>
    <col min="3108" max="3326" width="8.77734375" style="312"/>
    <col min="3327" max="3327" width="51" style="312" customWidth="1"/>
    <col min="3328" max="3328" width="2.109375" style="312" customWidth="1"/>
    <col min="3329" max="3329" width="14.109375" style="312" customWidth="1"/>
    <col min="3330" max="3331" width="8.77734375" style="312" customWidth="1"/>
    <col min="3332" max="3332" width="2" style="312" customWidth="1"/>
    <col min="3333" max="3333" width="14.77734375" style="312" customWidth="1"/>
    <col min="3334" max="3334" width="2" style="312" customWidth="1"/>
    <col min="3335" max="3335" width="14.77734375" style="312" customWidth="1"/>
    <col min="3336" max="3336" width="2.109375" style="312" customWidth="1"/>
    <col min="3337" max="3337" width="14.77734375" style="312" customWidth="1"/>
    <col min="3338" max="3338" width="2.109375" style="312" customWidth="1"/>
    <col min="3339" max="3339" width="14.77734375" style="312" customWidth="1"/>
    <col min="3340" max="3341" width="3.77734375" style="312" customWidth="1"/>
    <col min="3342" max="3342" width="12.44140625" style="312" customWidth="1"/>
    <col min="3343" max="3343" width="2.109375" style="312" customWidth="1"/>
    <col min="3344" max="3344" width="12.5546875" style="312" customWidth="1"/>
    <col min="3345" max="3345" width="2.109375" style="312" customWidth="1"/>
    <col min="3346" max="3346" width="12.77734375" style="312" customWidth="1"/>
    <col min="3347" max="3347" width="2.109375" style="312" customWidth="1"/>
    <col min="3348" max="3348" width="12.77734375" style="312" customWidth="1"/>
    <col min="3349" max="3349" width="2" style="312" customWidth="1"/>
    <col min="3350" max="3350" width="11.77734375" style="312" customWidth="1"/>
    <col min="3351" max="3351" width="11.44140625" style="312" customWidth="1"/>
    <col min="3352" max="3352" width="1.77734375" style="312" customWidth="1"/>
    <col min="3353" max="3353" width="11.77734375" style="312" customWidth="1"/>
    <col min="3354" max="3354" width="2.109375" style="312" customWidth="1"/>
    <col min="3355" max="3355" width="11.44140625" style="312" customWidth="1"/>
    <col min="3356" max="3356" width="0.5546875" style="312" customWidth="1"/>
    <col min="3357" max="3357" width="2.109375" style="312" customWidth="1"/>
    <col min="3358" max="3358" width="10.5546875" style="312" customWidth="1"/>
    <col min="3359" max="3359" width="11.109375" style="312" customWidth="1"/>
    <col min="3360" max="3360" width="2.109375" style="312" customWidth="1"/>
    <col min="3361" max="3361" width="11.109375" style="312" customWidth="1"/>
    <col min="3362" max="3362" width="2.109375" style="312" customWidth="1"/>
    <col min="3363" max="3363" width="12.44140625" style="312" customWidth="1"/>
    <col min="3364" max="3582" width="8.77734375" style="312"/>
    <col min="3583" max="3583" width="51" style="312" customWidth="1"/>
    <col min="3584" max="3584" width="2.109375" style="312" customWidth="1"/>
    <col min="3585" max="3585" width="14.109375" style="312" customWidth="1"/>
    <col min="3586" max="3587" width="8.77734375" style="312" customWidth="1"/>
    <col min="3588" max="3588" width="2" style="312" customWidth="1"/>
    <col min="3589" max="3589" width="14.77734375" style="312" customWidth="1"/>
    <col min="3590" max="3590" width="2" style="312" customWidth="1"/>
    <col min="3591" max="3591" width="14.77734375" style="312" customWidth="1"/>
    <col min="3592" max="3592" width="2.109375" style="312" customWidth="1"/>
    <col min="3593" max="3593" width="14.77734375" style="312" customWidth="1"/>
    <col min="3594" max="3594" width="2.109375" style="312" customWidth="1"/>
    <col min="3595" max="3595" width="14.77734375" style="312" customWidth="1"/>
    <col min="3596" max="3597" width="3.77734375" style="312" customWidth="1"/>
    <col min="3598" max="3598" width="12.44140625" style="312" customWidth="1"/>
    <col min="3599" max="3599" width="2.109375" style="312" customWidth="1"/>
    <col min="3600" max="3600" width="12.5546875" style="312" customWidth="1"/>
    <col min="3601" max="3601" width="2.109375" style="312" customWidth="1"/>
    <col min="3602" max="3602" width="12.77734375" style="312" customWidth="1"/>
    <col min="3603" max="3603" width="2.109375" style="312" customWidth="1"/>
    <col min="3604" max="3604" width="12.77734375" style="312" customWidth="1"/>
    <col min="3605" max="3605" width="2" style="312" customWidth="1"/>
    <col min="3606" max="3606" width="11.77734375" style="312" customWidth="1"/>
    <col min="3607" max="3607" width="11.44140625" style="312" customWidth="1"/>
    <col min="3608" max="3608" width="1.77734375" style="312" customWidth="1"/>
    <col min="3609" max="3609" width="11.77734375" style="312" customWidth="1"/>
    <col min="3610" max="3610" width="2.109375" style="312" customWidth="1"/>
    <col min="3611" max="3611" width="11.44140625" style="312" customWidth="1"/>
    <col min="3612" max="3612" width="0.5546875" style="312" customWidth="1"/>
    <col min="3613" max="3613" width="2.109375" style="312" customWidth="1"/>
    <col min="3614" max="3614" width="10.5546875" style="312" customWidth="1"/>
    <col min="3615" max="3615" width="11.109375" style="312" customWidth="1"/>
    <col min="3616" max="3616" width="2.109375" style="312" customWidth="1"/>
    <col min="3617" max="3617" width="11.109375" style="312" customWidth="1"/>
    <col min="3618" max="3618" width="2.109375" style="312" customWidth="1"/>
    <col min="3619" max="3619" width="12.44140625" style="312" customWidth="1"/>
    <col min="3620" max="3838" width="8.77734375" style="312"/>
    <col min="3839" max="3839" width="51" style="312" customWidth="1"/>
    <col min="3840" max="3840" width="2.109375" style="312" customWidth="1"/>
    <col min="3841" max="3841" width="14.109375" style="312" customWidth="1"/>
    <col min="3842" max="3843" width="8.77734375" style="312" customWidth="1"/>
    <col min="3844" max="3844" width="2" style="312" customWidth="1"/>
    <col min="3845" max="3845" width="14.77734375" style="312" customWidth="1"/>
    <col min="3846" max="3846" width="2" style="312" customWidth="1"/>
    <col min="3847" max="3847" width="14.77734375" style="312" customWidth="1"/>
    <col min="3848" max="3848" width="2.109375" style="312" customWidth="1"/>
    <col min="3849" max="3849" width="14.77734375" style="312" customWidth="1"/>
    <col min="3850" max="3850" width="2.109375" style="312" customWidth="1"/>
    <col min="3851" max="3851" width="14.77734375" style="312" customWidth="1"/>
    <col min="3852" max="3853" width="3.77734375" style="312" customWidth="1"/>
    <col min="3854" max="3854" width="12.44140625" style="312" customWidth="1"/>
    <col min="3855" max="3855" width="2.109375" style="312" customWidth="1"/>
    <col min="3856" max="3856" width="12.5546875" style="312" customWidth="1"/>
    <col min="3857" max="3857" width="2.109375" style="312" customWidth="1"/>
    <col min="3858" max="3858" width="12.77734375" style="312" customWidth="1"/>
    <col min="3859" max="3859" width="2.109375" style="312" customWidth="1"/>
    <col min="3860" max="3860" width="12.77734375" style="312" customWidth="1"/>
    <col min="3861" max="3861" width="2" style="312" customWidth="1"/>
    <col min="3862" max="3862" width="11.77734375" style="312" customWidth="1"/>
    <col min="3863" max="3863" width="11.44140625" style="312" customWidth="1"/>
    <col min="3864" max="3864" width="1.77734375" style="312" customWidth="1"/>
    <col min="3865" max="3865" width="11.77734375" style="312" customWidth="1"/>
    <col min="3866" max="3866" width="2.109375" style="312" customWidth="1"/>
    <col min="3867" max="3867" width="11.44140625" style="312" customWidth="1"/>
    <col min="3868" max="3868" width="0.5546875" style="312" customWidth="1"/>
    <col min="3869" max="3869" width="2.109375" style="312" customWidth="1"/>
    <col min="3870" max="3870" width="10.5546875" style="312" customWidth="1"/>
    <col min="3871" max="3871" width="11.109375" style="312" customWidth="1"/>
    <col min="3872" max="3872" width="2.109375" style="312" customWidth="1"/>
    <col min="3873" max="3873" width="11.109375" style="312" customWidth="1"/>
    <col min="3874" max="3874" width="2.109375" style="312" customWidth="1"/>
    <col min="3875" max="3875" width="12.44140625" style="312" customWidth="1"/>
    <col min="3876" max="4094" width="8.77734375" style="312"/>
    <col min="4095" max="4095" width="51" style="312" customWidth="1"/>
    <col min="4096" max="4096" width="2.109375" style="312" customWidth="1"/>
    <col min="4097" max="4097" width="14.109375" style="312" customWidth="1"/>
    <col min="4098" max="4099" width="8.77734375" style="312" customWidth="1"/>
    <col min="4100" max="4100" width="2" style="312" customWidth="1"/>
    <col min="4101" max="4101" width="14.77734375" style="312" customWidth="1"/>
    <col min="4102" max="4102" width="2" style="312" customWidth="1"/>
    <col min="4103" max="4103" width="14.77734375" style="312" customWidth="1"/>
    <col min="4104" max="4104" width="2.109375" style="312" customWidth="1"/>
    <col min="4105" max="4105" width="14.77734375" style="312" customWidth="1"/>
    <col min="4106" max="4106" width="2.109375" style="312" customWidth="1"/>
    <col min="4107" max="4107" width="14.77734375" style="312" customWidth="1"/>
    <col min="4108" max="4109" width="3.77734375" style="312" customWidth="1"/>
    <col min="4110" max="4110" width="12.44140625" style="312" customWidth="1"/>
    <col min="4111" max="4111" width="2.109375" style="312" customWidth="1"/>
    <col min="4112" max="4112" width="12.5546875" style="312" customWidth="1"/>
    <col min="4113" max="4113" width="2.109375" style="312" customWidth="1"/>
    <col min="4114" max="4114" width="12.77734375" style="312" customWidth="1"/>
    <col min="4115" max="4115" width="2.109375" style="312" customWidth="1"/>
    <col min="4116" max="4116" width="12.77734375" style="312" customWidth="1"/>
    <col min="4117" max="4117" width="2" style="312" customWidth="1"/>
    <col min="4118" max="4118" width="11.77734375" style="312" customWidth="1"/>
    <col min="4119" max="4119" width="11.44140625" style="312" customWidth="1"/>
    <col min="4120" max="4120" width="1.77734375" style="312" customWidth="1"/>
    <col min="4121" max="4121" width="11.77734375" style="312" customWidth="1"/>
    <col min="4122" max="4122" width="2.109375" style="312" customWidth="1"/>
    <col min="4123" max="4123" width="11.44140625" style="312" customWidth="1"/>
    <col min="4124" max="4124" width="0.5546875" style="312" customWidth="1"/>
    <col min="4125" max="4125" width="2.109375" style="312" customWidth="1"/>
    <col min="4126" max="4126" width="10.5546875" style="312" customWidth="1"/>
    <col min="4127" max="4127" width="11.109375" style="312" customWidth="1"/>
    <col min="4128" max="4128" width="2.109375" style="312" customWidth="1"/>
    <col min="4129" max="4129" width="11.109375" style="312" customWidth="1"/>
    <col min="4130" max="4130" width="2.109375" style="312" customWidth="1"/>
    <col min="4131" max="4131" width="12.44140625" style="312" customWidth="1"/>
    <col min="4132" max="4350" width="8.77734375" style="312"/>
    <col min="4351" max="4351" width="51" style="312" customWidth="1"/>
    <col min="4352" max="4352" width="2.109375" style="312" customWidth="1"/>
    <col min="4353" max="4353" width="14.109375" style="312" customWidth="1"/>
    <col min="4354" max="4355" width="8.77734375" style="312" customWidth="1"/>
    <col min="4356" max="4356" width="2" style="312" customWidth="1"/>
    <col min="4357" max="4357" width="14.77734375" style="312" customWidth="1"/>
    <col min="4358" max="4358" width="2" style="312" customWidth="1"/>
    <col min="4359" max="4359" width="14.77734375" style="312" customWidth="1"/>
    <col min="4360" max="4360" width="2.109375" style="312" customWidth="1"/>
    <col min="4361" max="4361" width="14.77734375" style="312" customWidth="1"/>
    <col min="4362" max="4362" width="2.109375" style="312" customWidth="1"/>
    <col min="4363" max="4363" width="14.77734375" style="312" customWidth="1"/>
    <col min="4364" max="4365" width="3.77734375" style="312" customWidth="1"/>
    <col min="4366" max="4366" width="12.44140625" style="312" customWidth="1"/>
    <col min="4367" max="4367" width="2.109375" style="312" customWidth="1"/>
    <col min="4368" max="4368" width="12.5546875" style="312" customWidth="1"/>
    <col min="4369" max="4369" width="2.109375" style="312" customWidth="1"/>
    <col min="4370" max="4370" width="12.77734375" style="312" customWidth="1"/>
    <col min="4371" max="4371" width="2.109375" style="312" customWidth="1"/>
    <col min="4372" max="4372" width="12.77734375" style="312" customWidth="1"/>
    <col min="4373" max="4373" width="2" style="312" customWidth="1"/>
    <col min="4374" max="4374" width="11.77734375" style="312" customWidth="1"/>
    <col min="4375" max="4375" width="11.44140625" style="312" customWidth="1"/>
    <col min="4376" max="4376" width="1.77734375" style="312" customWidth="1"/>
    <col min="4377" max="4377" width="11.77734375" style="312" customWidth="1"/>
    <col min="4378" max="4378" width="2.109375" style="312" customWidth="1"/>
    <col min="4379" max="4379" width="11.44140625" style="312" customWidth="1"/>
    <col min="4380" max="4380" width="0.5546875" style="312" customWidth="1"/>
    <col min="4381" max="4381" width="2.109375" style="312" customWidth="1"/>
    <col min="4382" max="4382" width="10.5546875" style="312" customWidth="1"/>
    <col min="4383" max="4383" width="11.109375" style="312" customWidth="1"/>
    <col min="4384" max="4384" width="2.109375" style="312" customWidth="1"/>
    <col min="4385" max="4385" width="11.109375" style="312" customWidth="1"/>
    <col min="4386" max="4386" width="2.109375" style="312" customWidth="1"/>
    <col min="4387" max="4387" width="12.44140625" style="312" customWidth="1"/>
    <col min="4388" max="4606" width="8.77734375" style="312"/>
    <col min="4607" max="4607" width="51" style="312" customWidth="1"/>
    <col min="4608" max="4608" width="2.109375" style="312" customWidth="1"/>
    <col min="4609" max="4609" width="14.109375" style="312" customWidth="1"/>
    <col min="4610" max="4611" width="8.77734375" style="312" customWidth="1"/>
    <col min="4612" max="4612" width="2" style="312" customWidth="1"/>
    <col min="4613" max="4613" width="14.77734375" style="312" customWidth="1"/>
    <col min="4614" max="4614" width="2" style="312" customWidth="1"/>
    <col min="4615" max="4615" width="14.77734375" style="312" customWidth="1"/>
    <col min="4616" max="4616" width="2.109375" style="312" customWidth="1"/>
    <col min="4617" max="4617" width="14.77734375" style="312" customWidth="1"/>
    <col min="4618" max="4618" width="2.109375" style="312" customWidth="1"/>
    <col min="4619" max="4619" width="14.77734375" style="312" customWidth="1"/>
    <col min="4620" max="4621" width="3.77734375" style="312" customWidth="1"/>
    <col min="4622" max="4622" width="12.44140625" style="312" customWidth="1"/>
    <col min="4623" max="4623" width="2.109375" style="312" customWidth="1"/>
    <col min="4624" max="4624" width="12.5546875" style="312" customWidth="1"/>
    <col min="4625" max="4625" width="2.109375" style="312" customWidth="1"/>
    <col min="4626" max="4626" width="12.77734375" style="312" customWidth="1"/>
    <col min="4627" max="4627" width="2.109375" style="312" customWidth="1"/>
    <col min="4628" max="4628" width="12.77734375" style="312" customWidth="1"/>
    <col min="4629" max="4629" width="2" style="312" customWidth="1"/>
    <col min="4630" max="4630" width="11.77734375" style="312" customWidth="1"/>
    <col min="4631" max="4631" width="11.44140625" style="312" customWidth="1"/>
    <col min="4632" max="4632" width="1.77734375" style="312" customWidth="1"/>
    <col min="4633" max="4633" width="11.77734375" style="312" customWidth="1"/>
    <col min="4634" max="4634" width="2.109375" style="312" customWidth="1"/>
    <col min="4635" max="4635" width="11.44140625" style="312" customWidth="1"/>
    <col min="4636" max="4636" width="0.5546875" style="312" customWidth="1"/>
    <col min="4637" max="4637" width="2.109375" style="312" customWidth="1"/>
    <col min="4638" max="4638" width="10.5546875" style="312" customWidth="1"/>
    <col min="4639" max="4639" width="11.109375" style="312" customWidth="1"/>
    <col min="4640" max="4640" width="2.109375" style="312" customWidth="1"/>
    <col min="4641" max="4641" width="11.109375" style="312" customWidth="1"/>
    <col min="4642" max="4642" width="2.109375" style="312" customWidth="1"/>
    <col min="4643" max="4643" width="12.44140625" style="312" customWidth="1"/>
    <col min="4644" max="4862" width="8.77734375" style="312"/>
    <col min="4863" max="4863" width="51" style="312" customWidth="1"/>
    <col min="4864" max="4864" width="2.109375" style="312" customWidth="1"/>
    <col min="4865" max="4865" width="14.109375" style="312" customWidth="1"/>
    <col min="4866" max="4867" width="8.77734375" style="312" customWidth="1"/>
    <col min="4868" max="4868" width="2" style="312" customWidth="1"/>
    <col min="4869" max="4869" width="14.77734375" style="312" customWidth="1"/>
    <col min="4870" max="4870" width="2" style="312" customWidth="1"/>
    <col min="4871" max="4871" width="14.77734375" style="312" customWidth="1"/>
    <col min="4872" max="4872" width="2.109375" style="312" customWidth="1"/>
    <col min="4873" max="4873" width="14.77734375" style="312" customWidth="1"/>
    <col min="4874" max="4874" width="2.109375" style="312" customWidth="1"/>
    <col min="4875" max="4875" width="14.77734375" style="312" customWidth="1"/>
    <col min="4876" max="4877" width="3.77734375" style="312" customWidth="1"/>
    <col min="4878" max="4878" width="12.44140625" style="312" customWidth="1"/>
    <col min="4879" max="4879" width="2.109375" style="312" customWidth="1"/>
    <col min="4880" max="4880" width="12.5546875" style="312" customWidth="1"/>
    <col min="4881" max="4881" width="2.109375" style="312" customWidth="1"/>
    <col min="4882" max="4882" width="12.77734375" style="312" customWidth="1"/>
    <col min="4883" max="4883" width="2.109375" style="312" customWidth="1"/>
    <col min="4884" max="4884" width="12.77734375" style="312" customWidth="1"/>
    <col min="4885" max="4885" width="2" style="312" customWidth="1"/>
    <col min="4886" max="4886" width="11.77734375" style="312" customWidth="1"/>
    <col min="4887" max="4887" width="11.44140625" style="312" customWidth="1"/>
    <col min="4888" max="4888" width="1.77734375" style="312" customWidth="1"/>
    <col min="4889" max="4889" width="11.77734375" style="312" customWidth="1"/>
    <col min="4890" max="4890" width="2.109375" style="312" customWidth="1"/>
    <col min="4891" max="4891" width="11.44140625" style="312" customWidth="1"/>
    <col min="4892" max="4892" width="0.5546875" style="312" customWidth="1"/>
    <col min="4893" max="4893" width="2.109375" style="312" customWidth="1"/>
    <col min="4894" max="4894" width="10.5546875" style="312" customWidth="1"/>
    <col min="4895" max="4895" width="11.109375" style="312" customWidth="1"/>
    <col min="4896" max="4896" width="2.109375" style="312" customWidth="1"/>
    <col min="4897" max="4897" width="11.109375" style="312" customWidth="1"/>
    <col min="4898" max="4898" width="2.109375" style="312" customWidth="1"/>
    <col min="4899" max="4899" width="12.44140625" style="312" customWidth="1"/>
    <col min="4900" max="5118" width="8.77734375" style="312"/>
    <col min="5119" max="5119" width="51" style="312" customWidth="1"/>
    <col min="5120" max="5120" width="2.109375" style="312" customWidth="1"/>
    <col min="5121" max="5121" width="14.109375" style="312" customWidth="1"/>
    <col min="5122" max="5123" width="8.77734375" style="312" customWidth="1"/>
    <col min="5124" max="5124" width="2" style="312" customWidth="1"/>
    <col min="5125" max="5125" width="14.77734375" style="312" customWidth="1"/>
    <col min="5126" max="5126" width="2" style="312" customWidth="1"/>
    <col min="5127" max="5127" width="14.77734375" style="312" customWidth="1"/>
    <col min="5128" max="5128" width="2.109375" style="312" customWidth="1"/>
    <col min="5129" max="5129" width="14.77734375" style="312" customWidth="1"/>
    <col min="5130" max="5130" width="2.109375" style="312" customWidth="1"/>
    <col min="5131" max="5131" width="14.77734375" style="312" customWidth="1"/>
    <col min="5132" max="5133" width="3.77734375" style="312" customWidth="1"/>
    <col min="5134" max="5134" width="12.44140625" style="312" customWidth="1"/>
    <col min="5135" max="5135" width="2.109375" style="312" customWidth="1"/>
    <col min="5136" max="5136" width="12.5546875" style="312" customWidth="1"/>
    <col min="5137" max="5137" width="2.109375" style="312" customWidth="1"/>
    <col min="5138" max="5138" width="12.77734375" style="312" customWidth="1"/>
    <col min="5139" max="5139" width="2.109375" style="312" customWidth="1"/>
    <col min="5140" max="5140" width="12.77734375" style="312" customWidth="1"/>
    <col min="5141" max="5141" width="2" style="312" customWidth="1"/>
    <col min="5142" max="5142" width="11.77734375" style="312" customWidth="1"/>
    <col min="5143" max="5143" width="11.44140625" style="312" customWidth="1"/>
    <col min="5144" max="5144" width="1.77734375" style="312" customWidth="1"/>
    <col min="5145" max="5145" width="11.77734375" style="312" customWidth="1"/>
    <col min="5146" max="5146" width="2.109375" style="312" customWidth="1"/>
    <col min="5147" max="5147" width="11.44140625" style="312" customWidth="1"/>
    <col min="5148" max="5148" width="0.5546875" style="312" customWidth="1"/>
    <col min="5149" max="5149" width="2.109375" style="312" customWidth="1"/>
    <col min="5150" max="5150" width="10.5546875" style="312" customWidth="1"/>
    <col min="5151" max="5151" width="11.109375" style="312" customWidth="1"/>
    <col min="5152" max="5152" width="2.109375" style="312" customWidth="1"/>
    <col min="5153" max="5153" width="11.109375" style="312" customWidth="1"/>
    <col min="5154" max="5154" width="2.109375" style="312" customWidth="1"/>
    <col min="5155" max="5155" width="12.44140625" style="312" customWidth="1"/>
    <col min="5156" max="5374" width="8.77734375" style="312"/>
    <col min="5375" max="5375" width="51" style="312" customWidth="1"/>
    <col min="5376" max="5376" width="2.109375" style="312" customWidth="1"/>
    <col min="5377" max="5377" width="14.109375" style="312" customWidth="1"/>
    <col min="5378" max="5379" width="8.77734375" style="312" customWidth="1"/>
    <col min="5380" max="5380" width="2" style="312" customWidth="1"/>
    <col min="5381" max="5381" width="14.77734375" style="312" customWidth="1"/>
    <col min="5382" max="5382" width="2" style="312" customWidth="1"/>
    <col min="5383" max="5383" width="14.77734375" style="312" customWidth="1"/>
    <col min="5384" max="5384" width="2.109375" style="312" customWidth="1"/>
    <col min="5385" max="5385" width="14.77734375" style="312" customWidth="1"/>
    <col min="5386" max="5386" width="2.109375" style="312" customWidth="1"/>
    <col min="5387" max="5387" width="14.77734375" style="312" customWidth="1"/>
    <col min="5388" max="5389" width="3.77734375" style="312" customWidth="1"/>
    <col min="5390" max="5390" width="12.44140625" style="312" customWidth="1"/>
    <col min="5391" max="5391" width="2.109375" style="312" customWidth="1"/>
    <col min="5392" max="5392" width="12.5546875" style="312" customWidth="1"/>
    <col min="5393" max="5393" width="2.109375" style="312" customWidth="1"/>
    <col min="5394" max="5394" width="12.77734375" style="312" customWidth="1"/>
    <col min="5395" max="5395" width="2.109375" style="312" customWidth="1"/>
    <col min="5396" max="5396" width="12.77734375" style="312" customWidth="1"/>
    <col min="5397" max="5397" width="2" style="312" customWidth="1"/>
    <col min="5398" max="5398" width="11.77734375" style="312" customWidth="1"/>
    <col min="5399" max="5399" width="11.44140625" style="312" customWidth="1"/>
    <col min="5400" max="5400" width="1.77734375" style="312" customWidth="1"/>
    <col min="5401" max="5401" width="11.77734375" style="312" customWidth="1"/>
    <col min="5402" max="5402" width="2.109375" style="312" customWidth="1"/>
    <col min="5403" max="5403" width="11.44140625" style="312" customWidth="1"/>
    <col min="5404" max="5404" width="0.5546875" style="312" customWidth="1"/>
    <col min="5405" max="5405" width="2.109375" style="312" customWidth="1"/>
    <col min="5406" max="5406" width="10.5546875" style="312" customWidth="1"/>
    <col min="5407" max="5407" width="11.109375" style="312" customWidth="1"/>
    <col min="5408" max="5408" width="2.109375" style="312" customWidth="1"/>
    <col min="5409" max="5409" width="11.109375" style="312" customWidth="1"/>
    <col min="5410" max="5410" width="2.109375" style="312" customWidth="1"/>
    <col min="5411" max="5411" width="12.44140625" style="312" customWidth="1"/>
    <col min="5412" max="5630" width="8.77734375" style="312"/>
    <col min="5631" max="5631" width="51" style="312" customWidth="1"/>
    <col min="5632" max="5632" width="2.109375" style="312" customWidth="1"/>
    <col min="5633" max="5633" width="14.109375" style="312" customWidth="1"/>
    <col min="5634" max="5635" width="8.77734375" style="312" customWidth="1"/>
    <col min="5636" max="5636" width="2" style="312" customWidth="1"/>
    <col min="5637" max="5637" width="14.77734375" style="312" customWidth="1"/>
    <col min="5638" max="5638" width="2" style="312" customWidth="1"/>
    <col min="5639" max="5639" width="14.77734375" style="312" customWidth="1"/>
    <col min="5640" max="5640" width="2.109375" style="312" customWidth="1"/>
    <col min="5641" max="5641" width="14.77734375" style="312" customWidth="1"/>
    <col min="5642" max="5642" width="2.109375" style="312" customWidth="1"/>
    <col min="5643" max="5643" width="14.77734375" style="312" customWidth="1"/>
    <col min="5644" max="5645" width="3.77734375" style="312" customWidth="1"/>
    <col min="5646" max="5646" width="12.44140625" style="312" customWidth="1"/>
    <col min="5647" max="5647" width="2.109375" style="312" customWidth="1"/>
    <col min="5648" max="5648" width="12.5546875" style="312" customWidth="1"/>
    <col min="5649" max="5649" width="2.109375" style="312" customWidth="1"/>
    <col min="5650" max="5650" width="12.77734375" style="312" customWidth="1"/>
    <col min="5651" max="5651" width="2.109375" style="312" customWidth="1"/>
    <col min="5652" max="5652" width="12.77734375" style="312" customWidth="1"/>
    <col min="5653" max="5653" width="2" style="312" customWidth="1"/>
    <col min="5654" max="5654" width="11.77734375" style="312" customWidth="1"/>
    <col min="5655" max="5655" width="11.44140625" style="312" customWidth="1"/>
    <col min="5656" max="5656" width="1.77734375" style="312" customWidth="1"/>
    <col min="5657" max="5657" width="11.77734375" style="312" customWidth="1"/>
    <col min="5658" max="5658" width="2.109375" style="312" customWidth="1"/>
    <col min="5659" max="5659" width="11.44140625" style="312" customWidth="1"/>
    <col min="5660" max="5660" width="0.5546875" style="312" customWidth="1"/>
    <col min="5661" max="5661" width="2.109375" style="312" customWidth="1"/>
    <col min="5662" max="5662" width="10.5546875" style="312" customWidth="1"/>
    <col min="5663" max="5663" width="11.109375" style="312" customWidth="1"/>
    <col min="5664" max="5664" width="2.109375" style="312" customWidth="1"/>
    <col min="5665" max="5665" width="11.109375" style="312" customWidth="1"/>
    <col min="5666" max="5666" width="2.109375" style="312" customWidth="1"/>
    <col min="5667" max="5667" width="12.44140625" style="312" customWidth="1"/>
    <col min="5668" max="5886" width="8.77734375" style="312"/>
    <col min="5887" max="5887" width="51" style="312" customWidth="1"/>
    <col min="5888" max="5888" width="2.109375" style="312" customWidth="1"/>
    <col min="5889" max="5889" width="14.109375" style="312" customWidth="1"/>
    <col min="5890" max="5891" width="8.77734375" style="312" customWidth="1"/>
    <col min="5892" max="5892" width="2" style="312" customWidth="1"/>
    <col min="5893" max="5893" width="14.77734375" style="312" customWidth="1"/>
    <col min="5894" max="5894" width="2" style="312" customWidth="1"/>
    <col min="5895" max="5895" width="14.77734375" style="312" customWidth="1"/>
    <col min="5896" max="5896" width="2.109375" style="312" customWidth="1"/>
    <col min="5897" max="5897" width="14.77734375" style="312" customWidth="1"/>
    <col min="5898" max="5898" width="2.109375" style="312" customWidth="1"/>
    <col min="5899" max="5899" width="14.77734375" style="312" customWidth="1"/>
    <col min="5900" max="5901" width="3.77734375" style="312" customWidth="1"/>
    <col min="5902" max="5902" width="12.44140625" style="312" customWidth="1"/>
    <col min="5903" max="5903" width="2.109375" style="312" customWidth="1"/>
    <col min="5904" max="5904" width="12.5546875" style="312" customWidth="1"/>
    <col min="5905" max="5905" width="2.109375" style="312" customWidth="1"/>
    <col min="5906" max="5906" width="12.77734375" style="312" customWidth="1"/>
    <col min="5907" max="5907" width="2.109375" style="312" customWidth="1"/>
    <col min="5908" max="5908" width="12.77734375" style="312" customWidth="1"/>
    <col min="5909" max="5909" width="2" style="312" customWidth="1"/>
    <col min="5910" max="5910" width="11.77734375" style="312" customWidth="1"/>
    <col min="5911" max="5911" width="11.44140625" style="312" customWidth="1"/>
    <col min="5912" max="5912" width="1.77734375" style="312" customWidth="1"/>
    <col min="5913" max="5913" width="11.77734375" style="312" customWidth="1"/>
    <col min="5914" max="5914" width="2.109375" style="312" customWidth="1"/>
    <col min="5915" max="5915" width="11.44140625" style="312" customWidth="1"/>
    <col min="5916" max="5916" width="0.5546875" style="312" customWidth="1"/>
    <col min="5917" max="5917" width="2.109375" style="312" customWidth="1"/>
    <col min="5918" max="5918" width="10.5546875" style="312" customWidth="1"/>
    <col min="5919" max="5919" width="11.109375" style="312" customWidth="1"/>
    <col min="5920" max="5920" width="2.109375" style="312" customWidth="1"/>
    <col min="5921" max="5921" width="11.109375" style="312" customWidth="1"/>
    <col min="5922" max="5922" width="2.109375" style="312" customWidth="1"/>
    <col min="5923" max="5923" width="12.44140625" style="312" customWidth="1"/>
    <col min="5924" max="6142" width="8.77734375" style="312"/>
    <col min="6143" max="6143" width="51" style="312" customWidth="1"/>
    <col min="6144" max="6144" width="2.109375" style="312" customWidth="1"/>
    <col min="6145" max="6145" width="14.109375" style="312" customWidth="1"/>
    <col min="6146" max="6147" width="8.77734375" style="312" customWidth="1"/>
    <col min="6148" max="6148" width="2" style="312" customWidth="1"/>
    <col min="6149" max="6149" width="14.77734375" style="312" customWidth="1"/>
    <col min="6150" max="6150" width="2" style="312" customWidth="1"/>
    <col min="6151" max="6151" width="14.77734375" style="312" customWidth="1"/>
    <col min="6152" max="6152" width="2.109375" style="312" customWidth="1"/>
    <col min="6153" max="6153" width="14.77734375" style="312" customWidth="1"/>
    <col min="6154" max="6154" width="2.109375" style="312" customWidth="1"/>
    <col min="6155" max="6155" width="14.77734375" style="312" customWidth="1"/>
    <col min="6156" max="6157" width="3.77734375" style="312" customWidth="1"/>
    <col min="6158" max="6158" width="12.44140625" style="312" customWidth="1"/>
    <col min="6159" max="6159" width="2.109375" style="312" customWidth="1"/>
    <col min="6160" max="6160" width="12.5546875" style="312" customWidth="1"/>
    <col min="6161" max="6161" width="2.109375" style="312" customWidth="1"/>
    <col min="6162" max="6162" width="12.77734375" style="312" customWidth="1"/>
    <col min="6163" max="6163" width="2.109375" style="312" customWidth="1"/>
    <col min="6164" max="6164" width="12.77734375" style="312" customWidth="1"/>
    <col min="6165" max="6165" width="2" style="312" customWidth="1"/>
    <col min="6166" max="6166" width="11.77734375" style="312" customWidth="1"/>
    <col min="6167" max="6167" width="11.44140625" style="312" customWidth="1"/>
    <col min="6168" max="6168" width="1.77734375" style="312" customWidth="1"/>
    <col min="6169" max="6169" width="11.77734375" style="312" customWidth="1"/>
    <col min="6170" max="6170" width="2.109375" style="312" customWidth="1"/>
    <col min="6171" max="6171" width="11.44140625" style="312" customWidth="1"/>
    <col min="6172" max="6172" width="0.5546875" style="312" customWidth="1"/>
    <col min="6173" max="6173" width="2.109375" style="312" customWidth="1"/>
    <col min="6174" max="6174" width="10.5546875" style="312" customWidth="1"/>
    <col min="6175" max="6175" width="11.109375" style="312" customWidth="1"/>
    <col min="6176" max="6176" width="2.109375" style="312" customWidth="1"/>
    <col min="6177" max="6177" width="11.109375" style="312" customWidth="1"/>
    <col min="6178" max="6178" width="2.109375" style="312" customWidth="1"/>
    <col min="6179" max="6179" width="12.44140625" style="312" customWidth="1"/>
    <col min="6180" max="6398" width="8.77734375" style="312"/>
    <col min="6399" max="6399" width="51" style="312" customWidth="1"/>
    <col min="6400" max="6400" width="2.109375" style="312" customWidth="1"/>
    <col min="6401" max="6401" width="14.109375" style="312" customWidth="1"/>
    <col min="6402" max="6403" width="8.77734375" style="312" customWidth="1"/>
    <col min="6404" max="6404" width="2" style="312" customWidth="1"/>
    <col min="6405" max="6405" width="14.77734375" style="312" customWidth="1"/>
    <col min="6406" max="6406" width="2" style="312" customWidth="1"/>
    <col min="6407" max="6407" width="14.77734375" style="312" customWidth="1"/>
    <col min="6408" max="6408" width="2.109375" style="312" customWidth="1"/>
    <col min="6409" max="6409" width="14.77734375" style="312" customWidth="1"/>
    <col min="6410" max="6410" width="2.109375" style="312" customWidth="1"/>
    <col min="6411" max="6411" width="14.77734375" style="312" customWidth="1"/>
    <col min="6412" max="6413" width="3.77734375" style="312" customWidth="1"/>
    <col min="6414" max="6414" width="12.44140625" style="312" customWidth="1"/>
    <col min="6415" max="6415" width="2.109375" style="312" customWidth="1"/>
    <col min="6416" max="6416" width="12.5546875" style="312" customWidth="1"/>
    <col min="6417" max="6417" width="2.109375" style="312" customWidth="1"/>
    <col min="6418" max="6418" width="12.77734375" style="312" customWidth="1"/>
    <col min="6419" max="6419" width="2.109375" style="312" customWidth="1"/>
    <col min="6420" max="6420" width="12.77734375" style="312" customWidth="1"/>
    <col min="6421" max="6421" width="2" style="312" customWidth="1"/>
    <col min="6422" max="6422" width="11.77734375" style="312" customWidth="1"/>
    <col min="6423" max="6423" width="11.44140625" style="312" customWidth="1"/>
    <col min="6424" max="6424" width="1.77734375" style="312" customWidth="1"/>
    <col min="6425" max="6425" width="11.77734375" style="312" customWidth="1"/>
    <col min="6426" max="6426" width="2.109375" style="312" customWidth="1"/>
    <col min="6427" max="6427" width="11.44140625" style="312" customWidth="1"/>
    <col min="6428" max="6428" width="0.5546875" style="312" customWidth="1"/>
    <col min="6429" max="6429" width="2.109375" style="312" customWidth="1"/>
    <col min="6430" max="6430" width="10.5546875" style="312" customWidth="1"/>
    <col min="6431" max="6431" width="11.109375" style="312" customWidth="1"/>
    <col min="6432" max="6432" width="2.109375" style="312" customWidth="1"/>
    <col min="6433" max="6433" width="11.109375" style="312" customWidth="1"/>
    <col min="6434" max="6434" width="2.109375" style="312" customWidth="1"/>
    <col min="6435" max="6435" width="12.44140625" style="312" customWidth="1"/>
    <col min="6436" max="6654" width="8.77734375" style="312"/>
    <col min="6655" max="6655" width="51" style="312" customWidth="1"/>
    <col min="6656" max="6656" width="2.109375" style="312" customWidth="1"/>
    <col min="6657" max="6657" width="14.109375" style="312" customWidth="1"/>
    <col min="6658" max="6659" width="8.77734375" style="312" customWidth="1"/>
    <col min="6660" max="6660" width="2" style="312" customWidth="1"/>
    <col min="6661" max="6661" width="14.77734375" style="312" customWidth="1"/>
    <col min="6662" max="6662" width="2" style="312" customWidth="1"/>
    <col min="6663" max="6663" width="14.77734375" style="312" customWidth="1"/>
    <col min="6664" max="6664" width="2.109375" style="312" customWidth="1"/>
    <col min="6665" max="6665" width="14.77734375" style="312" customWidth="1"/>
    <col min="6666" max="6666" width="2.109375" style="312" customWidth="1"/>
    <col min="6667" max="6667" width="14.77734375" style="312" customWidth="1"/>
    <col min="6668" max="6669" width="3.77734375" style="312" customWidth="1"/>
    <col min="6670" max="6670" width="12.44140625" style="312" customWidth="1"/>
    <col min="6671" max="6671" width="2.109375" style="312" customWidth="1"/>
    <col min="6672" max="6672" width="12.5546875" style="312" customWidth="1"/>
    <col min="6673" max="6673" width="2.109375" style="312" customWidth="1"/>
    <col min="6674" max="6674" width="12.77734375" style="312" customWidth="1"/>
    <col min="6675" max="6675" width="2.109375" style="312" customWidth="1"/>
    <col min="6676" max="6676" width="12.77734375" style="312" customWidth="1"/>
    <col min="6677" max="6677" width="2" style="312" customWidth="1"/>
    <col min="6678" max="6678" width="11.77734375" style="312" customWidth="1"/>
    <col min="6679" max="6679" width="11.44140625" style="312" customWidth="1"/>
    <col min="6680" max="6680" width="1.77734375" style="312" customWidth="1"/>
    <col min="6681" max="6681" width="11.77734375" style="312" customWidth="1"/>
    <col min="6682" max="6682" width="2.109375" style="312" customWidth="1"/>
    <col min="6683" max="6683" width="11.44140625" style="312" customWidth="1"/>
    <col min="6684" max="6684" width="0.5546875" style="312" customWidth="1"/>
    <col min="6685" max="6685" width="2.109375" style="312" customWidth="1"/>
    <col min="6686" max="6686" width="10.5546875" style="312" customWidth="1"/>
    <col min="6687" max="6687" width="11.109375" style="312" customWidth="1"/>
    <col min="6688" max="6688" width="2.109375" style="312" customWidth="1"/>
    <col min="6689" max="6689" width="11.109375" style="312" customWidth="1"/>
    <col min="6690" max="6690" width="2.109375" style="312" customWidth="1"/>
    <col min="6691" max="6691" width="12.44140625" style="312" customWidth="1"/>
    <col min="6692" max="6910" width="8.77734375" style="312"/>
    <col min="6911" max="6911" width="51" style="312" customWidth="1"/>
    <col min="6912" max="6912" width="2.109375" style="312" customWidth="1"/>
    <col min="6913" max="6913" width="14.109375" style="312" customWidth="1"/>
    <col min="6914" max="6915" width="8.77734375" style="312" customWidth="1"/>
    <col min="6916" max="6916" width="2" style="312" customWidth="1"/>
    <col min="6917" max="6917" width="14.77734375" style="312" customWidth="1"/>
    <col min="6918" max="6918" width="2" style="312" customWidth="1"/>
    <col min="6919" max="6919" width="14.77734375" style="312" customWidth="1"/>
    <col min="6920" max="6920" width="2.109375" style="312" customWidth="1"/>
    <col min="6921" max="6921" width="14.77734375" style="312" customWidth="1"/>
    <col min="6922" max="6922" width="2.109375" style="312" customWidth="1"/>
    <col min="6923" max="6923" width="14.77734375" style="312" customWidth="1"/>
    <col min="6924" max="6925" width="3.77734375" style="312" customWidth="1"/>
    <col min="6926" max="6926" width="12.44140625" style="312" customWidth="1"/>
    <col min="6927" max="6927" width="2.109375" style="312" customWidth="1"/>
    <col min="6928" max="6928" width="12.5546875" style="312" customWidth="1"/>
    <col min="6929" max="6929" width="2.109375" style="312" customWidth="1"/>
    <col min="6930" max="6930" width="12.77734375" style="312" customWidth="1"/>
    <col min="6931" max="6931" width="2.109375" style="312" customWidth="1"/>
    <col min="6932" max="6932" width="12.77734375" style="312" customWidth="1"/>
    <col min="6933" max="6933" width="2" style="312" customWidth="1"/>
    <col min="6934" max="6934" width="11.77734375" style="312" customWidth="1"/>
    <col min="6935" max="6935" width="11.44140625" style="312" customWidth="1"/>
    <col min="6936" max="6936" width="1.77734375" style="312" customWidth="1"/>
    <col min="6937" max="6937" width="11.77734375" style="312" customWidth="1"/>
    <col min="6938" max="6938" width="2.109375" style="312" customWidth="1"/>
    <col min="6939" max="6939" width="11.44140625" style="312" customWidth="1"/>
    <col min="6940" max="6940" width="0.5546875" style="312" customWidth="1"/>
    <col min="6941" max="6941" width="2.109375" style="312" customWidth="1"/>
    <col min="6942" max="6942" width="10.5546875" style="312" customWidth="1"/>
    <col min="6943" max="6943" width="11.109375" style="312" customWidth="1"/>
    <col min="6944" max="6944" width="2.109375" style="312" customWidth="1"/>
    <col min="6945" max="6945" width="11.109375" style="312" customWidth="1"/>
    <col min="6946" max="6946" width="2.109375" style="312" customWidth="1"/>
    <col min="6947" max="6947" width="12.44140625" style="312" customWidth="1"/>
    <col min="6948" max="7166" width="8.77734375" style="312"/>
    <col min="7167" max="7167" width="51" style="312" customWidth="1"/>
    <col min="7168" max="7168" width="2.109375" style="312" customWidth="1"/>
    <col min="7169" max="7169" width="14.109375" style="312" customWidth="1"/>
    <col min="7170" max="7171" width="8.77734375" style="312" customWidth="1"/>
    <col min="7172" max="7172" width="2" style="312" customWidth="1"/>
    <col min="7173" max="7173" width="14.77734375" style="312" customWidth="1"/>
    <col min="7174" max="7174" width="2" style="312" customWidth="1"/>
    <col min="7175" max="7175" width="14.77734375" style="312" customWidth="1"/>
    <col min="7176" max="7176" width="2.109375" style="312" customWidth="1"/>
    <col min="7177" max="7177" width="14.77734375" style="312" customWidth="1"/>
    <col min="7178" max="7178" width="2.109375" style="312" customWidth="1"/>
    <col min="7179" max="7179" width="14.77734375" style="312" customWidth="1"/>
    <col min="7180" max="7181" width="3.77734375" style="312" customWidth="1"/>
    <col min="7182" max="7182" width="12.44140625" style="312" customWidth="1"/>
    <col min="7183" max="7183" width="2.109375" style="312" customWidth="1"/>
    <col min="7184" max="7184" width="12.5546875" style="312" customWidth="1"/>
    <col min="7185" max="7185" width="2.109375" style="312" customWidth="1"/>
    <col min="7186" max="7186" width="12.77734375" style="312" customWidth="1"/>
    <col min="7187" max="7187" width="2.109375" style="312" customWidth="1"/>
    <col min="7188" max="7188" width="12.77734375" style="312" customWidth="1"/>
    <col min="7189" max="7189" width="2" style="312" customWidth="1"/>
    <col min="7190" max="7190" width="11.77734375" style="312" customWidth="1"/>
    <col min="7191" max="7191" width="11.44140625" style="312" customWidth="1"/>
    <col min="7192" max="7192" width="1.77734375" style="312" customWidth="1"/>
    <col min="7193" max="7193" width="11.77734375" style="312" customWidth="1"/>
    <col min="7194" max="7194" width="2.109375" style="312" customWidth="1"/>
    <col min="7195" max="7195" width="11.44140625" style="312" customWidth="1"/>
    <col min="7196" max="7196" width="0.5546875" style="312" customWidth="1"/>
    <col min="7197" max="7197" width="2.109375" style="312" customWidth="1"/>
    <col min="7198" max="7198" width="10.5546875" style="312" customWidth="1"/>
    <col min="7199" max="7199" width="11.109375" style="312" customWidth="1"/>
    <col min="7200" max="7200" width="2.109375" style="312" customWidth="1"/>
    <col min="7201" max="7201" width="11.109375" style="312" customWidth="1"/>
    <col min="7202" max="7202" width="2.109375" style="312" customWidth="1"/>
    <col min="7203" max="7203" width="12.44140625" style="312" customWidth="1"/>
    <col min="7204" max="7422" width="8.77734375" style="312"/>
    <col min="7423" max="7423" width="51" style="312" customWidth="1"/>
    <col min="7424" max="7424" width="2.109375" style="312" customWidth="1"/>
    <col min="7425" max="7425" width="14.109375" style="312" customWidth="1"/>
    <col min="7426" max="7427" width="8.77734375" style="312" customWidth="1"/>
    <col min="7428" max="7428" width="2" style="312" customWidth="1"/>
    <col min="7429" max="7429" width="14.77734375" style="312" customWidth="1"/>
    <col min="7430" max="7430" width="2" style="312" customWidth="1"/>
    <col min="7431" max="7431" width="14.77734375" style="312" customWidth="1"/>
    <col min="7432" max="7432" width="2.109375" style="312" customWidth="1"/>
    <col min="7433" max="7433" width="14.77734375" style="312" customWidth="1"/>
    <col min="7434" max="7434" width="2.109375" style="312" customWidth="1"/>
    <col min="7435" max="7435" width="14.77734375" style="312" customWidth="1"/>
    <col min="7436" max="7437" width="3.77734375" style="312" customWidth="1"/>
    <col min="7438" max="7438" width="12.44140625" style="312" customWidth="1"/>
    <col min="7439" max="7439" width="2.109375" style="312" customWidth="1"/>
    <col min="7440" max="7440" width="12.5546875" style="312" customWidth="1"/>
    <col min="7441" max="7441" width="2.109375" style="312" customWidth="1"/>
    <col min="7442" max="7442" width="12.77734375" style="312" customWidth="1"/>
    <col min="7443" max="7443" width="2.109375" style="312" customWidth="1"/>
    <col min="7444" max="7444" width="12.77734375" style="312" customWidth="1"/>
    <col min="7445" max="7445" width="2" style="312" customWidth="1"/>
    <col min="7446" max="7446" width="11.77734375" style="312" customWidth="1"/>
    <col min="7447" max="7447" width="11.44140625" style="312" customWidth="1"/>
    <col min="7448" max="7448" width="1.77734375" style="312" customWidth="1"/>
    <col min="7449" max="7449" width="11.77734375" style="312" customWidth="1"/>
    <col min="7450" max="7450" width="2.109375" style="312" customWidth="1"/>
    <col min="7451" max="7451" width="11.44140625" style="312" customWidth="1"/>
    <col min="7452" max="7452" width="0.5546875" style="312" customWidth="1"/>
    <col min="7453" max="7453" width="2.109375" style="312" customWidth="1"/>
    <col min="7454" max="7454" width="10.5546875" style="312" customWidth="1"/>
    <col min="7455" max="7455" width="11.109375" style="312" customWidth="1"/>
    <col min="7456" max="7456" width="2.109375" style="312" customWidth="1"/>
    <col min="7457" max="7457" width="11.109375" style="312" customWidth="1"/>
    <col min="7458" max="7458" width="2.109375" style="312" customWidth="1"/>
    <col min="7459" max="7459" width="12.44140625" style="312" customWidth="1"/>
    <col min="7460" max="7678" width="8.77734375" style="312"/>
    <col min="7679" max="7679" width="51" style="312" customWidth="1"/>
    <col min="7680" max="7680" width="2.109375" style="312" customWidth="1"/>
    <col min="7681" max="7681" width="14.109375" style="312" customWidth="1"/>
    <col min="7682" max="7683" width="8.77734375" style="312" customWidth="1"/>
    <col min="7684" max="7684" width="2" style="312" customWidth="1"/>
    <col min="7685" max="7685" width="14.77734375" style="312" customWidth="1"/>
    <col min="7686" max="7686" width="2" style="312" customWidth="1"/>
    <col min="7687" max="7687" width="14.77734375" style="312" customWidth="1"/>
    <col min="7688" max="7688" width="2.109375" style="312" customWidth="1"/>
    <col min="7689" max="7689" width="14.77734375" style="312" customWidth="1"/>
    <col min="7690" max="7690" width="2.109375" style="312" customWidth="1"/>
    <col min="7691" max="7691" width="14.77734375" style="312" customWidth="1"/>
    <col min="7692" max="7693" width="3.77734375" style="312" customWidth="1"/>
    <col min="7694" max="7694" width="12.44140625" style="312" customWidth="1"/>
    <col min="7695" max="7695" width="2.109375" style="312" customWidth="1"/>
    <col min="7696" max="7696" width="12.5546875" style="312" customWidth="1"/>
    <col min="7697" max="7697" width="2.109375" style="312" customWidth="1"/>
    <col min="7698" max="7698" width="12.77734375" style="312" customWidth="1"/>
    <col min="7699" max="7699" width="2.109375" style="312" customWidth="1"/>
    <col min="7700" max="7700" width="12.77734375" style="312" customWidth="1"/>
    <col min="7701" max="7701" width="2" style="312" customWidth="1"/>
    <col min="7702" max="7702" width="11.77734375" style="312" customWidth="1"/>
    <col min="7703" max="7703" width="11.44140625" style="312" customWidth="1"/>
    <col min="7704" max="7704" width="1.77734375" style="312" customWidth="1"/>
    <col min="7705" max="7705" width="11.77734375" style="312" customWidth="1"/>
    <col min="7706" max="7706" width="2.109375" style="312" customWidth="1"/>
    <col min="7707" max="7707" width="11.44140625" style="312" customWidth="1"/>
    <col min="7708" max="7708" width="0.5546875" style="312" customWidth="1"/>
    <col min="7709" max="7709" width="2.109375" style="312" customWidth="1"/>
    <col min="7710" max="7710" width="10.5546875" style="312" customWidth="1"/>
    <col min="7711" max="7711" width="11.109375" style="312" customWidth="1"/>
    <col min="7712" max="7712" width="2.109375" style="312" customWidth="1"/>
    <col min="7713" max="7713" width="11.109375" style="312" customWidth="1"/>
    <col min="7714" max="7714" width="2.109375" style="312" customWidth="1"/>
    <col min="7715" max="7715" width="12.44140625" style="312" customWidth="1"/>
    <col min="7716" max="7934" width="8.77734375" style="312"/>
    <col min="7935" max="7935" width="51" style="312" customWidth="1"/>
    <col min="7936" max="7936" width="2.109375" style="312" customWidth="1"/>
    <col min="7937" max="7937" width="14.109375" style="312" customWidth="1"/>
    <col min="7938" max="7939" width="8.77734375" style="312" customWidth="1"/>
    <col min="7940" max="7940" width="2" style="312" customWidth="1"/>
    <col min="7941" max="7941" width="14.77734375" style="312" customWidth="1"/>
    <col min="7942" max="7942" width="2" style="312" customWidth="1"/>
    <col min="7943" max="7943" width="14.77734375" style="312" customWidth="1"/>
    <col min="7944" max="7944" width="2.109375" style="312" customWidth="1"/>
    <col min="7945" max="7945" width="14.77734375" style="312" customWidth="1"/>
    <col min="7946" max="7946" width="2.109375" style="312" customWidth="1"/>
    <col min="7947" max="7947" width="14.77734375" style="312" customWidth="1"/>
    <col min="7948" max="7949" width="3.77734375" style="312" customWidth="1"/>
    <col min="7950" max="7950" width="12.44140625" style="312" customWidth="1"/>
    <col min="7951" max="7951" width="2.109375" style="312" customWidth="1"/>
    <col min="7952" max="7952" width="12.5546875" style="312" customWidth="1"/>
    <col min="7953" max="7953" width="2.109375" style="312" customWidth="1"/>
    <col min="7954" max="7954" width="12.77734375" style="312" customWidth="1"/>
    <col min="7955" max="7955" width="2.109375" style="312" customWidth="1"/>
    <col min="7956" max="7956" width="12.77734375" style="312" customWidth="1"/>
    <col min="7957" max="7957" width="2" style="312" customWidth="1"/>
    <col min="7958" max="7958" width="11.77734375" style="312" customWidth="1"/>
    <col min="7959" max="7959" width="11.44140625" style="312" customWidth="1"/>
    <col min="7960" max="7960" width="1.77734375" style="312" customWidth="1"/>
    <col min="7961" max="7961" width="11.77734375" style="312" customWidth="1"/>
    <col min="7962" max="7962" width="2.109375" style="312" customWidth="1"/>
    <col min="7963" max="7963" width="11.44140625" style="312" customWidth="1"/>
    <col min="7964" max="7964" width="0.5546875" style="312" customWidth="1"/>
    <col min="7965" max="7965" width="2.109375" style="312" customWidth="1"/>
    <col min="7966" max="7966" width="10.5546875" style="312" customWidth="1"/>
    <col min="7967" max="7967" width="11.109375" style="312" customWidth="1"/>
    <col min="7968" max="7968" width="2.109375" style="312" customWidth="1"/>
    <col min="7969" max="7969" width="11.109375" style="312" customWidth="1"/>
    <col min="7970" max="7970" width="2.109375" style="312" customWidth="1"/>
    <col min="7971" max="7971" width="12.44140625" style="312" customWidth="1"/>
    <col min="7972" max="8190" width="8.77734375" style="312"/>
    <col min="8191" max="8191" width="51" style="312" customWidth="1"/>
    <col min="8192" max="8192" width="2.109375" style="312" customWidth="1"/>
    <col min="8193" max="8193" width="14.109375" style="312" customWidth="1"/>
    <col min="8194" max="8195" width="8.77734375" style="312" customWidth="1"/>
    <col min="8196" max="8196" width="2" style="312" customWidth="1"/>
    <col min="8197" max="8197" width="14.77734375" style="312" customWidth="1"/>
    <col min="8198" max="8198" width="2" style="312" customWidth="1"/>
    <col min="8199" max="8199" width="14.77734375" style="312" customWidth="1"/>
    <col min="8200" max="8200" width="2.109375" style="312" customWidth="1"/>
    <col min="8201" max="8201" width="14.77734375" style="312" customWidth="1"/>
    <col min="8202" max="8202" width="2.109375" style="312" customWidth="1"/>
    <col min="8203" max="8203" width="14.77734375" style="312" customWidth="1"/>
    <col min="8204" max="8205" width="3.77734375" style="312" customWidth="1"/>
    <col min="8206" max="8206" width="12.44140625" style="312" customWidth="1"/>
    <col min="8207" max="8207" width="2.109375" style="312" customWidth="1"/>
    <col min="8208" max="8208" width="12.5546875" style="312" customWidth="1"/>
    <col min="8209" max="8209" width="2.109375" style="312" customWidth="1"/>
    <col min="8210" max="8210" width="12.77734375" style="312" customWidth="1"/>
    <col min="8211" max="8211" width="2.109375" style="312" customWidth="1"/>
    <col min="8212" max="8212" width="12.77734375" style="312" customWidth="1"/>
    <col min="8213" max="8213" width="2" style="312" customWidth="1"/>
    <col min="8214" max="8214" width="11.77734375" style="312" customWidth="1"/>
    <col min="8215" max="8215" width="11.44140625" style="312" customWidth="1"/>
    <col min="8216" max="8216" width="1.77734375" style="312" customWidth="1"/>
    <col min="8217" max="8217" width="11.77734375" style="312" customWidth="1"/>
    <col min="8218" max="8218" width="2.109375" style="312" customWidth="1"/>
    <col min="8219" max="8219" width="11.44140625" style="312" customWidth="1"/>
    <col min="8220" max="8220" width="0.5546875" style="312" customWidth="1"/>
    <col min="8221" max="8221" width="2.109375" style="312" customWidth="1"/>
    <col min="8222" max="8222" width="10.5546875" style="312" customWidth="1"/>
    <col min="8223" max="8223" width="11.109375" style="312" customWidth="1"/>
    <col min="8224" max="8224" width="2.109375" style="312" customWidth="1"/>
    <col min="8225" max="8225" width="11.109375" style="312" customWidth="1"/>
    <col min="8226" max="8226" width="2.109375" style="312" customWidth="1"/>
    <col min="8227" max="8227" width="12.44140625" style="312" customWidth="1"/>
    <col min="8228" max="8446" width="8.77734375" style="312"/>
    <col min="8447" max="8447" width="51" style="312" customWidth="1"/>
    <col min="8448" max="8448" width="2.109375" style="312" customWidth="1"/>
    <col min="8449" max="8449" width="14.109375" style="312" customWidth="1"/>
    <col min="8450" max="8451" width="8.77734375" style="312" customWidth="1"/>
    <col min="8452" max="8452" width="2" style="312" customWidth="1"/>
    <col min="8453" max="8453" width="14.77734375" style="312" customWidth="1"/>
    <col min="8454" max="8454" width="2" style="312" customWidth="1"/>
    <col min="8455" max="8455" width="14.77734375" style="312" customWidth="1"/>
    <col min="8456" max="8456" width="2.109375" style="312" customWidth="1"/>
    <col min="8457" max="8457" width="14.77734375" style="312" customWidth="1"/>
    <col min="8458" max="8458" width="2.109375" style="312" customWidth="1"/>
    <col min="8459" max="8459" width="14.77734375" style="312" customWidth="1"/>
    <col min="8460" max="8461" width="3.77734375" style="312" customWidth="1"/>
    <col min="8462" max="8462" width="12.44140625" style="312" customWidth="1"/>
    <col min="8463" max="8463" width="2.109375" style="312" customWidth="1"/>
    <col min="8464" max="8464" width="12.5546875" style="312" customWidth="1"/>
    <col min="8465" max="8465" width="2.109375" style="312" customWidth="1"/>
    <col min="8466" max="8466" width="12.77734375" style="312" customWidth="1"/>
    <col min="8467" max="8467" width="2.109375" style="312" customWidth="1"/>
    <col min="8468" max="8468" width="12.77734375" style="312" customWidth="1"/>
    <col min="8469" max="8469" width="2" style="312" customWidth="1"/>
    <col min="8470" max="8470" width="11.77734375" style="312" customWidth="1"/>
    <col min="8471" max="8471" width="11.44140625" style="312" customWidth="1"/>
    <col min="8472" max="8472" width="1.77734375" style="312" customWidth="1"/>
    <col min="8473" max="8473" width="11.77734375" style="312" customWidth="1"/>
    <col min="8474" max="8474" width="2.109375" style="312" customWidth="1"/>
    <col min="8475" max="8475" width="11.44140625" style="312" customWidth="1"/>
    <col min="8476" max="8476" width="0.5546875" style="312" customWidth="1"/>
    <col min="8477" max="8477" width="2.109375" style="312" customWidth="1"/>
    <col min="8478" max="8478" width="10.5546875" style="312" customWidth="1"/>
    <col min="8479" max="8479" width="11.109375" style="312" customWidth="1"/>
    <col min="8480" max="8480" width="2.109375" style="312" customWidth="1"/>
    <col min="8481" max="8481" width="11.109375" style="312" customWidth="1"/>
    <col min="8482" max="8482" width="2.109375" style="312" customWidth="1"/>
    <col min="8483" max="8483" width="12.44140625" style="312" customWidth="1"/>
    <col min="8484" max="8702" width="8.77734375" style="312"/>
    <col min="8703" max="8703" width="51" style="312" customWidth="1"/>
    <col min="8704" max="8704" width="2.109375" style="312" customWidth="1"/>
    <col min="8705" max="8705" width="14.109375" style="312" customWidth="1"/>
    <col min="8706" max="8707" width="8.77734375" style="312" customWidth="1"/>
    <col min="8708" max="8708" width="2" style="312" customWidth="1"/>
    <col min="8709" max="8709" width="14.77734375" style="312" customWidth="1"/>
    <col min="8710" max="8710" width="2" style="312" customWidth="1"/>
    <col min="8711" max="8711" width="14.77734375" style="312" customWidth="1"/>
    <col min="8712" max="8712" width="2.109375" style="312" customWidth="1"/>
    <col min="8713" max="8713" width="14.77734375" style="312" customWidth="1"/>
    <col min="8714" max="8714" width="2.109375" style="312" customWidth="1"/>
    <col min="8715" max="8715" width="14.77734375" style="312" customWidth="1"/>
    <col min="8716" max="8717" width="3.77734375" style="312" customWidth="1"/>
    <col min="8718" max="8718" width="12.44140625" style="312" customWidth="1"/>
    <col min="8719" max="8719" width="2.109375" style="312" customWidth="1"/>
    <col min="8720" max="8720" width="12.5546875" style="312" customWidth="1"/>
    <col min="8721" max="8721" width="2.109375" style="312" customWidth="1"/>
    <col min="8722" max="8722" width="12.77734375" style="312" customWidth="1"/>
    <col min="8723" max="8723" width="2.109375" style="312" customWidth="1"/>
    <col min="8724" max="8724" width="12.77734375" style="312" customWidth="1"/>
    <col min="8725" max="8725" width="2" style="312" customWidth="1"/>
    <col min="8726" max="8726" width="11.77734375" style="312" customWidth="1"/>
    <col min="8727" max="8727" width="11.44140625" style="312" customWidth="1"/>
    <col min="8728" max="8728" width="1.77734375" style="312" customWidth="1"/>
    <col min="8729" max="8729" width="11.77734375" style="312" customWidth="1"/>
    <col min="8730" max="8730" width="2.109375" style="312" customWidth="1"/>
    <col min="8731" max="8731" width="11.44140625" style="312" customWidth="1"/>
    <col min="8732" max="8732" width="0.5546875" style="312" customWidth="1"/>
    <col min="8733" max="8733" width="2.109375" style="312" customWidth="1"/>
    <col min="8734" max="8734" width="10.5546875" style="312" customWidth="1"/>
    <col min="8735" max="8735" width="11.109375" style="312" customWidth="1"/>
    <col min="8736" max="8736" width="2.109375" style="312" customWidth="1"/>
    <col min="8737" max="8737" width="11.109375" style="312" customWidth="1"/>
    <col min="8738" max="8738" width="2.109375" style="312" customWidth="1"/>
    <col min="8739" max="8739" width="12.44140625" style="312" customWidth="1"/>
    <col min="8740" max="8958" width="8.77734375" style="312"/>
    <col min="8959" max="8959" width="51" style="312" customWidth="1"/>
    <col min="8960" max="8960" width="2.109375" style="312" customWidth="1"/>
    <col min="8961" max="8961" width="14.109375" style="312" customWidth="1"/>
    <col min="8962" max="8963" width="8.77734375" style="312" customWidth="1"/>
    <col min="8964" max="8964" width="2" style="312" customWidth="1"/>
    <col min="8965" max="8965" width="14.77734375" style="312" customWidth="1"/>
    <col min="8966" max="8966" width="2" style="312" customWidth="1"/>
    <col min="8967" max="8967" width="14.77734375" style="312" customWidth="1"/>
    <col min="8968" max="8968" width="2.109375" style="312" customWidth="1"/>
    <col min="8969" max="8969" width="14.77734375" style="312" customWidth="1"/>
    <col min="8970" max="8970" width="2.109375" style="312" customWidth="1"/>
    <col min="8971" max="8971" width="14.77734375" style="312" customWidth="1"/>
    <col min="8972" max="8973" width="3.77734375" style="312" customWidth="1"/>
    <col min="8974" max="8974" width="12.44140625" style="312" customWidth="1"/>
    <col min="8975" max="8975" width="2.109375" style="312" customWidth="1"/>
    <col min="8976" max="8976" width="12.5546875" style="312" customWidth="1"/>
    <col min="8977" max="8977" width="2.109375" style="312" customWidth="1"/>
    <col min="8978" max="8978" width="12.77734375" style="312" customWidth="1"/>
    <col min="8979" max="8979" width="2.109375" style="312" customWidth="1"/>
    <col min="8980" max="8980" width="12.77734375" style="312" customWidth="1"/>
    <col min="8981" max="8981" width="2" style="312" customWidth="1"/>
    <col min="8982" max="8982" width="11.77734375" style="312" customWidth="1"/>
    <col min="8983" max="8983" width="11.44140625" style="312" customWidth="1"/>
    <col min="8984" max="8984" width="1.77734375" style="312" customWidth="1"/>
    <col min="8985" max="8985" width="11.77734375" style="312" customWidth="1"/>
    <col min="8986" max="8986" width="2.109375" style="312" customWidth="1"/>
    <col min="8987" max="8987" width="11.44140625" style="312" customWidth="1"/>
    <col min="8988" max="8988" width="0.5546875" style="312" customWidth="1"/>
    <col min="8989" max="8989" width="2.109375" style="312" customWidth="1"/>
    <col min="8990" max="8990" width="10.5546875" style="312" customWidth="1"/>
    <col min="8991" max="8991" width="11.109375" style="312" customWidth="1"/>
    <col min="8992" max="8992" width="2.109375" style="312" customWidth="1"/>
    <col min="8993" max="8993" width="11.109375" style="312" customWidth="1"/>
    <col min="8994" max="8994" width="2.109375" style="312" customWidth="1"/>
    <col min="8995" max="8995" width="12.44140625" style="312" customWidth="1"/>
    <col min="8996" max="9214" width="8.77734375" style="312"/>
    <col min="9215" max="9215" width="51" style="312" customWidth="1"/>
    <col min="9216" max="9216" width="2.109375" style="312" customWidth="1"/>
    <col min="9217" max="9217" width="14.109375" style="312" customWidth="1"/>
    <col min="9218" max="9219" width="8.77734375" style="312" customWidth="1"/>
    <col min="9220" max="9220" width="2" style="312" customWidth="1"/>
    <col min="9221" max="9221" width="14.77734375" style="312" customWidth="1"/>
    <col min="9222" max="9222" width="2" style="312" customWidth="1"/>
    <col min="9223" max="9223" width="14.77734375" style="312" customWidth="1"/>
    <col min="9224" max="9224" width="2.109375" style="312" customWidth="1"/>
    <col min="9225" max="9225" width="14.77734375" style="312" customWidth="1"/>
    <col min="9226" max="9226" width="2.109375" style="312" customWidth="1"/>
    <col min="9227" max="9227" width="14.77734375" style="312" customWidth="1"/>
    <col min="9228" max="9229" width="3.77734375" style="312" customWidth="1"/>
    <col min="9230" max="9230" width="12.44140625" style="312" customWidth="1"/>
    <col min="9231" max="9231" width="2.109375" style="312" customWidth="1"/>
    <col min="9232" max="9232" width="12.5546875" style="312" customWidth="1"/>
    <col min="9233" max="9233" width="2.109375" style="312" customWidth="1"/>
    <col min="9234" max="9234" width="12.77734375" style="312" customWidth="1"/>
    <col min="9235" max="9235" width="2.109375" style="312" customWidth="1"/>
    <col min="9236" max="9236" width="12.77734375" style="312" customWidth="1"/>
    <col min="9237" max="9237" width="2" style="312" customWidth="1"/>
    <col min="9238" max="9238" width="11.77734375" style="312" customWidth="1"/>
    <col min="9239" max="9239" width="11.44140625" style="312" customWidth="1"/>
    <col min="9240" max="9240" width="1.77734375" style="312" customWidth="1"/>
    <col min="9241" max="9241" width="11.77734375" style="312" customWidth="1"/>
    <col min="9242" max="9242" width="2.109375" style="312" customWidth="1"/>
    <col min="9243" max="9243" width="11.44140625" style="312" customWidth="1"/>
    <col min="9244" max="9244" width="0.5546875" style="312" customWidth="1"/>
    <col min="9245" max="9245" width="2.109375" style="312" customWidth="1"/>
    <col min="9246" max="9246" width="10.5546875" style="312" customWidth="1"/>
    <col min="9247" max="9247" width="11.109375" style="312" customWidth="1"/>
    <col min="9248" max="9248" width="2.109375" style="312" customWidth="1"/>
    <col min="9249" max="9249" width="11.109375" style="312" customWidth="1"/>
    <col min="9250" max="9250" width="2.109375" style="312" customWidth="1"/>
    <col min="9251" max="9251" width="12.44140625" style="312" customWidth="1"/>
    <col min="9252" max="9470" width="8.77734375" style="312"/>
    <col min="9471" max="9471" width="51" style="312" customWidth="1"/>
    <col min="9472" max="9472" width="2.109375" style="312" customWidth="1"/>
    <col min="9473" max="9473" width="14.109375" style="312" customWidth="1"/>
    <col min="9474" max="9475" width="8.77734375" style="312" customWidth="1"/>
    <col min="9476" max="9476" width="2" style="312" customWidth="1"/>
    <col min="9477" max="9477" width="14.77734375" style="312" customWidth="1"/>
    <col min="9478" max="9478" width="2" style="312" customWidth="1"/>
    <col min="9479" max="9479" width="14.77734375" style="312" customWidth="1"/>
    <col min="9480" max="9480" width="2.109375" style="312" customWidth="1"/>
    <col min="9481" max="9481" width="14.77734375" style="312" customWidth="1"/>
    <col min="9482" max="9482" width="2.109375" style="312" customWidth="1"/>
    <col min="9483" max="9483" width="14.77734375" style="312" customWidth="1"/>
    <col min="9484" max="9485" width="3.77734375" style="312" customWidth="1"/>
    <col min="9486" max="9486" width="12.44140625" style="312" customWidth="1"/>
    <col min="9487" max="9487" width="2.109375" style="312" customWidth="1"/>
    <col min="9488" max="9488" width="12.5546875" style="312" customWidth="1"/>
    <col min="9489" max="9489" width="2.109375" style="312" customWidth="1"/>
    <col min="9490" max="9490" width="12.77734375" style="312" customWidth="1"/>
    <col min="9491" max="9491" width="2.109375" style="312" customWidth="1"/>
    <col min="9492" max="9492" width="12.77734375" style="312" customWidth="1"/>
    <col min="9493" max="9493" width="2" style="312" customWidth="1"/>
    <col min="9494" max="9494" width="11.77734375" style="312" customWidth="1"/>
    <col min="9495" max="9495" width="11.44140625" style="312" customWidth="1"/>
    <col min="9496" max="9496" width="1.77734375" style="312" customWidth="1"/>
    <col min="9497" max="9497" width="11.77734375" style="312" customWidth="1"/>
    <col min="9498" max="9498" width="2.109375" style="312" customWidth="1"/>
    <col min="9499" max="9499" width="11.44140625" style="312" customWidth="1"/>
    <col min="9500" max="9500" width="0.5546875" style="312" customWidth="1"/>
    <col min="9501" max="9501" width="2.109375" style="312" customWidth="1"/>
    <col min="9502" max="9502" width="10.5546875" style="312" customWidth="1"/>
    <col min="9503" max="9503" width="11.109375" style="312" customWidth="1"/>
    <col min="9504" max="9504" width="2.109375" style="312" customWidth="1"/>
    <col min="9505" max="9505" width="11.109375" style="312" customWidth="1"/>
    <col min="9506" max="9506" width="2.109375" style="312" customWidth="1"/>
    <col min="9507" max="9507" width="12.44140625" style="312" customWidth="1"/>
    <col min="9508" max="9726" width="8.77734375" style="312"/>
    <col min="9727" max="9727" width="51" style="312" customWidth="1"/>
    <col min="9728" max="9728" width="2.109375" style="312" customWidth="1"/>
    <col min="9729" max="9729" width="14.109375" style="312" customWidth="1"/>
    <col min="9730" max="9731" width="8.77734375" style="312" customWidth="1"/>
    <col min="9732" max="9732" width="2" style="312" customWidth="1"/>
    <col min="9733" max="9733" width="14.77734375" style="312" customWidth="1"/>
    <col min="9734" max="9734" width="2" style="312" customWidth="1"/>
    <col min="9735" max="9735" width="14.77734375" style="312" customWidth="1"/>
    <col min="9736" max="9736" width="2.109375" style="312" customWidth="1"/>
    <col min="9737" max="9737" width="14.77734375" style="312" customWidth="1"/>
    <col min="9738" max="9738" width="2.109375" style="312" customWidth="1"/>
    <col min="9739" max="9739" width="14.77734375" style="312" customWidth="1"/>
    <col min="9740" max="9741" width="3.77734375" style="312" customWidth="1"/>
    <col min="9742" max="9742" width="12.44140625" style="312" customWidth="1"/>
    <col min="9743" max="9743" width="2.109375" style="312" customWidth="1"/>
    <col min="9744" max="9744" width="12.5546875" style="312" customWidth="1"/>
    <col min="9745" max="9745" width="2.109375" style="312" customWidth="1"/>
    <col min="9746" max="9746" width="12.77734375" style="312" customWidth="1"/>
    <col min="9747" max="9747" width="2.109375" style="312" customWidth="1"/>
    <col min="9748" max="9748" width="12.77734375" style="312" customWidth="1"/>
    <col min="9749" max="9749" width="2" style="312" customWidth="1"/>
    <col min="9750" max="9750" width="11.77734375" style="312" customWidth="1"/>
    <col min="9751" max="9751" width="11.44140625" style="312" customWidth="1"/>
    <col min="9752" max="9752" width="1.77734375" style="312" customWidth="1"/>
    <col min="9753" max="9753" width="11.77734375" style="312" customWidth="1"/>
    <col min="9754" max="9754" width="2.109375" style="312" customWidth="1"/>
    <col min="9755" max="9755" width="11.44140625" style="312" customWidth="1"/>
    <col min="9756" max="9756" width="0.5546875" style="312" customWidth="1"/>
    <col min="9757" max="9757" width="2.109375" style="312" customWidth="1"/>
    <col min="9758" max="9758" width="10.5546875" style="312" customWidth="1"/>
    <col min="9759" max="9759" width="11.109375" style="312" customWidth="1"/>
    <col min="9760" max="9760" width="2.109375" style="312" customWidth="1"/>
    <col min="9761" max="9761" width="11.109375" style="312" customWidth="1"/>
    <col min="9762" max="9762" width="2.109375" style="312" customWidth="1"/>
    <col min="9763" max="9763" width="12.44140625" style="312" customWidth="1"/>
    <col min="9764" max="9982" width="8.77734375" style="312"/>
    <col min="9983" max="9983" width="51" style="312" customWidth="1"/>
    <col min="9984" max="9984" width="2.109375" style="312" customWidth="1"/>
    <col min="9985" max="9985" width="14.109375" style="312" customWidth="1"/>
    <col min="9986" max="9987" width="8.77734375" style="312" customWidth="1"/>
    <col min="9988" max="9988" width="2" style="312" customWidth="1"/>
    <col min="9989" max="9989" width="14.77734375" style="312" customWidth="1"/>
    <col min="9990" max="9990" width="2" style="312" customWidth="1"/>
    <col min="9991" max="9991" width="14.77734375" style="312" customWidth="1"/>
    <col min="9992" max="9992" width="2.109375" style="312" customWidth="1"/>
    <col min="9993" max="9993" width="14.77734375" style="312" customWidth="1"/>
    <col min="9994" max="9994" width="2.109375" style="312" customWidth="1"/>
    <col min="9995" max="9995" width="14.77734375" style="312" customWidth="1"/>
    <col min="9996" max="9997" width="3.77734375" style="312" customWidth="1"/>
    <col min="9998" max="9998" width="12.44140625" style="312" customWidth="1"/>
    <col min="9999" max="9999" width="2.109375" style="312" customWidth="1"/>
    <col min="10000" max="10000" width="12.5546875" style="312" customWidth="1"/>
    <col min="10001" max="10001" width="2.109375" style="312" customWidth="1"/>
    <col min="10002" max="10002" width="12.77734375" style="312" customWidth="1"/>
    <col min="10003" max="10003" width="2.109375" style="312" customWidth="1"/>
    <col min="10004" max="10004" width="12.77734375" style="312" customWidth="1"/>
    <col min="10005" max="10005" width="2" style="312" customWidth="1"/>
    <col min="10006" max="10006" width="11.77734375" style="312" customWidth="1"/>
    <col min="10007" max="10007" width="11.44140625" style="312" customWidth="1"/>
    <col min="10008" max="10008" width="1.77734375" style="312" customWidth="1"/>
    <col min="10009" max="10009" width="11.77734375" style="312" customWidth="1"/>
    <col min="10010" max="10010" width="2.109375" style="312" customWidth="1"/>
    <col min="10011" max="10011" width="11.44140625" style="312" customWidth="1"/>
    <col min="10012" max="10012" width="0.5546875" style="312" customWidth="1"/>
    <col min="10013" max="10013" width="2.109375" style="312" customWidth="1"/>
    <col min="10014" max="10014" width="10.5546875" style="312" customWidth="1"/>
    <col min="10015" max="10015" width="11.109375" style="312" customWidth="1"/>
    <col min="10016" max="10016" width="2.109375" style="312" customWidth="1"/>
    <col min="10017" max="10017" width="11.109375" style="312" customWidth="1"/>
    <col min="10018" max="10018" width="2.109375" style="312" customWidth="1"/>
    <col min="10019" max="10019" width="12.44140625" style="312" customWidth="1"/>
    <col min="10020" max="10238" width="8.77734375" style="312"/>
    <col min="10239" max="10239" width="51" style="312" customWidth="1"/>
    <col min="10240" max="10240" width="2.109375" style="312" customWidth="1"/>
    <col min="10241" max="10241" width="14.109375" style="312" customWidth="1"/>
    <col min="10242" max="10243" width="8.77734375" style="312" customWidth="1"/>
    <col min="10244" max="10244" width="2" style="312" customWidth="1"/>
    <col min="10245" max="10245" width="14.77734375" style="312" customWidth="1"/>
    <col min="10246" max="10246" width="2" style="312" customWidth="1"/>
    <col min="10247" max="10247" width="14.77734375" style="312" customWidth="1"/>
    <col min="10248" max="10248" width="2.109375" style="312" customWidth="1"/>
    <col min="10249" max="10249" width="14.77734375" style="312" customWidth="1"/>
    <col min="10250" max="10250" width="2.109375" style="312" customWidth="1"/>
    <col min="10251" max="10251" width="14.77734375" style="312" customWidth="1"/>
    <col min="10252" max="10253" width="3.77734375" style="312" customWidth="1"/>
    <col min="10254" max="10254" width="12.44140625" style="312" customWidth="1"/>
    <col min="10255" max="10255" width="2.109375" style="312" customWidth="1"/>
    <col min="10256" max="10256" width="12.5546875" style="312" customWidth="1"/>
    <col min="10257" max="10257" width="2.109375" style="312" customWidth="1"/>
    <col min="10258" max="10258" width="12.77734375" style="312" customWidth="1"/>
    <col min="10259" max="10259" width="2.109375" style="312" customWidth="1"/>
    <col min="10260" max="10260" width="12.77734375" style="312" customWidth="1"/>
    <col min="10261" max="10261" width="2" style="312" customWidth="1"/>
    <col min="10262" max="10262" width="11.77734375" style="312" customWidth="1"/>
    <col min="10263" max="10263" width="11.44140625" style="312" customWidth="1"/>
    <col min="10264" max="10264" width="1.77734375" style="312" customWidth="1"/>
    <col min="10265" max="10265" width="11.77734375" style="312" customWidth="1"/>
    <col min="10266" max="10266" width="2.109375" style="312" customWidth="1"/>
    <col min="10267" max="10267" width="11.44140625" style="312" customWidth="1"/>
    <col min="10268" max="10268" width="0.5546875" style="312" customWidth="1"/>
    <col min="10269" max="10269" width="2.109375" style="312" customWidth="1"/>
    <col min="10270" max="10270" width="10.5546875" style="312" customWidth="1"/>
    <col min="10271" max="10271" width="11.109375" style="312" customWidth="1"/>
    <col min="10272" max="10272" width="2.109375" style="312" customWidth="1"/>
    <col min="10273" max="10273" width="11.109375" style="312" customWidth="1"/>
    <col min="10274" max="10274" width="2.109375" style="312" customWidth="1"/>
    <col min="10275" max="10275" width="12.44140625" style="312" customWidth="1"/>
    <col min="10276" max="10494" width="8.77734375" style="312"/>
    <col min="10495" max="10495" width="51" style="312" customWidth="1"/>
    <col min="10496" max="10496" width="2.109375" style="312" customWidth="1"/>
    <col min="10497" max="10497" width="14.109375" style="312" customWidth="1"/>
    <col min="10498" max="10499" width="8.77734375" style="312" customWidth="1"/>
    <col min="10500" max="10500" width="2" style="312" customWidth="1"/>
    <col min="10501" max="10501" width="14.77734375" style="312" customWidth="1"/>
    <col min="10502" max="10502" width="2" style="312" customWidth="1"/>
    <col min="10503" max="10503" width="14.77734375" style="312" customWidth="1"/>
    <col min="10504" max="10504" width="2.109375" style="312" customWidth="1"/>
    <col min="10505" max="10505" width="14.77734375" style="312" customWidth="1"/>
    <col min="10506" max="10506" width="2.109375" style="312" customWidth="1"/>
    <col min="10507" max="10507" width="14.77734375" style="312" customWidth="1"/>
    <col min="10508" max="10509" width="3.77734375" style="312" customWidth="1"/>
    <col min="10510" max="10510" width="12.44140625" style="312" customWidth="1"/>
    <col min="10511" max="10511" width="2.109375" style="312" customWidth="1"/>
    <col min="10512" max="10512" width="12.5546875" style="312" customWidth="1"/>
    <col min="10513" max="10513" width="2.109375" style="312" customWidth="1"/>
    <col min="10514" max="10514" width="12.77734375" style="312" customWidth="1"/>
    <col min="10515" max="10515" width="2.109375" style="312" customWidth="1"/>
    <col min="10516" max="10516" width="12.77734375" style="312" customWidth="1"/>
    <col min="10517" max="10517" width="2" style="312" customWidth="1"/>
    <col min="10518" max="10518" width="11.77734375" style="312" customWidth="1"/>
    <col min="10519" max="10519" width="11.44140625" style="312" customWidth="1"/>
    <col min="10520" max="10520" width="1.77734375" style="312" customWidth="1"/>
    <col min="10521" max="10521" width="11.77734375" style="312" customWidth="1"/>
    <col min="10522" max="10522" width="2.109375" style="312" customWidth="1"/>
    <col min="10523" max="10523" width="11.44140625" style="312" customWidth="1"/>
    <col min="10524" max="10524" width="0.5546875" style="312" customWidth="1"/>
    <col min="10525" max="10525" width="2.109375" style="312" customWidth="1"/>
    <col min="10526" max="10526" width="10.5546875" style="312" customWidth="1"/>
    <col min="10527" max="10527" width="11.109375" style="312" customWidth="1"/>
    <col min="10528" max="10528" width="2.109375" style="312" customWidth="1"/>
    <col min="10529" max="10529" width="11.109375" style="312" customWidth="1"/>
    <col min="10530" max="10530" width="2.109375" style="312" customWidth="1"/>
    <col min="10531" max="10531" width="12.44140625" style="312" customWidth="1"/>
    <col min="10532" max="10750" width="8.77734375" style="312"/>
    <col min="10751" max="10751" width="51" style="312" customWidth="1"/>
    <col min="10752" max="10752" width="2.109375" style="312" customWidth="1"/>
    <col min="10753" max="10753" width="14.109375" style="312" customWidth="1"/>
    <col min="10754" max="10755" width="8.77734375" style="312" customWidth="1"/>
    <col min="10756" max="10756" width="2" style="312" customWidth="1"/>
    <col min="10757" max="10757" width="14.77734375" style="312" customWidth="1"/>
    <col min="10758" max="10758" width="2" style="312" customWidth="1"/>
    <col min="10759" max="10759" width="14.77734375" style="312" customWidth="1"/>
    <col min="10760" max="10760" width="2.109375" style="312" customWidth="1"/>
    <col min="10761" max="10761" width="14.77734375" style="312" customWidth="1"/>
    <col min="10762" max="10762" width="2.109375" style="312" customWidth="1"/>
    <col min="10763" max="10763" width="14.77734375" style="312" customWidth="1"/>
    <col min="10764" max="10765" width="3.77734375" style="312" customWidth="1"/>
    <col min="10766" max="10766" width="12.44140625" style="312" customWidth="1"/>
    <col min="10767" max="10767" width="2.109375" style="312" customWidth="1"/>
    <col min="10768" max="10768" width="12.5546875" style="312" customWidth="1"/>
    <col min="10769" max="10769" width="2.109375" style="312" customWidth="1"/>
    <col min="10770" max="10770" width="12.77734375" style="312" customWidth="1"/>
    <col min="10771" max="10771" width="2.109375" style="312" customWidth="1"/>
    <col min="10772" max="10772" width="12.77734375" style="312" customWidth="1"/>
    <col min="10773" max="10773" width="2" style="312" customWidth="1"/>
    <col min="10774" max="10774" width="11.77734375" style="312" customWidth="1"/>
    <col min="10775" max="10775" width="11.44140625" style="312" customWidth="1"/>
    <col min="10776" max="10776" width="1.77734375" style="312" customWidth="1"/>
    <col min="10777" max="10777" width="11.77734375" style="312" customWidth="1"/>
    <col min="10778" max="10778" width="2.109375" style="312" customWidth="1"/>
    <col min="10779" max="10779" width="11.44140625" style="312" customWidth="1"/>
    <col min="10780" max="10780" width="0.5546875" style="312" customWidth="1"/>
    <col min="10781" max="10781" width="2.109375" style="312" customWidth="1"/>
    <col min="10782" max="10782" width="10.5546875" style="312" customWidth="1"/>
    <col min="10783" max="10783" width="11.109375" style="312" customWidth="1"/>
    <col min="10784" max="10784" width="2.109375" style="312" customWidth="1"/>
    <col min="10785" max="10785" width="11.109375" style="312" customWidth="1"/>
    <col min="10786" max="10786" width="2.109375" style="312" customWidth="1"/>
    <col min="10787" max="10787" width="12.44140625" style="312" customWidth="1"/>
    <col min="10788" max="11006" width="8.77734375" style="312"/>
    <col min="11007" max="11007" width="51" style="312" customWidth="1"/>
    <col min="11008" max="11008" width="2.109375" style="312" customWidth="1"/>
    <col min="11009" max="11009" width="14.109375" style="312" customWidth="1"/>
    <col min="11010" max="11011" width="8.77734375" style="312" customWidth="1"/>
    <col min="11012" max="11012" width="2" style="312" customWidth="1"/>
    <col min="11013" max="11013" width="14.77734375" style="312" customWidth="1"/>
    <col min="11014" max="11014" width="2" style="312" customWidth="1"/>
    <col min="11015" max="11015" width="14.77734375" style="312" customWidth="1"/>
    <col min="11016" max="11016" width="2.109375" style="312" customWidth="1"/>
    <col min="11017" max="11017" width="14.77734375" style="312" customWidth="1"/>
    <col min="11018" max="11018" width="2.109375" style="312" customWidth="1"/>
    <col min="11019" max="11019" width="14.77734375" style="312" customWidth="1"/>
    <col min="11020" max="11021" width="3.77734375" style="312" customWidth="1"/>
    <col min="11022" max="11022" width="12.44140625" style="312" customWidth="1"/>
    <col min="11023" max="11023" width="2.109375" style="312" customWidth="1"/>
    <col min="11024" max="11024" width="12.5546875" style="312" customWidth="1"/>
    <col min="11025" max="11025" width="2.109375" style="312" customWidth="1"/>
    <col min="11026" max="11026" width="12.77734375" style="312" customWidth="1"/>
    <col min="11027" max="11027" width="2.109375" style="312" customWidth="1"/>
    <col min="11028" max="11028" width="12.77734375" style="312" customWidth="1"/>
    <col min="11029" max="11029" width="2" style="312" customWidth="1"/>
    <col min="11030" max="11030" width="11.77734375" style="312" customWidth="1"/>
    <col min="11031" max="11031" width="11.44140625" style="312" customWidth="1"/>
    <col min="11032" max="11032" width="1.77734375" style="312" customWidth="1"/>
    <col min="11033" max="11033" width="11.77734375" style="312" customWidth="1"/>
    <col min="11034" max="11034" width="2.109375" style="312" customWidth="1"/>
    <col min="11035" max="11035" width="11.44140625" style="312" customWidth="1"/>
    <col min="11036" max="11036" width="0.5546875" style="312" customWidth="1"/>
    <col min="11037" max="11037" width="2.109375" style="312" customWidth="1"/>
    <col min="11038" max="11038" width="10.5546875" style="312" customWidth="1"/>
    <col min="11039" max="11039" width="11.109375" style="312" customWidth="1"/>
    <col min="11040" max="11040" width="2.109375" style="312" customWidth="1"/>
    <col min="11041" max="11041" width="11.109375" style="312" customWidth="1"/>
    <col min="11042" max="11042" width="2.109375" style="312" customWidth="1"/>
    <col min="11043" max="11043" width="12.44140625" style="312" customWidth="1"/>
    <col min="11044" max="11262" width="8.77734375" style="312"/>
    <col min="11263" max="11263" width="51" style="312" customWidth="1"/>
    <col min="11264" max="11264" width="2.109375" style="312" customWidth="1"/>
    <col min="11265" max="11265" width="14.109375" style="312" customWidth="1"/>
    <col min="11266" max="11267" width="8.77734375" style="312" customWidth="1"/>
    <col min="11268" max="11268" width="2" style="312" customWidth="1"/>
    <col min="11269" max="11269" width="14.77734375" style="312" customWidth="1"/>
    <col min="11270" max="11270" width="2" style="312" customWidth="1"/>
    <col min="11271" max="11271" width="14.77734375" style="312" customWidth="1"/>
    <col min="11272" max="11272" width="2.109375" style="312" customWidth="1"/>
    <col min="11273" max="11273" width="14.77734375" style="312" customWidth="1"/>
    <col min="11274" max="11274" width="2.109375" style="312" customWidth="1"/>
    <col min="11275" max="11275" width="14.77734375" style="312" customWidth="1"/>
    <col min="11276" max="11277" width="3.77734375" style="312" customWidth="1"/>
    <col min="11278" max="11278" width="12.44140625" style="312" customWidth="1"/>
    <col min="11279" max="11279" width="2.109375" style="312" customWidth="1"/>
    <col min="11280" max="11280" width="12.5546875" style="312" customWidth="1"/>
    <col min="11281" max="11281" width="2.109375" style="312" customWidth="1"/>
    <col min="11282" max="11282" width="12.77734375" style="312" customWidth="1"/>
    <col min="11283" max="11283" width="2.109375" style="312" customWidth="1"/>
    <col min="11284" max="11284" width="12.77734375" style="312" customWidth="1"/>
    <col min="11285" max="11285" width="2" style="312" customWidth="1"/>
    <col min="11286" max="11286" width="11.77734375" style="312" customWidth="1"/>
    <col min="11287" max="11287" width="11.44140625" style="312" customWidth="1"/>
    <col min="11288" max="11288" width="1.77734375" style="312" customWidth="1"/>
    <col min="11289" max="11289" width="11.77734375" style="312" customWidth="1"/>
    <col min="11290" max="11290" width="2.109375" style="312" customWidth="1"/>
    <col min="11291" max="11291" width="11.44140625" style="312" customWidth="1"/>
    <col min="11292" max="11292" width="0.5546875" style="312" customWidth="1"/>
    <col min="11293" max="11293" width="2.109375" style="312" customWidth="1"/>
    <col min="11294" max="11294" width="10.5546875" style="312" customWidth="1"/>
    <col min="11295" max="11295" width="11.109375" style="312" customWidth="1"/>
    <col min="11296" max="11296" width="2.109375" style="312" customWidth="1"/>
    <col min="11297" max="11297" width="11.109375" style="312" customWidth="1"/>
    <col min="11298" max="11298" width="2.109375" style="312" customWidth="1"/>
    <col min="11299" max="11299" width="12.44140625" style="312" customWidth="1"/>
    <col min="11300" max="11518" width="8.77734375" style="312"/>
    <col min="11519" max="11519" width="51" style="312" customWidth="1"/>
    <col min="11520" max="11520" width="2.109375" style="312" customWidth="1"/>
    <col min="11521" max="11521" width="14.109375" style="312" customWidth="1"/>
    <col min="11522" max="11523" width="8.77734375" style="312" customWidth="1"/>
    <col min="11524" max="11524" width="2" style="312" customWidth="1"/>
    <col min="11525" max="11525" width="14.77734375" style="312" customWidth="1"/>
    <col min="11526" max="11526" width="2" style="312" customWidth="1"/>
    <col min="11527" max="11527" width="14.77734375" style="312" customWidth="1"/>
    <col min="11528" max="11528" width="2.109375" style="312" customWidth="1"/>
    <col min="11529" max="11529" width="14.77734375" style="312" customWidth="1"/>
    <col min="11530" max="11530" width="2.109375" style="312" customWidth="1"/>
    <col min="11531" max="11531" width="14.77734375" style="312" customWidth="1"/>
    <col min="11532" max="11533" width="3.77734375" style="312" customWidth="1"/>
    <col min="11534" max="11534" width="12.44140625" style="312" customWidth="1"/>
    <col min="11535" max="11535" width="2.109375" style="312" customWidth="1"/>
    <col min="11536" max="11536" width="12.5546875" style="312" customWidth="1"/>
    <col min="11537" max="11537" width="2.109375" style="312" customWidth="1"/>
    <col min="11538" max="11538" width="12.77734375" style="312" customWidth="1"/>
    <col min="11539" max="11539" width="2.109375" style="312" customWidth="1"/>
    <col min="11540" max="11540" width="12.77734375" style="312" customWidth="1"/>
    <col min="11541" max="11541" width="2" style="312" customWidth="1"/>
    <col min="11542" max="11542" width="11.77734375" style="312" customWidth="1"/>
    <col min="11543" max="11543" width="11.44140625" style="312" customWidth="1"/>
    <col min="11544" max="11544" width="1.77734375" style="312" customWidth="1"/>
    <col min="11545" max="11545" width="11.77734375" style="312" customWidth="1"/>
    <col min="11546" max="11546" width="2.109375" style="312" customWidth="1"/>
    <col min="11547" max="11547" width="11.44140625" style="312" customWidth="1"/>
    <col min="11548" max="11548" width="0.5546875" style="312" customWidth="1"/>
    <col min="11549" max="11549" width="2.109375" style="312" customWidth="1"/>
    <col min="11550" max="11550" width="10.5546875" style="312" customWidth="1"/>
    <col min="11551" max="11551" width="11.109375" style="312" customWidth="1"/>
    <col min="11552" max="11552" width="2.109375" style="312" customWidth="1"/>
    <col min="11553" max="11553" width="11.109375" style="312" customWidth="1"/>
    <col min="11554" max="11554" width="2.109375" style="312" customWidth="1"/>
    <col min="11555" max="11555" width="12.44140625" style="312" customWidth="1"/>
    <col min="11556" max="11774" width="8.77734375" style="312"/>
    <col min="11775" max="11775" width="51" style="312" customWidth="1"/>
    <col min="11776" max="11776" width="2.109375" style="312" customWidth="1"/>
    <col min="11777" max="11777" width="14.109375" style="312" customWidth="1"/>
    <col min="11778" max="11779" width="8.77734375" style="312" customWidth="1"/>
    <col min="11780" max="11780" width="2" style="312" customWidth="1"/>
    <col min="11781" max="11781" width="14.77734375" style="312" customWidth="1"/>
    <col min="11782" max="11782" width="2" style="312" customWidth="1"/>
    <col min="11783" max="11783" width="14.77734375" style="312" customWidth="1"/>
    <col min="11784" max="11784" width="2.109375" style="312" customWidth="1"/>
    <col min="11785" max="11785" width="14.77734375" style="312" customWidth="1"/>
    <col min="11786" max="11786" width="2.109375" style="312" customWidth="1"/>
    <col min="11787" max="11787" width="14.77734375" style="312" customWidth="1"/>
    <col min="11788" max="11789" width="3.77734375" style="312" customWidth="1"/>
    <col min="11790" max="11790" width="12.44140625" style="312" customWidth="1"/>
    <col min="11791" max="11791" width="2.109375" style="312" customWidth="1"/>
    <col min="11792" max="11792" width="12.5546875" style="312" customWidth="1"/>
    <col min="11793" max="11793" width="2.109375" style="312" customWidth="1"/>
    <col min="11794" max="11794" width="12.77734375" style="312" customWidth="1"/>
    <col min="11795" max="11795" width="2.109375" style="312" customWidth="1"/>
    <col min="11796" max="11796" width="12.77734375" style="312" customWidth="1"/>
    <col min="11797" max="11797" width="2" style="312" customWidth="1"/>
    <col min="11798" max="11798" width="11.77734375" style="312" customWidth="1"/>
    <col min="11799" max="11799" width="11.44140625" style="312" customWidth="1"/>
    <col min="11800" max="11800" width="1.77734375" style="312" customWidth="1"/>
    <col min="11801" max="11801" width="11.77734375" style="312" customWidth="1"/>
    <col min="11802" max="11802" width="2.109375" style="312" customWidth="1"/>
    <col min="11803" max="11803" width="11.44140625" style="312" customWidth="1"/>
    <col min="11804" max="11804" width="0.5546875" style="312" customWidth="1"/>
    <col min="11805" max="11805" width="2.109375" style="312" customWidth="1"/>
    <col min="11806" max="11806" width="10.5546875" style="312" customWidth="1"/>
    <col min="11807" max="11807" width="11.109375" style="312" customWidth="1"/>
    <col min="11808" max="11808" width="2.109375" style="312" customWidth="1"/>
    <col min="11809" max="11809" width="11.109375" style="312" customWidth="1"/>
    <col min="11810" max="11810" width="2.109375" style="312" customWidth="1"/>
    <col min="11811" max="11811" width="12.44140625" style="312" customWidth="1"/>
    <col min="11812" max="12030" width="8.77734375" style="312"/>
    <col min="12031" max="12031" width="51" style="312" customWidth="1"/>
    <col min="12032" max="12032" width="2.109375" style="312" customWidth="1"/>
    <col min="12033" max="12033" width="14.109375" style="312" customWidth="1"/>
    <col min="12034" max="12035" width="8.77734375" style="312" customWidth="1"/>
    <col min="12036" max="12036" width="2" style="312" customWidth="1"/>
    <col min="12037" max="12037" width="14.77734375" style="312" customWidth="1"/>
    <col min="12038" max="12038" width="2" style="312" customWidth="1"/>
    <col min="12039" max="12039" width="14.77734375" style="312" customWidth="1"/>
    <col min="12040" max="12040" width="2.109375" style="312" customWidth="1"/>
    <col min="12041" max="12041" width="14.77734375" style="312" customWidth="1"/>
    <col min="12042" max="12042" width="2.109375" style="312" customWidth="1"/>
    <col min="12043" max="12043" width="14.77734375" style="312" customWidth="1"/>
    <col min="12044" max="12045" width="3.77734375" style="312" customWidth="1"/>
    <col min="12046" max="12046" width="12.44140625" style="312" customWidth="1"/>
    <col min="12047" max="12047" width="2.109375" style="312" customWidth="1"/>
    <col min="12048" max="12048" width="12.5546875" style="312" customWidth="1"/>
    <col min="12049" max="12049" width="2.109375" style="312" customWidth="1"/>
    <col min="12050" max="12050" width="12.77734375" style="312" customWidth="1"/>
    <col min="12051" max="12051" width="2.109375" style="312" customWidth="1"/>
    <col min="12052" max="12052" width="12.77734375" style="312" customWidth="1"/>
    <col min="12053" max="12053" width="2" style="312" customWidth="1"/>
    <col min="12054" max="12054" width="11.77734375" style="312" customWidth="1"/>
    <col min="12055" max="12055" width="11.44140625" style="312" customWidth="1"/>
    <col min="12056" max="12056" width="1.77734375" style="312" customWidth="1"/>
    <col min="12057" max="12057" width="11.77734375" style="312" customWidth="1"/>
    <col min="12058" max="12058" width="2.109375" style="312" customWidth="1"/>
    <col min="12059" max="12059" width="11.44140625" style="312" customWidth="1"/>
    <col min="12060" max="12060" width="0.5546875" style="312" customWidth="1"/>
    <col min="12061" max="12061" width="2.109375" style="312" customWidth="1"/>
    <col min="12062" max="12062" width="10.5546875" style="312" customWidth="1"/>
    <col min="12063" max="12063" width="11.109375" style="312" customWidth="1"/>
    <col min="12064" max="12064" width="2.109375" style="312" customWidth="1"/>
    <col min="12065" max="12065" width="11.109375" style="312" customWidth="1"/>
    <col min="12066" max="12066" width="2.109375" style="312" customWidth="1"/>
    <col min="12067" max="12067" width="12.44140625" style="312" customWidth="1"/>
    <col min="12068" max="12286" width="8.77734375" style="312"/>
    <col min="12287" max="12287" width="51" style="312" customWidth="1"/>
    <col min="12288" max="12288" width="2.109375" style="312" customWidth="1"/>
    <col min="12289" max="12289" width="14.109375" style="312" customWidth="1"/>
    <col min="12290" max="12291" width="8.77734375" style="312" customWidth="1"/>
    <col min="12292" max="12292" width="2" style="312" customWidth="1"/>
    <col min="12293" max="12293" width="14.77734375" style="312" customWidth="1"/>
    <col min="12294" max="12294" width="2" style="312" customWidth="1"/>
    <col min="12295" max="12295" width="14.77734375" style="312" customWidth="1"/>
    <col min="12296" max="12296" width="2.109375" style="312" customWidth="1"/>
    <col min="12297" max="12297" width="14.77734375" style="312" customWidth="1"/>
    <col min="12298" max="12298" width="2.109375" style="312" customWidth="1"/>
    <col min="12299" max="12299" width="14.77734375" style="312" customWidth="1"/>
    <col min="12300" max="12301" width="3.77734375" style="312" customWidth="1"/>
    <col min="12302" max="12302" width="12.44140625" style="312" customWidth="1"/>
    <col min="12303" max="12303" width="2.109375" style="312" customWidth="1"/>
    <col min="12304" max="12304" width="12.5546875" style="312" customWidth="1"/>
    <col min="12305" max="12305" width="2.109375" style="312" customWidth="1"/>
    <col min="12306" max="12306" width="12.77734375" style="312" customWidth="1"/>
    <col min="12307" max="12307" width="2.109375" style="312" customWidth="1"/>
    <col min="12308" max="12308" width="12.77734375" style="312" customWidth="1"/>
    <col min="12309" max="12309" width="2" style="312" customWidth="1"/>
    <col min="12310" max="12310" width="11.77734375" style="312" customWidth="1"/>
    <col min="12311" max="12311" width="11.44140625" style="312" customWidth="1"/>
    <col min="12312" max="12312" width="1.77734375" style="312" customWidth="1"/>
    <col min="12313" max="12313" width="11.77734375" style="312" customWidth="1"/>
    <col min="12314" max="12314" width="2.109375" style="312" customWidth="1"/>
    <col min="12315" max="12315" width="11.44140625" style="312" customWidth="1"/>
    <col min="12316" max="12316" width="0.5546875" style="312" customWidth="1"/>
    <col min="12317" max="12317" width="2.109375" style="312" customWidth="1"/>
    <col min="12318" max="12318" width="10.5546875" style="312" customWidth="1"/>
    <col min="12319" max="12319" width="11.109375" style="312" customWidth="1"/>
    <col min="12320" max="12320" width="2.109375" style="312" customWidth="1"/>
    <col min="12321" max="12321" width="11.109375" style="312" customWidth="1"/>
    <col min="12322" max="12322" width="2.109375" style="312" customWidth="1"/>
    <col min="12323" max="12323" width="12.44140625" style="312" customWidth="1"/>
    <col min="12324" max="12542" width="8.77734375" style="312"/>
    <col min="12543" max="12543" width="51" style="312" customWidth="1"/>
    <col min="12544" max="12544" width="2.109375" style="312" customWidth="1"/>
    <col min="12545" max="12545" width="14.109375" style="312" customWidth="1"/>
    <col min="12546" max="12547" width="8.77734375" style="312" customWidth="1"/>
    <col min="12548" max="12548" width="2" style="312" customWidth="1"/>
    <col min="12549" max="12549" width="14.77734375" style="312" customWidth="1"/>
    <col min="12550" max="12550" width="2" style="312" customWidth="1"/>
    <col min="12551" max="12551" width="14.77734375" style="312" customWidth="1"/>
    <col min="12552" max="12552" width="2.109375" style="312" customWidth="1"/>
    <col min="12553" max="12553" width="14.77734375" style="312" customWidth="1"/>
    <col min="12554" max="12554" width="2.109375" style="312" customWidth="1"/>
    <col min="12555" max="12555" width="14.77734375" style="312" customWidth="1"/>
    <col min="12556" max="12557" width="3.77734375" style="312" customWidth="1"/>
    <col min="12558" max="12558" width="12.44140625" style="312" customWidth="1"/>
    <col min="12559" max="12559" width="2.109375" style="312" customWidth="1"/>
    <col min="12560" max="12560" width="12.5546875" style="312" customWidth="1"/>
    <col min="12561" max="12561" width="2.109375" style="312" customWidth="1"/>
    <col min="12562" max="12562" width="12.77734375" style="312" customWidth="1"/>
    <col min="12563" max="12563" width="2.109375" style="312" customWidth="1"/>
    <col min="12564" max="12564" width="12.77734375" style="312" customWidth="1"/>
    <col min="12565" max="12565" width="2" style="312" customWidth="1"/>
    <col min="12566" max="12566" width="11.77734375" style="312" customWidth="1"/>
    <col min="12567" max="12567" width="11.44140625" style="312" customWidth="1"/>
    <col min="12568" max="12568" width="1.77734375" style="312" customWidth="1"/>
    <col min="12569" max="12569" width="11.77734375" style="312" customWidth="1"/>
    <col min="12570" max="12570" width="2.109375" style="312" customWidth="1"/>
    <col min="12571" max="12571" width="11.44140625" style="312" customWidth="1"/>
    <col min="12572" max="12572" width="0.5546875" style="312" customWidth="1"/>
    <col min="12573" max="12573" width="2.109375" style="312" customWidth="1"/>
    <col min="12574" max="12574" width="10.5546875" style="312" customWidth="1"/>
    <col min="12575" max="12575" width="11.109375" style="312" customWidth="1"/>
    <col min="12576" max="12576" width="2.109375" style="312" customWidth="1"/>
    <col min="12577" max="12577" width="11.109375" style="312" customWidth="1"/>
    <col min="12578" max="12578" width="2.109375" style="312" customWidth="1"/>
    <col min="12579" max="12579" width="12.44140625" style="312" customWidth="1"/>
    <col min="12580" max="12798" width="8.77734375" style="312"/>
    <col min="12799" max="12799" width="51" style="312" customWidth="1"/>
    <col min="12800" max="12800" width="2.109375" style="312" customWidth="1"/>
    <col min="12801" max="12801" width="14.109375" style="312" customWidth="1"/>
    <col min="12802" max="12803" width="8.77734375" style="312" customWidth="1"/>
    <col min="12804" max="12804" width="2" style="312" customWidth="1"/>
    <col min="12805" max="12805" width="14.77734375" style="312" customWidth="1"/>
    <col min="12806" max="12806" width="2" style="312" customWidth="1"/>
    <col min="12807" max="12807" width="14.77734375" style="312" customWidth="1"/>
    <col min="12808" max="12808" width="2.109375" style="312" customWidth="1"/>
    <col min="12809" max="12809" width="14.77734375" style="312" customWidth="1"/>
    <col min="12810" max="12810" width="2.109375" style="312" customWidth="1"/>
    <col min="12811" max="12811" width="14.77734375" style="312" customWidth="1"/>
    <col min="12812" max="12813" width="3.77734375" style="312" customWidth="1"/>
    <col min="12814" max="12814" width="12.44140625" style="312" customWidth="1"/>
    <col min="12815" max="12815" width="2.109375" style="312" customWidth="1"/>
    <col min="12816" max="12816" width="12.5546875" style="312" customWidth="1"/>
    <col min="12817" max="12817" width="2.109375" style="312" customWidth="1"/>
    <col min="12818" max="12818" width="12.77734375" style="312" customWidth="1"/>
    <col min="12819" max="12819" width="2.109375" style="312" customWidth="1"/>
    <col min="12820" max="12820" width="12.77734375" style="312" customWidth="1"/>
    <col min="12821" max="12821" width="2" style="312" customWidth="1"/>
    <col min="12822" max="12822" width="11.77734375" style="312" customWidth="1"/>
    <col min="12823" max="12823" width="11.44140625" style="312" customWidth="1"/>
    <col min="12824" max="12824" width="1.77734375" style="312" customWidth="1"/>
    <col min="12825" max="12825" width="11.77734375" style="312" customWidth="1"/>
    <col min="12826" max="12826" width="2.109375" style="312" customWidth="1"/>
    <col min="12827" max="12827" width="11.44140625" style="312" customWidth="1"/>
    <col min="12828" max="12828" width="0.5546875" style="312" customWidth="1"/>
    <col min="12829" max="12829" width="2.109375" style="312" customWidth="1"/>
    <col min="12830" max="12830" width="10.5546875" style="312" customWidth="1"/>
    <col min="12831" max="12831" width="11.109375" style="312" customWidth="1"/>
    <col min="12832" max="12832" width="2.109375" style="312" customWidth="1"/>
    <col min="12833" max="12833" width="11.109375" style="312" customWidth="1"/>
    <col min="12834" max="12834" width="2.109375" style="312" customWidth="1"/>
    <col min="12835" max="12835" width="12.44140625" style="312" customWidth="1"/>
    <col min="12836" max="13054" width="8.77734375" style="312"/>
    <col min="13055" max="13055" width="51" style="312" customWidth="1"/>
    <col min="13056" max="13056" width="2.109375" style="312" customWidth="1"/>
    <col min="13057" max="13057" width="14.109375" style="312" customWidth="1"/>
    <col min="13058" max="13059" width="8.77734375" style="312" customWidth="1"/>
    <col min="13060" max="13060" width="2" style="312" customWidth="1"/>
    <col min="13061" max="13061" width="14.77734375" style="312" customWidth="1"/>
    <col min="13062" max="13062" width="2" style="312" customWidth="1"/>
    <col min="13063" max="13063" width="14.77734375" style="312" customWidth="1"/>
    <col min="13064" max="13064" width="2.109375" style="312" customWidth="1"/>
    <col min="13065" max="13065" width="14.77734375" style="312" customWidth="1"/>
    <col min="13066" max="13066" width="2.109375" style="312" customWidth="1"/>
    <col min="13067" max="13067" width="14.77734375" style="312" customWidth="1"/>
    <col min="13068" max="13069" width="3.77734375" style="312" customWidth="1"/>
    <col min="13070" max="13070" width="12.44140625" style="312" customWidth="1"/>
    <col min="13071" max="13071" width="2.109375" style="312" customWidth="1"/>
    <col min="13072" max="13072" width="12.5546875" style="312" customWidth="1"/>
    <col min="13073" max="13073" width="2.109375" style="312" customWidth="1"/>
    <col min="13074" max="13074" width="12.77734375" style="312" customWidth="1"/>
    <col min="13075" max="13075" width="2.109375" style="312" customWidth="1"/>
    <col min="13076" max="13076" width="12.77734375" style="312" customWidth="1"/>
    <col min="13077" max="13077" width="2" style="312" customWidth="1"/>
    <col min="13078" max="13078" width="11.77734375" style="312" customWidth="1"/>
    <col min="13079" max="13079" width="11.44140625" style="312" customWidth="1"/>
    <col min="13080" max="13080" width="1.77734375" style="312" customWidth="1"/>
    <col min="13081" max="13081" width="11.77734375" style="312" customWidth="1"/>
    <col min="13082" max="13082" width="2.109375" style="312" customWidth="1"/>
    <col min="13083" max="13083" width="11.44140625" style="312" customWidth="1"/>
    <col min="13084" max="13084" width="0.5546875" style="312" customWidth="1"/>
    <col min="13085" max="13085" width="2.109375" style="312" customWidth="1"/>
    <col min="13086" max="13086" width="10.5546875" style="312" customWidth="1"/>
    <col min="13087" max="13087" width="11.109375" style="312" customWidth="1"/>
    <col min="13088" max="13088" width="2.109375" style="312" customWidth="1"/>
    <col min="13089" max="13089" width="11.109375" style="312" customWidth="1"/>
    <col min="13090" max="13090" width="2.109375" style="312" customWidth="1"/>
    <col min="13091" max="13091" width="12.44140625" style="312" customWidth="1"/>
    <col min="13092" max="13310" width="8.77734375" style="312"/>
    <col min="13311" max="13311" width="51" style="312" customWidth="1"/>
    <col min="13312" max="13312" width="2.109375" style="312" customWidth="1"/>
    <col min="13313" max="13313" width="14.109375" style="312" customWidth="1"/>
    <col min="13314" max="13315" width="8.77734375" style="312" customWidth="1"/>
    <col min="13316" max="13316" width="2" style="312" customWidth="1"/>
    <col min="13317" max="13317" width="14.77734375" style="312" customWidth="1"/>
    <col min="13318" max="13318" width="2" style="312" customWidth="1"/>
    <col min="13319" max="13319" width="14.77734375" style="312" customWidth="1"/>
    <col min="13320" max="13320" width="2.109375" style="312" customWidth="1"/>
    <col min="13321" max="13321" width="14.77734375" style="312" customWidth="1"/>
    <col min="13322" max="13322" width="2.109375" style="312" customWidth="1"/>
    <col min="13323" max="13323" width="14.77734375" style="312" customWidth="1"/>
    <col min="13324" max="13325" width="3.77734375" style="312" customWidth="1"/>
    <col min="13326" max="13326" width="12.44140625" style="312" customWidth="1"/>
    <col min="13327" max="13327" width="2.109375" style="312" customWidth="1"/>
    <col min="13328" max="13328" width="12.5546875" style="312" customWidth="1"/>
    <col min="13329" max="13329" width="2.109375" style="312" customWidth="1"/>
    <col min="13330" max="13330" width="12.77734375" style="312" customWidth="1"/>
    <col min="13331" max="13331" width="2.109375" style="312" customWidth="1"/>
    <col min="13332" max="13332" width="12.77734375" style="312" customWidth="1"/>
    <col min="13333" max="13333" width="2" style="312" customWidth="1"/>
    <col min="13334" max="13334" width="11.77734375" style="312" customWidth="1"/>
    <col min="13335" max="13335" width="11.44140625" style="312" customWidth="1"/>
    <col min="13336" max="13336" width="1.77734375" style="312" customWidth="1"/>
    <col min="13337" max="13337" width="11.77734375" style="312" customWidth="1"/>
    <col min="13338" max="13338" width="2.109375" style="312" customWidth="1"/>
    <col min="13339" max="13339" width="11.44140625" style="312" customWidth="1"/>
    <col min="13340" max="13340" width="0.5546875" style="312" customWidth="1"/>
    <col min="13341" max="13341" width="2.109375" style="312" customWidth="1"/>
    <col min="13342" max="13342" width="10.5546875" style="312" customWidth="1"/>
    <col min="13343" max="13343" width="11.109375" style="312" customWidth="1"/>
    <col min="13344" max="13344" width="2.109375" style="312" customWidth="1"/>
    <col min="13345" max="13345" width="11.109375" style="312" customWidth="1"/>
    <col min="13346" max="13346" width="2.109375" style="312" customWidth="1"/>
    <col min="13347" max="13347" width="12.44140625" style="312" customWidth="1"/>
    <col min="13348" max="13566" width="8.77734375" style="312"/>
    <col min="13567" max="13567" width="51" style="312" customWidth="1"/>
    <col min="13568" max="13568" width="2.109375" style="312" customWidth="1"/>
    <col min="13569" max="13569" width="14.109375" style="312" customWidth="1"/>
    <col min="13570" max="13571" width="8.77734375" style="312" customWidth="1"/>
    <col min="13572" max="13572" width="2" style="312" customWidth="1"/>
    <col min="13573" max="13573" width="14.77734375" style="312" customWidth="1"/>
    <col min="13574" max="13574" width="2" style="312" customWidth="1"/>
    <col min="13575" max="13575" width="14.77734375" style="312" customWidth="1"/>
    <col min="13576" max="13576" width="2.109375" style="312" customWidth="1"/>
    <col min="13577" max="13577" width="14.77734375" style="312" customWidth="1"/>
    <col min="13578" max="13578" width="2.109375" style="312" customWidth="1"/>
    <col min="13579" max="13579" width="14.77734375" style="312" customWidth="1"/>
    <col min="13580" max="13581" width="3.77734375" style="312" customWidth="1"/>
    <col min="13582" max="13582" width="12.44140625" style="312" customWidth="1"/>
    <col min="13583" max="13583" width="2.109375" style="312" customWidth="1"/>
    <col min="13584" max="13584" width="12.5546875" style="312" customWidth="1"/>
    <col min="13585" max="13585" width="2.109375" style="312" customWidth="1"/>
    <col min="13586" max="13586" width="12.77734375" style="312" customWidth="1"/>
    <col min="13587" max="13587" width="2.109375" style="312" customWidth="1"/>
    <col min="13588" max="13588" width="12.77734375" style="312" customWidth="1"/>
    <col min="13589" max="13589" width="2" style="312" customWidth="1"/>
    <col min="13590" max="13590" width="11.77734375" style="312" customWidth="1"/>
    <col min="13591" max="13591" width="11.44140625" style="312" customWidth="1"/>
    <col min="13592" max="13592" width="1.77734375" style="312" customWidth="1"/>
    <col min="13593" max="13593" width="11.77734375" style="312" customWidth="1"/>
    <col min="13594" max="13594" width="2.109375" style="312" customWidth="1"/>
    <col min="13595" max="13595" width="11.44140625" style="312" customWidth="1"/>
    <col min="13596" max="13596" width="0.5546875" style="312" customWidth="1"/>
    <col min="13597" max="13597" width="2.109375" style="312" customWidth="1"/>
    <col min="13598" max="13598" width="10.5546875" style="312" customWidth="1"/>
    <col min="13599" max="13599" width="11.109375" style="312" customWidth="1"/>
    <col min="13600" max="13600" width="2.109375" style="312" customWidth="1"/>
    <col min="13601" max="13601" width="11.109375" style="312" customWidth="1"/>
    <col min="13602" max="13602" width="2.109375" style="312" customWidth="1"/>
    <col min="13603" max="13603" width="12.44140625" style="312" customWidth="1"/>
    <col min="13604" max="13822" width="8.77734375" style="312"/>
    <col min="13823" max="13823" width="51" style="312" customWidth="1"/>
    <col min="13824" max="13824" width="2.109375" style="312" customWidth="1"/>
    <col min="13825" max="13825" width="14.109375" style="312" customWidth="1"/>
    <col min="13826" max="13827" width="8.77734375" style="312" customWidth="1"/>
    <col min="13828" max="13828" width="2" style="312" customWidth="1"/>
    <col min="13829" max="13829" width="14.77734375" style="312" customWidth="1"/>
    <col min="13830" max="13830" width="2" style="312" customWidth="1"/>
    <col min="13831" max="13831" width="14.77734375" style="312" customWidth="1"/>
    <col min="13832" max="13832" width="2.109375" style="312" customWidth="1"/>
    <col min="13833" max="13833" width="14.77734375" style="312" customWidth="1"/>
    <col min="13834" max="13834" width="2.109375" style="312" customWidth="1"/>
    <col min="13835" max="13835" width="14.77734375" style="312" customWidth="1"/>
    <col min="13836" max="13837" width="3.77734375" style="312" customWidth="1"/>
    <col min="13838" max="13838" width="12.44140625" style="312" customWidth="1"/>
    <col min="13839" max="13839" width="2.109375" style="312" customWidth="1"/>
    <col min="13840" max="13840" width="12.5546875" style="312" customWidth="1"/>
    <col min="13841" max="13841" width="2.109375" style="312" customWidth="1"/>
    <col min="13842" max="13842" width="12.77734375" style="312" customWidth="1"/>
    <col min="13843" max="13843" width="2.109375" style="312" customWidth="1"/>
    <col min="13844" max="13844" width="12.77734375" style="312" customWidth="1"/>
    <col min="13845" max="13845" width="2" style="312" customWidth="1"/>
    <col min="13846" max="13846" width="11.77734375" style="312" customWidth="1"/>
    <col min="13847" max="13847" width="11.44140625" style="312" customWidth="1"/>
    <col min="13848" max="13848" width="1.77734375" style="312" customWidth="1"/>
    <col min="13849" max="13849" width="11.77734375" style="312" customWidth="1"/>
    <col min="13850" max="13850" width="2.109375" style="312" customWidth="1"/>
    <col min="13851" max="13851" width="11.44140625" style="312" customWidth="1"/>
    <col min="13852" max="13852" width="0.5546875" style="312" customWidth="1"/>
    <col min="13853" max="13853" width="2.109375" style="312" customWidth="1"/>
    <col min="13854" max="13854" width="10.5546875" style="312" customWidth="1"/>
    <col min="13855" max="13855" width="11.109375" style="312" customWidth="1"/>
    <col min="13856" max="13856" width="2.109375" style="312" customWidth="1"/>
    <col min="13857" max="13857" width="11.109375" style="312" customWidth="1"/>
    <col min="13858" max="13858" width="2.109375" style="312" customWidth="1"/>
    <col min="13859" max="13859" width="12.44140625" style="312" customWidth="1"/>
    <col min="13860" max="14078" width="8.77734375" style="312"/>
    <col min="14079" max="14079" width="51" style="312" customWidth="1"/>
    <col min="14080" max="14080" width="2.109375" style="312" customWidth="1"/>
    <col min="14081" max="14081" width="14.109375" style="312" customWidth="1"/>
    <col min="14082" max="14083" width="8.77734375" style="312" customWidth="1"/>
    <col min="14084" max="14084" width="2" style="312" customWidth="1"/>
    <col min="14085" max="14085" width="14.77734375" style="312" customWidth="1"/>
    <col min="14086" max="14086" width="2" style="312" customWidth="1"/>
    <col min="14087" max="14087" width="14.77734375" style="312" customWidth="1"/>
    <col min="14088" max="14088" width="2.109375" style="312" customWidth="1"/>
    <col min="14089" max="14089" width="14.77734375" style="312" customWidth="1"/>
    <col min="14090" max="14090" width="2.109375" style="312" customWidth="1"/>
    <col min="14091" max="14091" width="14.77734375" style="312" customWidth="1"/>
    <col min="14092" max="14093" width="3.77734375" style="312" customWidth="1"/>
    <col min="14094" max="14094" width="12.44140625" style="312" customWidth="1"/>
    <col min="14095" max="14095" width="2.109375" style="312" customWidth="1"/>
    <col min="14096" max="14096" width="12.5546875" style="312" customWidth="1"/>
    <col min="14097" max="14097" width="2.109375" style="312" customWidth="1"/>
    <col min="14098" max="14098" width="12.77734375" style="312" customWidth="1"/>
    <col min="14099" max="14099" width="2.109375" style="312" customWidth="1"/>
    <col min="14100" max="14100" width="12.77734375" style="312" customWidth="1"/>
    <col min="14101" max="14101" width="2" style="312" customWidth="1"/>
    <col min="14102" max="14102" width="11.77734375" style="312" customWidth="1"/>
    <col min="14103" max="14103" width="11.44140625" style="312" customWidth="1"/>
    <col min="14104" max="14104" width="1.77734375" style="312" customWidth="1"/>
    <col min="14105" max="14105" width="11.77734375" style="312" customWidth="1"/>
    <col min="14106" max="14106" width="2.109375" style="312" customWidth="1"/>
    <col min="14107" max="14107" width="11.44140625" style="312" customWidth="1"/>
    <col min="14108" max="14108" width="0.5546875" style="312" customWidth="1"/>
    <col min="14109" max="14109" width="2.109375" style="312" customWidth="1"/>
    <col min="14110" max="14110" width="10.5546875" style="312" customWidth="1"/>
    <col min="14111" max="14111" width="11.109375" style="312" customWidth="1"/>
    <col min="14112" max="14112" width="2.109375" style="312" customWidth="1"/>
    <col min="14113" max="14113" width="11.109375" style="312" customWidth="1"/>
    <col min="14114" max="14114" width="2.109375" style="312" customWidth="1"/>
    <col min="14115" max="14115" width="12.44140625" style="312" customWidth="1"/>
    <col min="14116" max="14334" width="8.77734375" style="312"/>
    <col min="14335" max="14335" width="51" style="312" customWidth="1"/>
    <col min="14336" max="14336" width="2.109375" style="312" customWidth="1"/>
    <col min="14337" max="14337" width="14.109375" style="312" customWidth="1"/>
    <col min="14338" max="14339" width="8.77734375" style="312" customWidth="1"/>
    <col min="14340" max="14340" width="2" style="312" customWidth="1"/>
    <col min="14341" max="14341" width="14.77734375" style="312" customWidth="1"/>
    <col min="14342" max="14342" width="2" style="312" customWidth="1"/>
    <col min="14343" max="14343" width="14.77734375" style="312" customWidth="1"/>
    <col min="14344" max="14344" width="2.109375" style="312" customWidth="1"/>
    <col min="14345" max="14345" width="14.77734375" style="312" customWidth="1"/>
    <col min="14346" max="14346" width="2.109375" style="312" customWidth="1"/>
    <col min="14347" max="14347" width="14.77734375" style="312" customWidth="1"/>
    <col min="14348" max="14349" width="3.77734375" style="312" customWidth="1"/>
    <col min="14350" max="14350" width="12.44140625" style="312" customWidth="1"/>
    <col min="14351" max="14351" width="2.109375" style="312" customWidth="1"/>
    <col min="14352" max="14352" width="12.5546875" style="312" customWidth="1"/>
    <col min="14353" max="14353" width="2.109375" style="312" customWidth="1"/>
    <col min="14354" max="14354" width="12.77734375" style="312" customWidth="1"/>
    <col min="14355" max="14355" width="2.109375" style="312" customWidth="1"/>
    <col min="14356" max="14356" width="12.77734375" style="312" customWidth="1"/>
    <col min="14357" max="14357" width="2" style="312" customWidth="1"/>
    <col min="14358" max="14358" width="11.77734375" style="312" customWidth="1"/>
    <col min="14359" max="14359" width="11.44140625" style="312" customWidth="1"/>
    <col min="14360" max="14360" width="1.77734375" style="312" customWidth="1"/>
    <col min="14361" max="14361" width="11.77734375" style="312" customWidth="1"/>
    <col min="14362" max="14362" width="2.109375" style="312" customWidth="1"/>
    <col min="14363" max="14363" width="11.44140625" style="312" customWidth="1"/>
    <col min="14364" max="14364" width="0.5546875" style="312" customWidth="1"/>
    <col min="14365" max="14365" width="2.109375" style="312" customWidth="1"/>
    <col min="14366" max="14366" width="10.5546875" style="312" customWidth="1"/>
    <col min="14367" max="14367" width="11.109375" style="312" customWidth="1"/>
    <col min="14368" max="14368" width="2.109375" style="312" customWidth="1"/>
    <col min="14369" max="14369" width="11.109375" style="312" customWidth="1"/>
    <col min="14370" max="14370" width="2.109375" style="312" customWidth="1"/>
    <col min="14371" max="14371" width="12.44140625" style="312" customWidth="1"/>
    <col min="14372" max="14590" width="8.77734375" style="312"/>
    <col min="14591" max="14591" width="51" style="312" customWidth="1"/>
    <col min="14592" max="14592" width="2.109375" style="312" customWidth="1"/>
    <col min="14593" max="14593" width="14.109375" style="312" customWidth="1"/>
    <col min="14594" max="14595" width="8.77734375" style="312" customWidth="1"/>
    <col min="14596" max="14596" width="2" style="312" customWidth="1"/>
    <col min="14597" max="14597" width="14.77734375" style="312" customWidth="1"/>
    <col min="14598" max="14598" width="2" style="312" customWidth="1"/>
    <col min="14599" max="14599" width="14.77734375" style="312" customWidth="1"/>
    <col min="14600" max="14600" width="2.109375" style="312" customWidth="1"/>
    <col min="14601" max="14601" width="14.77734375" style="312" customWidth="1"/>
    <col min="14602" max="14602" width="2.109375" style="312" customWidth="1"/>
    <col min="14603" max="14603" width="14.77734375" style="312" customWidth="1"/>
    <col min="14604" max="14605" width="3.77734375" style="312" customWidth="1"/>
    <col min="14606" max="14606" width="12.44140625" style="312" customWidth="1"/>
    <col min="14607" max="14607" width="2.109375" style="312" customWidth="1"/>
    <col min="14608" max="14608" width="12.5546875" style="312" customWidth="1"/>
    <col min="14609" max="14609" width="2.109375" style="312" customWidth="1"/>
    <col min="14610" max="14610" width="12.77734375" style="312" customWidth="1"/>
    <col min="14611" max="14611" width="2.109375" style="312" customWidth="1"/>
    <col min="14612" max="14612" width="12.77734375" style="312" customWidth="1"/>
    <col min="14613" max="14613" width="2" style="312" customWidth="1"/>
    <col min="14614" max="14614" width="11.77734375" style="312" customWidth="1"/>
    <col min="14615" max="14615" width="11.44140625" style="312" customWidth="1"/>
    <col min="14616" max="14616" width="1.77734375" style="312" customWidth="1"/>
    <col min="14617" max="14617" width="11.77734375" style="312" customWidth="1"/>
    <col min="14618" max="14618" width="2.109375" style="312" customWidth="1"/>
    <col min="14619" max="14619" width="11.44140625" style="312" customWidth="1"/>
    <col min="14620" max="14620" width="0.5546875" style="312" customWidth="1"/>
    <col min="14621" max="14621" width="2.109375" style="312" customWidth="1"/>
    <col min="14622" max="14622" width="10.5546875" style="312" customWidth="1"/>
    <col min="14623" max="14623" width="11.109375" style="312" customWidth="1"/>
    <col min="14624" max="14624" width="2.109375" style="312" customWidth="1"/>
    <col min="14625" max="14625" width="11.109375" style="312" customWidth="1"/>
    <col min="14626" max="14626" width="2.109375" style="312" customWidth="1"/>
    <col min="14627" max="14627" width="12.44140625" style="312" customWidth="1"/>
    <col min="14628" max="14846" width="8.77734375" style="312"/>
    <col min="14847" max="14847" width="51" style="312" customWidth="1"/>
    <col min="14848" max="14848" width="2.109375" style="312" customWidth="1"/>
    <col min="14849" max="14849" width="14.109375" style="312" customWidth="1"/>
    <col min="14850" max="14851" width="8.77734375" style="312" customWidth="1"/>
    <col min="14852" max="14852" width="2" style="312" customWidth="1"/>
    <col min="14853" max="14853" width="14.77734375" style="312" customWidth="1"/>
    <col min="14854" max="14854" width="2" style="312" customWidth="1"/>
    <col min="14855" max="14855" width="14.77734375" style="312" customWidth="1"/>
    <col min="14856" max="14856" width="2.109375" style="312" customWidth="1"/>
    <col min="14857" max="14857" width="14.77734375" style="312" customWidth="1"/>
    <col min="14858" max="14858" width="2.109375" style="312" customWidth="1"/>
    <col min="14859" max="14859" width="14.77734375" style="312" customWidth="1"/>
    <col min="14860" max="14861" width="3.77734375" style="312" customWidth="1"/>
    <col min="14862" max="14862" width="12.44140625" style="312" customWidth="1"/>
    <col min="14863" max="14863" width="2.109375" style="312" customWidth="1"/>
    <col min="14864" max="14864" width="12.5546875" style="312" customWidth="1"/>
    <col min="14865" max="14865" width="2.109375" style="312" customWidth="1"/>
    <col min="14866" max="14866" width="12.77734375" style="312" customWidth="1"/>
    <col min="14867" max="14867" width="2.109375" style="312" customWidth="1"/>
    <col min="14868" max="14868" width="12.77734375" style="312" customWidth="1"/>
    <col min="14869" max="14869" width="2" style="312" customWidth="1"/>
    <col min="14870" max="14870" width="11.77734375" style="312" customWidth="1"/>
    <col min="14871" max="14871" width="11.44140625" style="312" customWidth="1"/>
    <col min="14872" max="14872" width="1.77734375" style="312" customWidth="1"/>
    <col min="14873" max="14873" width="11.77734375" style="312" customWidth="1"/>
    <col min="14874" max="14874" width="2.109375" style="312" customWidth="1"/>
    <col min="14875" max="14875" width="11.44140625" style="312" customWidth="1"/>
    <col min="14876" max="14876" width="0.5546875" style="312" customWidth="1"/>
    <col min="14877" max="14877" width="2.109375" style="312" customWidth="1"/>
    <col min="14878" max="14878" width="10.5546875" style="312" customWidth="1"/>
    <col min="14879" max="14879" width="11.109375" style="312" customWidth="1"/>
    <col min="14880" max="14880" width="2.109375" style="312" customWidth="1"/>
    <col min="14881" max="14881" width="11.109375" style="312" customWidth="1"/>
    <col min="14882" max="14882" width="2.109375" style="312" customWidth="1"/>
    <col min="14883" max="14883" width="12.44140625" style="312" customWidth="1"/>
    <col min="14884" max="15102" width="8.77734375" style="312"/>
    <col min="15103" max="15103" width="51" style="312" customWidth="1"/>
    <col min="15104" max="15104" width="2.109375" style="312" customWidth="1"/>
    <col min="15105" max="15105" width="14.109375" style="312" customWidth="1"/>
    <col min="15106" max="15107" width="8.77734375" style="312" customWidth="1"/>
    <col min="15108" max="15108" width="2" style="312" customWidth="1"/>
    <col min="15109" max="15109" width="14.77734375" style="312" customWidth="1"/>
    <col min="15110" max="15110" width="2" style="312" customWidth="1"/>
    <col min="15111" max="15111" width="14.77734375" style="312" customWidth="1"/>
    <col min="15112" max="15112" width="2.109375" style="312" customWidth="1"/>
    <col min="15113" max="15113" width="14.77734375" style="312" customWidth="1"/>
    <col min="15114" max="15114" width="2.109375" style="312" customWidth="1"/>
    <col min="15115" max="15115" width="14.77734375" style="312" customWidth="1"/>
    <col min="15116" max="15117" width="3.77734375" style="312" customWidth="1"/>
    <col min="15118" max="15118" width="12.44140625" style="312" customWidth="1"/>
    <col min="15119" max="15119" width="2.109375" style="312" customWidth="1"/>
    <col min="15120" max="15120" width="12.5546875" style="312" customWidth="1"/>
    <col min="15121" max="15121" width="2.109375" style="312" customWidth="1"/>
    <col min="15122" max="15122" width="12.77734375" style="312" customWidth="1"/>
    <col min="15123" max="15123" width="2.109375" style="312" customWidth="1"/>
    <col min="15124" max="15124" width="12.77734375" style="312" customWidth="1"/>
    <col min="15125" max="15125" width="2" style="312" customWidth="1"/>
    <col min="15126" max="15126" width="11.77734375" style="312" customWidth="1"/>
    <col min="15127" max="15127" width="11.44140625" style="312" customWidth="1"/>
    <col min="15128" max="15128" width="1.77734375" style="312" customWidth="1"/>
    <col min="15129" max="15129" width="11.77734375" style="312" customWidth="1"/>
    <col min="15130" max="15130" width="2.109375" style="312" customWidth="1"/>
    <col min="15131" max="15131" width="11.44140625" style="312" customWidth="1"/>
    <col min="15132" max="15132" width="0.5546875" style="312" customWidth="1"/>
    <col min="15133" max="15133" width="2.109375" style="312" customWidth="1"/>
    <col min="15134" max="15134" width="10.5546875" style="312" customWidth="1"/>
    <col min="15135" max="15135" width="11.109375" style="312" customWidth="1"/>
    <col min="15136" max="15136" width="2.109375" style="312" customWidth="1"/>
    <col min="15137" max="15137" width="11.109375" style="312" customWidth="1"/>
    <col min="15138" max="15138" width="2.109375" style="312" customWidth="1"/>
    <col min="15139" max="15139" width="12.44140625" style="312" customWidth="1"/>
    <col min="15140" max="15358" width="8.77734375" style="312"/>
    <col min="15359" max="15359" width="51" style="312" customWidth="1"/>
    <col min="15360" max="15360" width="2.109375" style="312" customWidth="1"/>
    <col min="15361" max="15361" width="14.109375" style="312" customWidth="1"/>
    <col min="15362" max="15363" width="8.77734375" style="312" customWidth="1"/>
    <col min="15364" max="15364" width="2" style="312" customWidth="1"/>
    <col min="15365" max="15365" width="14.77734375" style="312" customWidth="1"/>
    <col min="15366" max="15366" width="2" style="312" customWidth="1"/>
    <col min="15367" max="15367" width="14.77734375" style="312" customWidth="1"/>
    <col min="15368" max="15368" width="2.109375" style="312" customWidth="1"/>
    <col min="15369" max="15369" width="14.77734375" style="312" customWidth="1"/>
    <col min="15370" max="15370" width="2.109375" style="312" customWidth="1"/>
    <col min="15371" max="15371" width="14.77734375" style="312" customWidth="1"/>
    <col min="15372" max="15373" width="3.77734375" style="312" customWidth="1"/>
    <col min="15374" max="15374" width="12.44140625" style="312" customWidth="1"/>
    <col min="15375" max="15375" width="2.109375" style="312" customWidth="1"/>
    <col min="15376" max="15376" width="12.5546875" style="312" customWidth="1"/>
    <col min="15377" max="15377" width="2.109375" style="312" customWidth="1"/>
    <col min="15378" max="15378" width="12.77734375" style="312" customWidth="1"/>
    <col min="15379" max="15379" width="2.109375" style="312" customWidth="1"/>
    <col min="15380" max="15380" width="12.77734375" style="312" customWidth="1"/>
    <col min="15381" max="15381" width="2" style="312" customWidth="1"/>
    <col min="15382" max="15382" width="11.77734375" style="312" customWidth="1"/>
    <col min="15383" max="15383" width="11.44140625" style="312" customWidth="1"/>
    <col min="15384" max="15384" width="1.77734375" style="312" customWidth="1"/>
    <col min="15385" max="15385" width="11.77734375" style="312" customWidth="1"/>
    <col min="15386" max="15386" width="2.109375" style="312" customWidth="1"/>
    <col min="15387" max="15387" width="11.44140625" style="312" customWidth="1"/>
    <col min="15388" max="15388" width="0.5546875" style="312" customWidth="1"/>
    <col min="15389" max="15389" width="2.109375" style="312" customWidth="1"/>
    <col min="15390" max="15390" width="10.5546875" style="312" customWidth="1"/>
    <col min="15391" max="15391" width="11.109375" style="312" customWidth="1"/>
    <col min="15392" max="15392" width="2.109375" style="312" customWidth="1"/>
    <col min="15393" max="15393" width="11.109375" style="312" customWidth="1"/>
    <col min="15394" max="15394" width="2.109375" style="312" customWidth="1"/>
    <col min="15395" max="15395" width="12.44140625" style="312" customWidth="1"/>
    <col min="15396" max="15614" width="8.77734375" style="312"/>
    <col min="15615" max="15615" width="51" style="312" customWidth="1"/>
    <col min="15616" max="15616" width="2.109375" style="312" customWidth="1"/>
    <col min="15617" max="15617" width="14.109375" style="312" customWidth="1"/>
    <col min="15618" max="15619" width="8.77734375" style="312" customWidth="1"/>
    <col min="15620" max="15620" width="2" style="312" customWidth="1"/>
    <col min="15621" max="15621" width="14.77734375" style="312" customWidth="1"/>
    <col min="15622" max="15622" width="2" style="312" customWidth="1"/>
    <col min="15623" max="15623" width="14.77734375" style="312" customWidth="1"/>
    <col min="15624" max="15624" width="2.109375" style="312" customWidth="1"/>
    <col min="15625" max="15625" width="14.77734375" style="312" customWidth="1"/>
    <col min="15626" max="15626" width="2.109375" style="312" customWidth="1"/>
    <col min="15627" max="15627" width="14.77734375" style="312" customWidth="1"/>
    <col min="15628" max="15629" width="3.77734375" style="312" customWidth="1"/>
    <col min="15630" max="15630" width="12.44140625" style="312" customWidth="1"/>
    <col min="15631" max="15631" width="2.109375" style="312" customWidth="1"/>
    <col min="15632" max="15632" width="12.5546875" style="312" customWidth="1"/>
    <col min="15633" max="15633" width="2.109375" style="312" customWidth="1"/>
    <col min="15634" max="15634" width="12.77734375" style="312" customWidth="1"/>
    <col min="15635" max="15635" width="2.109375" style="312" customWidth="1"/>
    <col min="15636" max="15636" width="12.77734375" style="312" customWidth="1"/>
    <col min="15637" max="15637" width="2" style="312" customWidth="1"/>
    <col min="15638" max="15638" width="11.77734375" style="312" customWidth="1"/>
    <col min="15639" max="15639" width="11.44140625" style="312" customWidth="1"/>
    <col min="15640" max="15640" width="1.77734375" style="312" customWidth="1"/>
    <col min="15641" max="15641" width="11.77734375" style="312" customWidth="1"/>
    <col min="15642" max="15642" width="2.109375" style="312" customWidth="1"/>
    <col min="15643" max="15643" width="11.44140625" style="312" customWidth="1"/>
    <col min="15644" max="15644" width="0.5546875" style="312" customWidth="1"/>
    <col min="15645" max="15645" width="2.109375" style="312" customWidth="1"/>
    <col min="15646" max="15646" width="10.5546875" style="312" customWidth="1"/>
    <col min="15647" max="15647" width="11.109375" style="312" customWidth="1"/>
    <col min="15648" max="15648" width="2.109375" style="312" customWidth="1"/>
    <col min="15649" max="15649" width="11.109375" style="312" customWidth="1"/>
    <col min="15650" max="15650" width="2.109375" style="312" customWidth="1"/>
    <col min="15651" max="15651" width="12.44140625" style="312" customWidth="1"/>
    <col min="15652" max="15870" width="8.77734375" style="312"/>
    <col min="15871" max="15871" width="51" style="312" customWidth="1"/>
    <col min="15872" max="15872" width="2.109375" style="312" customWidth="1"/>
    <col min="15873" max="15873" width="14.109375" style="312" customWidth="1"/>
    <col min="15874" max="15875" width="8.77734375" style="312" customWidth="1"/>
    <col min="15876" max="15876" width="2" style="312" customWidth="1"/>
    <col min="15877" max="15877" width="14.77734375" style="312" customWidth="1"/>
    <col min="15878" max="15878" width="2" style="312" customWidth="1"/>
    <col min="15879" max="15879" width="14.77734375" style="312" customWidth="1"/>
    <col min="15880" max="15880" width="2.109375" style="312" customWidth="1"/>
    <col min="15881" max="15881" width="14.77734375" style="312" customWidth="1"/>
    <col min="15882" max="15882" width="2.109375" style="312" customWidth="1"/>
    <col min="15883" max="15883" width="14.77734375" style="312" customWidth="1"/>
    <col min="15884" max="15885" width="3.77734375" style="312" customWidth="1"/>
    <col min="15886" max="15886" width="12.44140625" style="312" customWidth="1"/>
    <col min="15887" max="15887" width="2.109375" style="312" customWidth="1"/>
    <col min="15888" max="15888" width="12.5546875" style="312" customWidth="1"/>
    <col min="15889" max="15889" width="2.109375" style="312" customWidth="1"/>
    <col min="15890" max="15890" width="12.77734375" style="312" customWidth="1"/>
    <col min="15891" max="15891" width="2.109375" style="312" customWidth="1"/>
    <col min="15892" max="15892" width="12.77734375" style="312" customWidth="1"/>
    <col min="15893" max="15893" width="2" style="312" customWidth="1"/>
    <col min="15894" max="15894" width="11.77734375" style="312" customWidth="1"/>
    <col min="15895" max="15895" width="11.44140625" style="312" customWidth="1"/>
    <col min="15896" max="15896" width="1.77734375" style="312" customWidth="1"/>
    <col min="15897" max="15897" width="11.77734375" style="312" customWidth="1"/>
    <col min="15898" max="15898" width="2.109375" style="312" customWidth="1"/>
    <col min="15899" max="15899" width="11.44140625" style="312" customWidth="1"/>
    <col min="15900" max="15900" width="0.5546875" style="312" customWidth="1"/>
    <col min="15901" max="15901" width="2.109375" style="312" customWidth="1"/>
    <col min="15902" max="15902" width="10.5546875" style="312" customWidth="1"/>
    <col min="15903" max="15903" width="11.109375" style="312" customWidth="1"/>
    <col min="15904" max="15904" width="2.109375" style="312" customWidth="1"/>
    <col min="15905" max="15905" width="11.109375" style="312" customWidth="1"/>
    <col min="15906" max="15906" width="2.109375" style="312" customWidth="1"/>
    <col min="15907" max="15907" width="12.44140625" style="312" customWidth="1"/>
    <col min="15908" max="16126" width="8.77734375" style="312"/>
    <col min="16127" max="16127" width="51" style="312" customWidth="1"/>
    <col min="16128" max="16128" width="2.109375" style="312" customWidth="1"/>
    <col min="16129" max="16129" width="14.109375" style="312" customWidth="1"/>
    <col min="16130" max="16131" width="8.77734375" style="312" customWidth="1"/>
    <col min="16132" max="16132" width="2" style="312" customWidth="1"/>
    <col min="16133" max="16133" width="14.77734375" style="312" customWidth="1"/>
    <col min="16134" max="16134" width="2" style="312" customWidth="1"/>
    <col min="16135" max="16135" width="14.77734375" style="312" customWidth="1"/>
    <col min="16136" max="16136" width="2.109375" style="312" customWidth="1"/>
    <col min="16137" max="16137" width="14.77734375" style="312" customWidth="1"/>
    <col min="16138" max="16138" width="2.109375" style="312" customWidth="1"/>
    <col min="16139" max="16139" width="14.77734375" style="312" customWidth="1"/>
    <col min="16140" max="16141" width="3.77734375" style="312" customWidth="1"/>
    <col min="16142" max="16142" width="12.44140625" style="312" customWidth="1"/>
    <col min="16143" max="16143" width="2.109375" style="312" customWidth="1"/>
    <col min="16144" max="16144" width="12.5546875" style="312" customWidth="1"/>
    <col min="16145" max="16145" width="2.109375" style="312" customWidth="1"/>
    <col min="16146" max="16146" width="12.77734375" style="312" customWidth="1"/>
    <col min="16147" max="16147" width="2.109375" style="312" customWidth="1"/>
    <col min="16148" max="16148" width="12.77734375" style="312" customWidth="1"/>
    <col min="16149" max="16149" width="2" style="312" customWidth="1"/>
    <col min="16150" max="16150" width="11.77734375" style="312" customWidth="1"/>
    <col min="16151" max="16151" width="11.44140625" style="312" customWidth="1"/>
    <col min="16152" max="16152" width="1.77734375" style="312" customWidth="1"/>
    <col min="16153" max="16153" width="11.77734375" style="312" customWidth="1"/>
    <col min="16154" max="16154" width="2.109375" style="312" customWidth="1"/>
    <col min="16155" max="16155" width="11.44140625" style="312" customWidth="1"/>
    <col min="16156" max="16156" width="0.5546875" style="312" customWidth="1"/>
    <col min="16157" max="16157" width="2.109375" style="312" customWidth="1"/>
    <col min="16158" max="16158" width="10.5546875" style="312" customWidth="1"/>
    <col min="16159" max="16159" width="11.109375" style="312" customWidth="1"/>
    <col min="16160" max="16160" width="2.109375" style="312" customWidth="1"/>
    <col min="16161" max="16161" width="11.109375" style="312" customWidth="1"/>
    <col min="16162" max="16162" width="2.109375" style="312" customWidth="1"/>
    <col min="16163" max="16163" width="12.44140625" style="312" customWidth="1"/>
    <col min="16164" max="16384" width="8.77734375" style="312"/>
  </cols>
  <sheetData>
    <row r="1" spans="1:35">
      <c r="A1" s="615" t="s">
        <v>826</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1120</v>
      </c>
      <c r="B5" s="269"/>
      <c r="C5" s="270"/>
      <c r="D5" s="271"/>
      <c r="E5" s="271"/>
      <c r="F5" s="271"/>
      <c r="G5" s="270"/>
      <c r="H5" s="270"/>
      <c r="I5" s="270"/>
      <c r="J5" s="270"/>
      <c r="K5" s="464" t="s">
        <v>494</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560</v>
      </c>
      <c r="B6" s="269"/>
      <c r="C6" s="270"/>
      <c r="D6" s="271"/>
      <c r="E6" s="271"/>
      <c r="F6" s="271"/>
      <c r="G6" s="270"/>
      <c r="H6" s="270"/>
      <c r="I6" s="270"/>
      <c r="J6" s="270"/>
      <c r="K6" s="310" t="s">
        <v>495</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1127</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1313</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5.75">
      <c r="A9" s="292" t="s">
        <v>1184</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ht="15.75">
      <c r="A11" s="278"/>
      <c r="B11" s="278"/>
      <c r="C11" s="1214"/>
      <c r="D11" s="1215"/>
      <c r="E11" s="1215"/>
      <c r="F11" s="1215"/>
      <c r="G11" s="1215"/>
      <c r="H11" s="1215"/>
      <c r="I11" s="1215"/>
      <c r="J11" s="1215"/>
      <c r="K11" s="1215"/>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ht="15.75">
      <c r="A12" s="278"/>
      <c r="B12" s="278"/>
      <c r="C12" s="280"/>
      <c r="D12" s="280"/>
      <c r="E12" s="280"/>
      <c r="F12" s="280"/>
      <c r="G12" s="280"/>
      <c r="H12" s="280"/>
      <c r="I12" s="280"/>
      <c r="J12" s="280"/>
      <c r="K12" s="280" t="s">
        <v>496</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ht="15.75">
      <c r="A13" s="278"/>
      <c r="B13" s="278"/>
      <c r="C13" s="283"/>
      <c r="D13" s="280"/>
      <c r="E13" s="280"/>
      <c r="F13" s="280"/>
      <c r="G13" s="283"/>
      <c r="H13" s="283"/>
      <c r="I13" s="283"/>
      <c r="J13" s="283"/>
      <c r="K13" s="284" t="s">
        <v>528</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ht="15.75">
      <c r="A14" s="278"/>
      <c r="B14" s="278"/>
      <c r="C14" s="1211" t="s">
        <v>1113</v>
      </c>
      <c r="D14" s="1211"/>
      <c r="E14" s="1211"/>
      <c r="F14" s="1211"/>
      <c r="G14" s="1211"/>
      <c r="H14" s="283"/>
      <c r="I14" s="283"/>
      <c r="J14" s="283"/>
      <c r="K14" s="284" t="s">
        <v>498</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ht="15.75">
      <c r="A15" s="278"/>
      <c r="B15" s="278"/>
      <c r="C15" s="288" t="s">
        <v>499</v>
      </c>
      <c r="D15" s="326"/>
      <c r="E15" s="327" t="s">
        <v>500</v>
      </c>
      <c r="F15" s="326"/>
      <c r="G15" s="328" t="s">
        <v>501</v>
      </c>
      <c r="H15" s="325"/>
      <c r="I15" s="328" t="s">
        <v>502</v>
      </c>
      <c r="J15" s="283"/>
      <c r="K15" s="290" t="s">
        <v>520</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329"/>
      <c r="D16" s="953"/>
      <c r="E16" s="953"/>
      <c r="F16" s="953"/>
      <c r="G16" s="329"/>
      <c r="H16" s="323"/>
      <c r="I16" s="329"/>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ht="15.75">
      <c r="A17" s="292" t="s">
        <v>0</v>
      </c>
      <c r="B17" s="278"/>
      <c r="C17" s="293"/>
      <c r="D17" s="294"/>
      <c r="E17" s="294"/>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1072</v>
      </c>
      <c r="B18" s="278" t="s">
        <v>22</v>
      </c>
      <c r="C18" s="410">
        <v>557000</v>
      </c>
      <c r="D18" s="886"/>
      <c r="E18" s="410">
        <v>525000</v>
      </c>
      <c r="F18" s="886"/>
      <c r="G18" s="410">
        <v>512000</v>
      </c>
      <c r="H18" s="468"/>
      <c r="I18" s="410">
        <f>ROUND('Exhibit A-4  State - Federal'!C16,-2)</f>
        <v>520600</v>
      </c>
      <c r="J18" s="468"/>
      <c r="K18" s="382">
        <f t="shared" ref="K18:K23" si="0">SUM(I18)-SUM(G18)</f>
        <v>8600</v>
      </c>
      <c r="L18" s="293"/>
      <c r="M18" s="300"/>
      <c r="N18" s="331"/>
      <c r="O18" s="300"/>
      <c r="P18" s="331"/>
      <c r="Q18" s="300"/>
      <c r="R18" s="294"/>
      <c r="S18" s="300"/>
      <c r="T18" s="294"/>
      <c r="U18" s="300"/>
      <c r="V18" s="294"/>
      <c r="W18" s="294"/>
      <c r="X18" s="300"/>
      <c r="Y18" s="294"/>
      <c r="Z18" s="300"/>
      <c r="AA18" s="294"/>
      <c r="AB18" s="294"/>
      <c r="AC18" s="300"/>
      <c r="AD18" s="294"/>
      <c r="AE18" s="294"/>
      <c r="AF18" s="300"/>
      <c r="AG18" s="301"/>
      <c r="AH18" s="300"/>
      <c r="AI18" s="294"/>
    </row>
    <row r="19" spans="1:35">
      <c r="A19" s="295" t="s">
        <v>1073</v>
      </c>
      <c r="B19" s="278" t="s">
        <v>22</v>
      </c>
      <c r="C19" s="331">
        <v>585000</v>
      </c>
      <c r="D19" s="333"/>
      <c r="E19" s="331">
        <v>577000</v>
      </c>
      <c r="F19" s="333"/>
      <c r="G19" s="331">
        <v>551000</v>
      </c>
      <c r="H19" s="299"/>
      <c r="I19" s="331">
        <f>ROUND('Exhibit A-4  State - Federal'!C17,-2)</f>
        <v>535900</v>
      </c>
      <c r="J19" s="299"/>
      <c r="K19" s="297">
        <f t="shared" si="0"/>
        <v>-15100</v>
      </c>
      <c r="L19" s="293"/>
      <c r="M19" s="300"/>
      <c r="N19" s="331"/>
      <c r="O19" s="300"/>
      <c r="P19" s="331"/>
      <c r="Q19" s="300"/>
      <c r="R19" s="294"/>
      <c r="S19" s="300"/>
      <c r="T19" s="294"/>
      <c r="U19" s="300"/>
      <c r="V19" s="294"/>
      <c r="W19" s="294"/>
      <c r="X19" s="300"/>
      <c r="Y19" s="294"/>
      <c r="Z19" s="300"/>
      <c r="AA19" s="294"/>
      <c r="AB19" s="294"/>
      <c r="AC19" s="300"/>
      <c r="AD19" s="294"/>
      <c r="AE19" s="294"/>
      <c r="AF19" s="300"/>
      <c r="AG19" s="301"/>
      <c r="AH19" s="300"/>
      <c r="AI19" s="294"/>
    </row>
    <row r="20" spans="1:35">
      <c r="A20" s="295" t="s">
        <v>1074</v>
      </c>
      <c r="B20" s="278" t="s">
        <v>22</v>
      </c>
      <c r="C20" s="331">
        <v>119000</v>
      </c>
      <c r="D20" s="333"/>
      <c r="E20" s="331">
        <v>119000</v>
      </c>
      <c r="F20" s="333"/>
      <c r="G20" s="331">
        <v>119000</v>
      </c>
      <c r="H20" s="299"/>
      <c r="I20" s="331">
        <f>ROUND('Exhibit A-4  State - Federal'!C18,-2)</f>
        <v>119100</v>
      </c>
      <c r="J20" s="299"/>
      <c r="K20" s="297">
        <f t="shared" si="0"/>
        <v>100</v>
      </c>
      <c r="L20" s="293"/>
      <c r="M20" s="300"/>
      <c r="N20" s="331"/>
      <c r="O20" s="300"/>
      <c r="P20" s="331"/>
      <c r="Q20" s="300"/>
      <c r="R20" s="294"/>
      <c r="S20" s="300"/>
      <c r="T20" s="294"/>
      <c r="U20" s="300"/>
      <c r="V20" s="294"/>
      <c r="W20" s="294"/>
      <c r="X20" s="300"/>
      <c r="Y20" s="294"/>
      <c r="Z20" s="300"/>
      <c r="AA20" s="294"/>
      <c r="AB20" s="294"/>
      <c r="AC20" s="300"/>
      <c r="AD20" s="294"/>
      <c r="AE20" s="294"/>
      <c r="AF20" s="300"/>
      <c r="AG20" s="301"/>
      <c r="AH20" s="300"/>
      <c r="AI20" s="294"/>
    </row>
    <row r="21" spans="1:35">
      <c r="A21" s="295" t="s">
        <v>503</v>
      </c>
      <c r="B21" s="278" t="s">
        <v>22</v>
      </c>
      <c r="C21" s="331">
        <v>8049000</v>
      </c>
      <c r="D21" s="331"/>
      <c r="E21" s="331">
        <v>8121000</v>
      </c>
      <c r="F21" s="331"/>
      <c r="G21" s="331">
        <v>8499000</v>
      </c>
      <c r="H21" s="297"/>
      <c r="I21" s="331">
        <f>ROUND('Exhibit A-4  State - Federal'!C19,-2)</f>
        <v>5479900</v>
      </c>
      <c r="J21" s="297"/>
      <c r="K21" s="297">
        <f t="shared" si="0"/>
        <v>-3019100</v>
      </c>
      <c r="L21" s="293"/>
      <c r="M21" s="294"/>
      <c r="N21" s="331"/>
      <c r="O21" s="294"/>
      <c r="P21" s="331"/>
      <c r="Q21" s="294"/>
      <c r="R21" s="294"/>
      <c r="S21" s="294"/>
      <c r="T21" s="294"/>
      <c r="U21" s="294"/>
      <c r="V21" s="294"/>
      <c r="W21" s="294"/>
      <c r="X21" s="294"/>
      <c r="Y21" s="294"/>
      <c r="Z21" s="294"/>
      <c r="AA21" s="294"/>
      <c r="AB21" s="294"/>
      <c r="AC21" s="294"/>
      <c r="AD21" s="294"/>
      <c r="AE21" s="294"/>
      <c r="AF21" s="294"/>
      <c r="AG21" s="294"/>
      <c r="AH21" s="294"/>
      <c r="AI21" s="294"/>
    </row>
    <row r="22" spans="1:35" ht="15.75">
      <c r="A22" s="295" t="s">
        <v>1080</v>
      </c>
      <c r="B22" s="278" t="s">
        <v>22</v>
      </c>
      <c r="C22" s="888">
        <v>5000</v>
      </c>
      <c r="D22" s="331"/>
      <c r="E22" s="331">
        <v>5000</v>
      </c>
      <c r="F22" s="331"/>
      <c r="G22" s="331">
        <v>5000</v>
      </c>
      <c r="H22" s="297"/>
      <c r="I22" s="888">
        <f>ROUND('Exhibit A-4  State - Federal'!C20,-2)-100</f>
        <v>4200</v>
      </c>
      <c r="J22" s="297"/>
      <c r="K22" s="297">
        <f t="shared" si="0"/>
        <v>-800</v>
      </c>
      <c r="L22" s="294"/>
      <c r="M22" s="280"/>
      <c r="N22" s="331"/>
      <c r="O22" s="294"/>
      <c r="P22" s="331"/>
      <c r="Q22" s="294"/>
      <c r="R22" s="294"/>
      <c r="S22" s="294"/>
      <c r="T22" s="294"/>
      <c r="U22" s="294"/>
      <c r="V22" s="307"/>
      <c r="W22" s="307"/>
      <c r="X22" s="294"/>
      <c r="Y22" s="307"/>
      <c r="Z22" s="294"/>
      <c r="AA22" s="307"/>
      <c r="AB22" s="332"/>
      <c r="AC22" s="294"/>
      <c r="AD22" s="294"/>
      <c r="AE22" s="294"/>
      <c r="AF22" s="294"/>
      <c r="AG22" s="294"/>
      <c r="AH22" s="294"/>
      <c r="AI22" s="294"/>
    </row>
    <row r="23" spans="1:35" ht="15.75">
      <c r="A23" s="295" t="s">
        <v>1132</v>
      </c>
      <c r="B23" s="278" t="s">
        <v>22</v>
      </c>
      <c r="C23" s="294">
        <v>4306000</v>
      </c>
      <c r="D23" s="331"/>
      <c r="E23" s="331">
        <v>4116000</v>
      </c>
      <c r="F23" s="331"/>
      <c r="G23" s="331">
        <v>3764000</v>
      </c>
      <c r="H23" s="297"/>
      <c r="I23" s="888">
        <f>ROUND('Exhibit A-4  State - Federal'!C46,-2)</f>
        <v>5187500</v>
      </c>
      <c r="J23" s="297"/>
      <c r="K23" s="297">
        <f t="shared" si="0"/>
        <v>1423500</v>
      </c>
      <c r="L23" s="294"/>
      <c r="M23" s="280"/>
      <c r="N23" s="331"/>
      <c r="O23" s="294"/>
      <c r="P23" s="331"/>
      <c r="Q23" s="294"/>
      <c r="R23" s="294"/>
      <c r="S23" s="294"/>
      <c r="T23" s="294"/>
      <c r="U23" s="294"/>
      <c r="V23" s="307"/>
      <c r="W23" s="307"/>
      <c r="X23" s="294"/>
      <c r="Y23" s="307"/>
      <c r="Z23" s="294"/>
      <c r="AA23" s="307"/>
      <c r="AB23" s="332"/>
      <c r="AC23" s="294"/>
      <c r="AD23" s="294"/>
      <c r="AE23" s="294"/>
      <c r="AF23" s="294"/>
      <c r="AG23" s="294"/>
      <c r="AH23" s="294"/>
      <c r="AI23" s="294"/>
    </row>
    <row r="24" spans="1:35" ht="15.75">
      <c r="A24" s="303" t="s">
        <v>1079</v>
      </c>
      <c r="B24" s="278" t="s">
        <v>22</v>
      </c>
      <c r="C24" s="304">
        <f>ROUND(SUM(C18:C23),1)</f>
        <v>13621000</v>
      </c>
      <c r="D24" s="316"/>
      <c r="E24" s="470">
        <f>ROUND(SUM(E18:E23),1)</f>
        <v>13463000</v>
      </c>
      <c r="F24" s="316"/>
      <c r="G24" s="304">
        <f>ROUND(SUM(G18:G23),1)</f>
        <v>13450000</v>
      </c>
      <c r="H24" s="316"/>
      <c r="I24" s="304">
        <f>ROUND(SUM(I18:I23),1)</f>
        <v>11847200</v>
      </c>
      <c r="J24" s="316"/>
      <c r="K24" s="304">
        <f>ROUND(SUM(K18:K23),1)</f>
        <v>-1602800</v>
      </c>
      <c r="L24" s="280"/>
      <c r="M24" s="280"/>
      <c r="N24" s="331"/>
      <c r="O24" s="280"/>
      <c r="P24" s="331"/>
      <c r="Q24" s="280"/>
      <c r="R24" s="280"/>
      <c r="S24" s="280"/>
      <c r="T24" s="280"/>
      <c r="U24" s="280"/>
      <c r="V24" s="280"/>
      <c r="W24" s="280"/>
      <c r="X24" s="280"/>
      <c r="Y24" s="280"/>
      <c r="Z24" s="280"/>
      <c r="AA24" s="280"/>
      <c r="AB24" s="280"/>
      <c r="AC24" s="280"/>
      <c r="AD24" s="280"/>
      <c r="AE24" s="280"/>
      <c r="AF24" s="280"/>
      <c r="AG24" s="280"/>
      <c r="AH24" s="280"/>
      <c r="AI24" s="280"/>
    </row>
    <row r="25" spans="1:35">
      <c r="A25" s="278"/>
      <c r="B25" s="278"/>
      <c r="C25" s="306"/>
      <c r="D25" s="297"/>
      <c r="E25" s="302"/>
      <c r="F25" s="297"/>
      <c r="G25" s="306"/>
      <c r="H25" s="297"/>
      <c r="I25" s="306"/>
      <c r="J25" s="297"/>
      <c r="K25" s="306"/>
      <c r="L25" s="294"/>
      <c r="M25" s="294"/>
      <c r="N25" s="331"/>
      <c r="O25" s="294"/>
      <c r="P25" s="331"/>
      <c r="Q25" s="294"/>
      <c r="R25" s="294"/>
      <c r="S25" s="294"/>
      <c r="T25" s="294"/>
      <c r="U25" s="294"/>
      <c r="V25" s="294"/>
      <c r="W25" s="294"/>
      <c r="X25" s="294"/>
      <c r="Y25" s="294"/>
      <c r="Z25" s="294"/>
      <c r="AA25" s="294"/>
      <c r="AB25" s="294"/>
      <c r="AC25" s="294"/>
      <c r="AD25" s="294"/>
      <c r="AE25" s="294"/>
      <c r="AF25" s="294"/>
      <c r="AG25" s="294"/>
      <c r="AH25" s="294"/>
      <c r="AI25" s="294"/>
    </row>
    <row r="26" spans="1:35" ht="15.75">
      <c r="A26" s="292" t="s">
        <v>6</v>
      </c>
      <c r="B26" s="278"/>
      <c r="C26" s="297"/>
      <c r="D26" s="297"/>
      <c r="E26" s="302"/>
      <c r="F26" s="297"/>
      <c r="G26" s="297"/>
      <c r="H26" s="297"/>
      <c r="I26" s="297"/>
      <c r="J26" s="297"/>
      <c r="K26" s="297"/>
      <c r="L26" s="293"/>
      <c r="M26" s="294"/>
      <c r="N26" s="331"/>
      <c r="O26" s="294"/>
      <c r="P26" s="331"/>
      <c r="Q26" s="294"/>
      <c r="R26" s="294"/>
      <c r="S26" s="294"/>
      <c r="T26" s="294"/>
      <c r="U26" s="294"/>
      <c r="V26" s="294"/>
      <c r="W26" s="294"/>
      <c r="X26" s="294"/>
      <c r="Y26" s="294"/>
      <c r="Z26" s="294"/>
      <c r="AA26" s="294"/>
      <c r="AB26" s="294"/>
      <c r="AC26" s="294"/>
      <c r="AD26" s="294"/>
      <c r="AE26" s="294"/>
      <c r="AF26" s="294"/>
      <c r="AG26" s="294"/>
      <c r="AH26" s="294"/>
      <c r="AI26" s="294"/>
    </row>
    <row r="27" spans="1:35">
      <c r="A27" s="295" t="s">
        <v>1081</v>
      </c>
      <c r="B27" s="278" t="s">
        <v>22</v>
      </c>
      <c r="C27" s="294">
        <v>4276000</v>
      </c>
      <c r="D27" s="331"/>
      <c r="E27" s="331">
        <v>4415000</v>
      </c>
      <c r="F27" s="331"/>
      <c r="G27" s="331">
        <v>4701000</v>
      </c>
      <c r="H27" s="297"/>
      <c r="I27" s="333">
        <f>ROUND('Exhibit A-4  State - Federal'!C36,-2)</f>
        <v>4701900</v>
      </c>
      <c r="J27" s="297"/>
      <c r="K27" s="297">
        <f>-(SUM(G27)-SUM(I27))</f>
        <v>900</v>
      </c>
      <c r="L27" s="293"/>
      <c r="M27" s="294"/>
      <c r="N27" s="331"/>
      <c r="O27" s="300"/>
      <c r="P27" s="331"/>
      <c r="Q27" s="294"/>
      <c r="R27" s="300"/>
      <c r="S27" s="294"/>
      <c r="T27" s="294"/>
      <c r="U27" s="294"/>
      <c r="V27" s="307"/>
      <c r="W27" s="307"/>
      <c r="X27" s="294"/>
      <c r="Y27" s="307"/>
      <c r="Z27" s="294"/>
      <c r="AA27" s="307"/>
      <c r="AB27" s="332"/>
      <c r="AC27" s="294"/>
      <c r="AD27" s="294"/>
      <c r="AE27" s="294"/>
      <c r="AF27" s="294"/>
      <c r="AG27" s="294"/>
      <c r="AH27" s="294"/>
      <c r="AI27" s="294"/>
    </row>
    <row r="28" spans="1:35" ht="15.75">
      <c r="A28" s="295" t="s">
        <v>1082</v>
      </c>
      <c r="B28" s="278" t="s">
        <v>22</v>
      </c>
      <c r="C28" s="294">
        <v>8690000</v>
      </c>
      <c r="D28" s="331"/>
      <c r="E28" s="331">
        <v>7776000</v>
      </c>
      <c r="F28" s="331"/>
      <c r="G28" s="331">
        <v>7480000</v>
      </c>
      <c r="H28" s="297"/>
      <c r="I28" s="890">
        <f>ROUND('Exhibit A-4  State - Federal'!C37,-2)</f>
        <v>5992700</v>
      </c>
      <c r="J28" s="297"/>
      <c r="K28" s="297">
        <f>-(SUM(G28)-SUM(I28))</f>
        <v>-1487300</v>
      </c>
      <c r="L28" s="332"/>
      <c r="M28" s="280"/>
      <c r="N28" s="331"/>
      <c r="O28" s="300"/>
      <c r="P28" s="331"/>
      <c r="Q28" s="294"/>
      <c r="R28" s="300"/>
      <c r="S28" s="294"/>
      <c r="T28" s="294"/>
      <c r="U28" s="294"/>
      <c r="V28" s="307"/>
      <c r="W28" s="307"/>
      <c r="X28" s="294"/>
      <c r="Y28" s="307"/>
      <c r="Z28" s="294"/>
      <c r="AA28" s="307"/>
      <c r="AB28" s="332"/>
      <c r="AC28" s="294"/>
      <c r="AD28" s="294"/>
      <c r="AE28" s="294"/>
      <c r="AF28" s="294"/>
      <c r="AG28" s="294"/>
      <c r="AH28" s="294"/>
      <c r="AI28" s="294"/>
    </row>
    <row r="29" spans="1:35" ht="15.75">
      <c r="A29" s="295" t="s">
        <v>1133</v>
      </c>
      <c r="B29" s="278" t="s">
        <v>22</v>
      </c>
      <c r="C29" s="294">
        <v>1514000</v>
      </c>
      <c r="D29" s="331"/>
      <c r="E29" s="331">
        <v>1498000</v>
      </c>
      <c r="F29" s="331"/>
      <c r="G29" s="331">
        <v>1495000</v>
      </c>
      <c r="H29" s="297"/>
      <c r="I29" s="890">
        <f>-ROUND('Exhibit A-4  State - Federal'!C47,-2)</f>
        <v>1446700</v>
      </c>
      <c r="J29" s="297"/>
      <c r="K29" s="297">
        <f>-(SUM(G29)-SUM(I29))</f>
        <v>-48300</v>
      </c>
      <c r="L29" s="332"/>
      <c r="M29" s="280"/>
      <c r="N29" s="331"/>
      <c r="O29" s="300"/>
      <c r="P29" s="331"/>
      <c r="Q29" s="294"/>
      <c r="R29" s="300"/>
      <c r="S29" s="294"/>
      <c r="T29" s="294"/>
      <c r="U29" s="294"/>
      <c r="V29" s="307"/>
      <c r="W29" s="307"/>
      <c r="X29" s="294"/>
      <c r="Y29" s="307"/>
      <c r="Z29" s="294"/>
      <c r="AA29" s="307"/>
      <c r="AB29" s="332"/>
      <c r="AC29" s="294"/>
      <c r="AD29" s="294"/>
      <c r="AE29" s="294"/>
      <c r="AF29" s="294"/>
      <c r="AG29" s="294"/>
      <c r="AH29" s="294"/>
      <c r="AI29" s="294"/>
    </row>
    <row r="30" spans="1:35" ht="15.75">
      <c r="A30" s="303" t="s">
        <v>1078</v>
      </c>
      <c r="B30" s="278" t="s">
        <v>22</v>
      </c>
      <c r="C30" s="305">
        <f>ROUND(SUM(C27:C29),1)</f>
        <v>14480000</v>
      </c>
      <c r="D30" s="316"/>
      <c r="E30" s="305">
        <f>ROUND(SUM(E27:E29),1)</f>
        <v>13689000</v>
      </c>
      <c r="F30" s="316"/>
      <c r="G30" s="305">
        <f>ROUND(SUM(G27:G29),1)</f>
        <v>13676000</v>
      </c>
      <c r="H30" s="316"/>
      <c r="I30" s="305">
        <f>ROUND(SUM(I27:I29),1)</f>
        <v>12141300</v>
      </c>
      <c r="J30" s="316"/>
      <c r="K30" s="305">
        <f>ROUND(SUM(K27:K29),1)</f>
        <v>-1534700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302"/>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ht="15.75">
      <c r="A32" s="292" t="s">
        <v>110</v>
      </c>
      <c r="B32" s="278"/>
      <c r="C32" s="297"/>
      <c r="D32" s="297"/>
      <c r="E32" s="302"/>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ht="15.75">
      <c r="A33" s="303" t="s">
        <v>1077</v>
      </c>
      <c r="B33" s="278" t="s">
        <v>22</v>
      </c>
      <c r="C33" s="340">
        <f>ROUND(SUM(C24)-SUM(C30),1)</f>
        <v>-859000</v>
      </c>
      <c r="D33" s="316"/>
      <c r="E33" s="340">
        <f>ROUND(SUM(E24)-SUM(E30),1)</f>
        <v>-226000</v>
      </c>
      <c r="F33" s="316"/>
      <c r="G33" s="340">
        <f>ROUND(SUM(G24)-SUM(G30),1)</f>
        <v>-226000</v>
      </c>
      <c r="H33" s="316"/>
      <c r="I33" s="340">
        <f>ROUND(SUM(I24)-SUM(I30),1)</f>
        <v>-294100</v>
      </c>
      <c r="J33" s="316"/>
      <c r="K33" s="340">
        <f>ROUND(SUM(K24)-SUM(K30),1)</f>
        <v>-68100</v>
      </c>
      <c r="L33" s="280"/>
      <c r="M33" s="280"/>
      <c r="N33" s="331"/>
      <c r="O33" s="280"/>
      <c r="P33" s="331"/>
      <c r="Q33" s="280"/>
      <c r="R33" s="280"/>
      <c r="S33" s="280"/>
      <c r="T33" s="280"/>
      <c r="U33" s="280"/>
      <c r="V33" s="280"/>
      <c r="W33" s="280"/>
      <c r="X33" s="280"/>
      <c r="Y33" s="280"/>
      <c r="Z33" s="280"/>
      <c r="AA33" s="280"/>
      <c r="AB33" s="280"/>
      <c r="AC33" s="280"/>
      <c r="AD33" s="280"/>
      <c r="AE33" s="280"/>
      <c r="AF33" s="280"/>
      <c r="AG33" s="280"/>
      <c r="AH33" s="280"/>
      <c r="AI33" s="280"/>
    </row>
    <row r="34" spans="1:35">
      <c r="A34" s="278"/>
      <c r="B34" s="278"/>
      <c r="C34" s="297"/>
      <c r="D34" s="297"/>
      <c r="E34" s="302"/>
      <c r="F34" s="297"/>
      <c r="G34" s="297"/>
      <c r="H34" s="297"/>
      <c r="I34" s="297"/>
      <c r="J34" s="297"/>
      <c r="K34" s="297"/>
      <c r="L34" s="293"/>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ht="15.75">
      <c r="A35" s="292" t="s">
        <v>17</v>
      </c>
      <c r="B35" s="278"/>
      <c r="C35" s="297"/>
      <c r="D35" s="297"/>
      <c r="E35" s="302"/>
      <c r="F35" s="297"/>
      <c r="G35" s="297"/>
      <c r="H35" s="297"/>
      <c r="I35" s="297"/>
      <c r="J35" s="297"/>
      <c r="K35" s="297"/>
      <c r="L35" s="293"/>
      <c r="M35" s="294"/>
      <c r="N35" s="331"/>
      <c r="O35" s="294"/>
      <c r="P35" s="331"/>
      <c r="Q35" s="294"/>
      <c r="R35" s="294"/>
      <c r="S35" s="294"/>
      <c r="T35" s="294"/>
      <c r="U35" s="294"/>
      <c r="V35" s="294"/>
      <c r="W35" s="294"/>
      <c r="X35" s="294"/>
      <c r="Y35" s="294"/>
      <c r="Z35" s="294"/>
      <c r="AA35" s="294"/>
      <c r="AB35" s="294"/>
      <c r="AC35" s="294"/>
      <c r="AD35" s="294"/>
      <c r="AE35" s="294"/>
      <c r="AF35" s="294"/>
      <c r="AG35" s="294"/>
      <c r="AH35" s="294"/>
      <c r="AI35" s="294"/>
    </row>
    <row r="36" spans="1:35">
      <c r="A36" s="295" t="s">
        <v>1075</v>
      </c>
      <c r="B36" s="278" t="s">
        <v>22</v>
      </c>
      <c r="C36" s="294">
        <v>850000</v>
      </c>
      <c r="D36" s="331"/>
      <c r="E36" s="331">
        <v>365000</v>
      </c>
      <c r="F36" s="331"/>
      <c r="G36" s="331">
        <v>365000</v>
      </c>
      <c r="H36" s="331"/>
      <c r="I36" s="890">
        <f>ROUND('Exhibit A-4  State - Federal'!C45,-2)</f>
        <v>202600</v>
      </c>
      <c r="J36" s="297"/>
      <c r="K36" s="297">
        <f>SUM(I36)-SUM(G36)</f>
        <v>-162400</v>
      </c>
      <c r="L36" s="346"/>
      <c r="M36" s="294"/>
      <c r="N36" s="331"/>
      <c r="O36" s="307"/>
      <c r="P36" s="331"/>
      <c r="Q36" s="294"/>
      <c r="R36" s="307"/>
      <c r="S36" s="294"/>
      <c r="T36" s="307"/>
      <c r="U36" s="294"/>
      <c r="V36" s="307"/>
      <c r="W36" s="307"/>
      <c r="X36" s="294"/>
      <c r="Y36" s="307"/>
      <c r="Z36" s="294"/>
      <c r="AA36" s="307"/>
      <c r="AB36" s="332"/>
      <c r="AC36" s="294"/>
      <c r="AD36" s="300"/>
      <c r="AE36" s="300"/>
      <c r="AF36" s="294"/>
      <c r="AG36" s="300"/>
      <c r="AH36" s="294"/>
      <c r="AI36" s="294"/>
    </row>
    <row r="37" spans="1:35" ht="15.75">
      <c r="A37" s="292" t="s">
        <v>525</v>
      </c>
      <c r="B37" s="278"/>
      <c r="C37" s="306"/>
      <c r="D37" s="297"/>
      <c r="E37" s="306"/>
      <c r="F37" s="297"/>
      <c r="G37" s="306"/>
      <c r="H37" s="297"/>
      <c r="I37" s="306"/>
      <c r="J37" s="297"/>
      <c r="K37" s="306"/>
      <c r="L37" s="294"/>
      <c r="M37" s="294"/>
      <c r="N37" s="331"/>
      <c r="O37" s="294"/>
      <c r="P37" s="331"/>
      <c r="Q37" s="294"/>
      <c r="R37" s="294"/>
      <c r="S37" s="294"/>
      <c r="T37" s="294"/>
      <c r="U37" s="294"/>
      <c r="V37" s="294"/>
      <c r="W37" s="294"/>
      <c r="X37" s="294"/>
      <c r="Y37" s="294"/>
      <c r="Z37" s="294"/>
      <c r="AA37" s="294"/>
      <c r="AB37" s="294"/>
      <c r="AC37" s="294"/>
      <c r="AD37" s="294"/>
      <c r="AE37" s="294"/>
      <c r="AF37" s="294"/>
      <c r="AG37" s="294"/>
      <c r="AH37" s="294"/>
      <c r="AI37" s="294"/>
    </row>
    <row r="38" spans="1:35" ht="15.75">
      <c r="A38" s="303" t="s">
        <v>1076</v>
      </c>
      <c r="B38" s="278" t="s">
        <v>22</v>
      </c>
      <c r="C38" s="340">
        <f>ROUND(SUM(C35:C36),1)</f>
        <v>850000</v>
      </c>
      <c r="D38" s="316"/>
      <c r="E38" s="340">
        <f>ROUND(SUM(E35:E36),1)</f>
        <v>365000</v>
      </c>
      <c r="F38" s="316"/>
      <c r="G38" s="340">
        <f>ROUND(SUM(G35:G36),1)</f>
        <v>365000</v>
      </c>
      <c r="H38" s="316"/>
      <c r="I38" s="340">
        <f>ROUND(SUM(I35:I36),1)</f>
        <v>202600</v>
      </c>
      <c r="J38" s="316"/>
      <c r="K38" s="340">
        <f>ROUND(SUM(K35:K36),1)</f>
        <v>-162400</v>
      </c>
      <c r="L38" s="283"/>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row>
    <row r="39" spans="1:35" ht="15.75">
      <c r="A39" s="303"/>
      <c r="B39" s="278"/>
      <c r="C39" s="316"/>
      <c r="D39" s="309"/>
      <c r="E39" s="309"/>
      <c r="F39" s="309"/>
      <c r="G39" s="309"/>
      <c r="H39" s="309"/>
      <c r="I39" s="309"/>
      <c r="J39" s="309"/>
      <c r="K39" s="309"/>
      <c r="L39" s="283"/>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row>
    <row r="40" spans="1:35" ht="15.75">
      <c r="A40" s="292" t="s">
        <v>1136</v>
      </c>
      <c r="B40" s="278"/>
      <c r="C40" s="297"/>
      <c r="D40" s="297"/>
      <c r="E40" s="302"/>
      <c r="F40" s="297"/>
      <c r="G40" s="297"/>
      <c r="H40" s="297"/>
      <c r="I40" s="297"/>
      <c r="J40" s="297"/>
      <c r="K40" s="297"/>
      <c r="L40" s="293"/>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row>
    <row r="41" spans="1:35" ht="15.75">
      <c r="A41" s="292" t="s">
        <v>1137</v>
      </c>
      <c r="B41" s="278"/>
      <c r="C41" s="297"/>
      <c r="D41" s="297"/>
      <c r="E41" s="302"/>
      <c r="F41" s="297"/>
      <c r="G41" s="297"/>
      <c r="H41" s="297"/>
      <c r="I41" s="297"/>
      <c r="J41" s="297"/>
      <c r="K41" s="297"/>
      <c r="L41" s="293"/>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row>
    <row r="42" spans="1:35" ht="15.75">
      <c r="A42" s="303" t="s">
        <v>509</v>
      </c>
      <c r="B42" s="308" t="s">
        <v>22</v>
      </c>
      <c r="C42" s="309">
        <f>ROUND(SUM(C33)+SUM(C38),1)</f>
        <v>-9000</v>
      </c>
      <c r="D42" s="347"/>
      <c r="E42" s="309">
        <f>ROUND(SUM(E33)+SUM(E38),1)</f>
        <v>139000</v>
      </c>
      <c r="F42" s="347"/>
      <c r="G42" s="309">
        <f>ROUND(SUM(G33)+SUM(G38),1)</f>
        <v>139000</v>
      </c>
      <c r="H42" s="347"/>
      <c r="I42" s="309">
        <f>ROUND(SUM(I33)+SUM(I38),1)</f>
        <v>-91500</v>
      </c>
      <c r="J42" s="347"/>
      <c r="K42" s="309">
        <f>ROUND(SUM(K33)+SUM(K38),1)</f>
        <v>-230500</v>
      </c>
      <c r="L42" s="280"/>
      <c r="M42" s="311"/>
      <c r="N42" s="280"/>
      <c r="O42" s="311"/>
      <c r="P42" s="280"/>
      <c r="Q42" s="311"/>
      <c r="R42" s="280"/>
      <c r="S42" s="311"/>
      <c r="T42" s="280"/>
      <c r="U42" s="311"/>
      <c r="V42" s="280"/>
      <c r="W42" s="280"/>
      <c r="X42" s="311"/>
      <c r="Y42" s="280"/>
      <c r="Z42" s="311"/>
      <c r="AA42" s="280"/>
      <c r="AB42" s="280"/>
      <c r="AC42" s="311"/>
      <c r="AD42" s="280"/>
      <c r="AE42" s="280"/>
      <c r="AF42" s="311"/>
      <c r="AG42" s="280"/>
      <c r="AH42" s="311"/>
      <c r="AI42" s="280"/>
    </row>
    <row r="43" spans="1:35" ht="15.75">
      <c r="C43" s="313"/>
      <c r="D43" s="348"/>
      <c r="E43" s="313"/>
      <c r="F43" s="348"/>
      <c r="G43" s="313"/>
      <c r="H43" s="348"/>
      <c r="I43" s="313"/>
      <c r="J43" s="348"/>
      <c r="K43" s="313"/>
      <c r="L43" s="280"/>
      <c r="M43" s="267"/>
      <c r="Q43" s="267"/>
      <c r="R43" s="267"/>
      <c r="S43" s="267"/>
      <c r="T43" s="267"/>
    </row>
    <row r="44" spans="1:35" ht="15.75">
      <c r="A44" s="1155" t="s">
        <v>1030</v>
      </c>
      <c r="B44" s="1156" t="s">
        <v>22</v>
      </c>
      <c r="C44" s="342">
        <v>-471000</v>
      </c>
      <c r="D44" s="1161"/>
      <c r="E44" s="342">
        <v>-471000</v>
      </c>
      <c r="F44" s="1161"/>
      <c r="G44" s="342">
        <v>-471000</v>
      </c>
      <c r="H44" s="1161"/>
      <c r="I44" s="342">
        <f>ROUND('Exhibit A-4  State - Federal'!C54,-2)</f>
        <v>-472200</v>
      </c>
      <c r="J44" s="1161"/>
      <c r="K44" s="341">
        <f>SUM(I44)-SUM(G44)</f>
        <v>-1200</v>
      </c>
      <c r="L44" s="280"/>
      <c r="M44" s="317"/>
      <c r="N44" s="280"/>
      <c r="P44" s="280"/>
      <c r="Q44" s="267"/>
      <c r="R44" s="280"/>
      <c r="S44" s="267"/>
      <c r="T44" s="280"/>
    </row>
    <row r="45" spans="1:35" ht="16.5" thickBot="1">
      <c r="A45" s="303" t="s">
        <v>1031</v>
      </c>
      <c r="B45" s="315" t="s">
        <v>22</v>
      </c>
      <c r="C45" s="383">
        <f>ROUND(SUM(C42:C44),1)</f>
        <v>-480000</v>
      </c>
      <c r="D45" s="347"/>
      <c r="E45" s="383">
        <f>ROUND(SUM(E42:E44),1)</f>
        <v>-332000</v>
      </c>
      <c r="F45" s="347"/>
      <c r="G45" s="383">
        <f>ROUND(SUM(G42:G44),1)</f>
        <v>-332000</v>
      </c>
      <c r="H45" s="347"/>
      <c r="I45" s="383">
        <f>ROUND(SUM(I42:I44),1)</f>
        <v>-563700</v>
      </c>
      <c r="J45" s="347"/>
      <c r="K45" s="383">
        <f>ROUND(SUM(K42:K44),1)</f>
        <v>-231700</v>
      </c>
      <c r="L45" s="280"/>
      <c r="M45" s="319"/>
      <c r="N45" s="280"/>
      <c r="O45" s="311"/>
      <c r="P45" s="280"/>
      <c r="Q45" s="311"/>
      <c r="R45" s="280"/>
      <c r="S45" s="311"/>
      <c r="T45" s="280"/>
    </row>
    <row r="46" spans="1:35" ht="15.75" thickTop="1">
      <c r="A46" s="275"/>
      <c r="B46" s="315"/>
      <c r="C46" s="320"/>
      <c r="I46" s="267"/>
      <c r="L46" s="267"/>
      <c r="M46" s="267"/>
      <c r="Q46" s="267"/>
      <c r="R46" s="267"/>
      <c r="S46" s="267"/>
      <c r="T46" s="267"/>
    </row>
    <row r="47" spans="1:35">
      <c r="A47" s="883"/>
      <c r="B47" s="315"/>
      <c r="C47" s="317"/>
      <c r="I47" s="267"/>
      <c r="L47" s="267"/>
      <c r="M47" s="267"/>
      <c r="Q47" s="267"/>
      <c r="R47" s="267"/>
      <c r="S47" s="267"/>
      <c r="T47" s="267"/>
    </row>
    <row r="48" spans="1:35">
      <c r="A48" s="275"/>
      <c r="B48" s="315"/>
      <c r="C48" s="317"/>
      <c r="I48" s="267"/>
      <c r="L48" s="267"/>
      <c r="M48" s="267"/>
      <c r="Q48" s="267"/>
      <c r="R48" s="267"/>
      <c r="S48" s="267"/>
      <c r="T48" s="267"/>
    </row>
    <row r="49" spans="1:13" ht="15.75">
      <c r="A49" s="666"/>
      <c r="L49" s="267"/>
      <c r="M49" s="267"/>
    </row>
    <row r="50" spans="1:13" ht="15.75">
      <c r="A50" s="666"/>
      <c r="L50" s="267"/>
      <c r="M50" s="267"/>
    </row>
    <row r="51" spans="1:13">
      <c r="L51" s="267"/>
      <c r="M51" s="267"/>
    </row>
    <row r="52" spans="1:13">
      <c r="L52" s="267"/>
      <c r="M52" s="267"/>
    </row>
    <row r="53" spans="1:13">
      <c r="L53" s="267"/>
      <c r="M53" s="267"/>
    </row>
    <row r="54" spans="1:13">
      <c r="L54" s="267"/>
      <c r="M54" s="267"/>
    </row>
    <row r="55" spans="1:13">
      <c r="M55" s="267"/>
    </row>
  </sheetData>
  <mergeCells count="2">
    <mergeCell ref="C11:K11"/>
    <mergeCell ref="C14:G14"/>
  </mergeCells>
  <pageMargins left="1" right="0.46" top="0.65" bottom="0.25" header="0.5" footer="0.25"/>
  <pageSetup scale="71" orientation="landscape" r:id="rId1"/>
  <headerFooter scaleWithDoc="0">
    <oddFooter>&amp;R&amp;8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52"/>
  <sheetViews>
    <sheetView showGridLines="0" zoomScale="80" workbookViewId="0"/>
  </sheetViews>
  <sheetFormatPr defaultRowHeight="15"/>
  <cols>
    <col min="1" max="1" width="52.109375" style="312" customWidth="1"/>
    <col min="2" max="2" width="2.109375" style="312" customWidth="1"/>
    <col min="3" max="3" width="14.109375" style="267" customWidth="1"/>
    <col min="4" max="4" width="2" style="267" customWidth="1"/>
    <col min="5" max="5" width="14.77734375" style="267" customWidth="1"/>
    <col min="6" max="6" width="2" style="267" customWidth="1"/>
    <col min="7" max="7" width="14.77734375" style="267" customWidth="1"/>
    <col min="8" max="8" width="2.109375" style="314" customWidth="1"/>
    <col min="9" max="9" width="14.77734375" style="314" customWidth="1"/>
    <col min="10" max="10" width="2.109375" style="314" customWidth="1"/>
    <col min="11" max="11" width="14.77734375" style="314" customWidth="1"/>
    <col min="12" max="13" width="3.77734375" style="314" customWidth="1"/>
    <col min="14" max="14" width="12.44140625" style="267" customWidth="1"/>
    <col min="15" max="15" width="2.109375" style="267" customWidth="1"/>
    <col min="16" max="16" width="12.5546875" style="267" customWidth="1"/>
    <col min="17" max="17" width="2.109375" style="314" customWidth="1"/>
    <col min="18" max="18" width="12.77734375" style="314" customWidth="1"/>
    <col min="19" max="19" width="2.109375" style="314" customWidth="1"/>
    <col min="20" max="20" width="12.77734375" style="314" customWidth="1"/>
    <col min="21" max="21" width="2" style="267" customWidth="1"/>
    <col min="22" max="22" width="11.77734375" style="267" customWidth="1"/>
    <col min="23" max="23" width="11.44140625" style="267" customWidth="1"/>
    <col min="24" max="24" width="1.77734375" style="267" customWidth="1"/>
    <col min="25" max="25" width="11.77734375" style="267" customWidth="1"/>
    <col min="26" max="26" width="2.109375" style="267" customWidth="1"/>
    <col min="27" max="27" width="11.44140625" style="267" customWidth="1"/>
    <col min="28" max="28" width="0.5546875" style="267" customWidth="1"/>
    <col min="29" max="29" width="2.109375" style="267" customWidth="1"/>
    <col min="30" max="30" width="10.5546875" style="267" customWidth="1"/>
    <col min="31" max="31" width="11.109375" style="267" customWidth="1"/>
    <col min="32" max="32" width="2.109375" style="267" customWidth="1"/>
    <col min="33" max="33" width="11.109375" style="267" customWidth="1"/>
    <col min="34" max="34" width="2.109375" style="267" customWidth="1"/>
    <col min="35" max="35" width="12.44140625" style="267" customWidth="1"/>
    <col min="36" max="40" width="8.77734375" style="267"/>
    <col min="41" max="41" width="8.77734375" style="314"/>
    <col min="42" max="254" width="8.77734375" style="312"/>
    <col min="255" max="255" width="51" style="312" customWidth="1"/>
    <col min="256" max="256" width="2.109375" style="312" customWidth="1"/>
    <col min="257" max="257" width="14.109375" style="312" customWidth="1"/>
    <col min="258" max="259" width="8.77734375" style="312" customWidth="1"/>
    <col min="260" max="260" width="2" style="312" customWidth="1"/>
    <col min="261" max="261" width="14.77734375" style="312" customWidth="1"/>
    <col min="262" max="262" width="2" style="312" customWidth="1"/>
    <col min="263" max="263" width="14.77734375" style="312" customWidth="1"/>
    <col min="264" max="264" width="2.109375" style="312" customWidth="1"/>
    <col min="265" max="265" width="14.77734375" style="312" customWidth="1"/>
    <col min="266" max="266" width="2.109375" style="312" customWidth="1"/>
    <col min="267" max="267" width="14.77734375" style="312" customWidth="1"/>
    <col min="268" max="269" width="3.77734375" style="312" customWidth="1"/>
    <col min="270" max="270" width="12.44140625" style="312" customWidth="1"/>
    <col min="271" max="271" width="2.109375" style="312" customWidth="1"/>
    <col min="272" max="272" width="12.5546875" style="312" customWidth="1"/>
    <col min="273" max="273" width="2.109375" style="312" customWidth="1"/>
    <col min="274" max="274" width="12.77734375" style="312" customWidth="1"/>
    <col min="275" max="275" width="2.109375" style="312" customWidth="1"/>
    <col min="276" max="276" width="12.77734375" style="312" customWidth="1"/>
    <col min="277" max="277" width="2" style="312" customWidth="1"/>
    <col min="278" max="278" width="11.77734375" style="312" customWidth="1"/>
    <col min="279" max="279" width="11.44140625" style="312" customWidth="1"/>
    <col min="280" max="280" width="1.77734375" style="312" customWidth="1"/>
    <col min="281" max="281" width="11.77734375" style="312" customWidth="1"/>
    <col min="282" max="282" width="2.109375" style="312" customWidth="1"/>
    <col min="283" max="283" width="11.44140625" style="312" customWidth="1"/>
    <col min="284" max="284" width="0.5546875" style="312" customWidth="1"/>
    <col min="285" max="285" width="2.109375" style="312" customWidth="1"/>
    <col min="286" max="286" width="10.5546875" style="312" customWidth="1"/>
    <col min="287" max="287" width="11.109375" style="312" customWidth="1"/>
    <col min="288" max="288" width="2.109375" style="312" customWidth="1"/>
    <col min="289" max="289" width="11.109375" style="312" customWidth="1"/>
    <col min="290" max="290" width="2.109375" style="312" customWidth="1"/>
    <col min="291" max="291" width="12.44140625" style="312" customWidth="1"/>
    <col min="292" max="510" width="8.77734375" style="312"/>
    <col min="511" max="511" width="51" style="312" customWidth="1"/>
    <col min="512" max="512" width="2.109375" style="312" customWidth="1"/>
    <col min="513" max="513" width="14.109375" style="312" customWidth="1"/>
    <col min="514" max="515" width="8.77734375" style="312" customWidth="1"/>
    <col min="516" max="516" width="2" style="312" customWidth="1"/>
    <col min="517" max="517" width="14.77734375" style="312" customWidth="1"/>
    <col min="518" max="518" width="2" style="312" customWidth="1"/>
    <col min="519" max="519" width="14.77734375" style="312" customWidth="1"/>
    <col min="520" max="520" width="2.109375" style="312" customWidth="1"/>
    <col min="521" max="521" width="14.77734375" style="312" customWidth="1"/>
    <col min="522" max="522" width="2.109375" style="312" customWidth="1"/>
    <col min="523" max="523" width="14.77734375" style="312" customWidth="1"/>
    <col min="524" max="525" width="3.77734375" style="312" customWidth="1"/>
    <col min="526" max="526" width="12.44140625" style="312" customWidth="1"/>
    <col min="527" max="527" width="2.109375" style="312" customWidth="1"/>
    <col min="528" max="528" width="12.5546875" style="312" customWidth="1"/>
    <col min="529" max="529" width="2.109375" style="312" customWidth="1"/>
    <col min="530" max="530" width="12.77734375" style="312" customWidth="1"/>
    <col min="531" max="531" width="2.109375" style="312" customWidth="1"/>
    <col min="532" max="532" width="12.77734375" style="312" customWidth="1"/>
    <col min="533" max="533" width="2" style="312" customWidth="1"/>
    <col min="534" max="534" width="11.77734375" style="312" customWidth="1"/>
    <col min="535" max="535" width="11.44140625" style="312" customWidth="1"/>
    <col min="536" max="536" width="1.77734375" style="312" customWidth="1"/>
    <col min="537" max="537" width="11.77734375" style="312" customWidth="1"/>
    <col min="538" max="538" width="2.109375" style="312" customWidth="1"/>
    <col min="539" max="539" width="11.44140625" style="312" customWidth="1"/>
    <col min="540" max="540" width="0.5546875" style="312" customWidth="1"/>
    <col min="541" max="541" width="2.109375" style="312" customWidth="1"/>
    <col min="542" max="542" width="10.5546875" style="312" customWidth="1"/>
    <col min="543" max="543" width="11.109375" style="312" customWidth="1"/>
    <col min="544" max="544" width="2.109375" style="312" customWidth="1"/>
    <col min="545" max="545" width="11.109375" style="312" customWidth="1"/>
    <col min="546" max="546" width="2.109375" style="312" customWidth="1"/>
    <col min="547" max="547" width="12.44140625" style="312" customWidth="1"/>
    <col min="548" max="766" width="8.77734375" style="312"/>
    <col min="767" max="767" width="51" style="312" customWidth="1"/>
    <col min="768" max="768" width="2.109375" style="312" customWidth="1"/>
    <col min="769" max="769" width="14.109375" style="312" customWidth="1"/>
    <col min="770" max="771" width="8.77734375" style="312" customWidth="1"/>
    <col min="772" max="772" width="2" style="312" customWidth="1"/>
    <col min="773" max="773" width="14.77734375" style="312" customWidth="1"/>
    <col min="774" max="774" width="2" style="312" customWidth="1"/>
    <col min="775" max="775" width="14.77734375" style="312" customWidth="1"/>
    <col min="776" max="776" width="2.109375" style="312" customWidth="1"/>
    <col min="777" max="777" width="14.77734375" style="312" customWidth="1"/>
    <col min="778" max="778" width="2.109375" style="312" customWidth="1"/>
    <col min="779" max="779" width="14.77734375" style="312" customWidth="1"/>
    <col min="780" max="781" width="3.77734375" style="312" customWidth="1"/>
    <col min="782" max="782" width="12.44140625" style="312" customWidth="1"/>
    <col min="783" max="783" width="2.109375" style="312" customWidth="1"/>
    <col min="784" max="784" width="12.5546875" style="312" customWidth="1"/>
    <col min="785" max="785" width="2.109375" style="312" customWidth="1"/>
    <col min="786" max="786" width="12.77734375" style="312" customWidth="1"/>
    <col min="787" max="787" width="2.109375" style="312" customWidth="1"/>
    <col min="788" max="788" width="12.77734375" style="312" customWidth="1"/>
    <col min="789" max="789" width="2" style="312" customWidth="1"/>
    <col min="790" max="790" width="11.77734375" style="312" customWidth="1"/>
    <col min="791" max="791" width="11.44140625" style="312" customWidth="1"/>
    <col min="792" max="792" width="1.77734375" style="312" customWidth="1"/>
    <col min="793" max="793" width="11.77734375" style="312" customWidth="1"/>
    <col min="794" max="794" width="2.109375" style="312" customWidth="1"/>
    <col min="795" max="795" width="11.44140625" style="312" customWidth="1"/>
    <col min="796" max="796" width="0.5546875" style="312" customWidth="1"/>
    <col min="797" max="797" width="2.109375" style="312" customWidth="1"/>
    <col min="798" max="798" width="10.5546875" style="312" customWidth="1"/>
    <col min="799" max="799" width="11.109375" style="312" customWidth="1"/>
    <col min="800" max="800" width="2.109375" style="312" customWidth="1"/>
    <col min="801" max="801" width="11.109375" style="312" customWidth="1"/>
    <col min="802" max="802" width="2.109375" style="312" customWidth="1"/>
    <col min="803" max="803" width="12.44140625" style="312" customWidth="1"/>
    <col min="804" max="1022" width="8.77734375" style="312"/>
    <col min="1023" max="1023" width="51" style="312" customWidth="1"/>
    <col min="1024" max="1024" width="2.109375" style="312" customWidth="1"/>
    <col min="1025" max="1025" width="14.109375" style="312" customWidth="1"/>
    <col min="1026" max="1027" width="8.77734375" style="312" customWidth="1"/>
    <col min="1028" max="1028" width="2" style="312" customWidth="1"/>
    <col min="1029" max="1029" width="14.77734375" style="312" customWidth="1"/>
    <col min="1030" max="1030" width="2" style="312" customWidth="1"/>
    <col min="1031" max="1031" width="14.77734375" style="312" customWidth="1"/>
    <col min="1032" max="1032" width="2.109375" style="312" customWidth="1"/>
    <col min="1033" max="1033" width="14.77734375" style="312" customWidth="1"/>
    <col min="1034" max="1034" width="2.109375" style="312" customWidth="1"/>
    <col min="1035" max="1035" width="14.77734375" style="312" customWidth="1"/>
    <col min="1036" max="1037" width="3.77734375" style="312" customWidth="1"/>
    <col min="1038" max="1038" width="12.44140625" style="312" customWidth="1"/>
    <col min="1039" max="1039" width="2.109375" style="312" customWidth="1"/>
    <col min="1040" max="1040" width="12.5546875" style="312" customWidth="1"/>
    <col min="1041" max="1041" width="2.109375" style="312" customWidth="1"/>
    <col min="1042" max="1042" width="12.77734375" style="312" customWidth="1"/>
    <col min="1043" max="1043" width="2.109375" style="312" customWidth="1"/>
    <col min="1044" max="1044" width="12.77734375" style="312" customWidth="1"/>
    <col min="1045" max="1045" width="2" style="312" customWidth="1"/>
    <col min="1046" max="1046" width="11.77734375" style="312" customWidth="1"/>
    <col min="1047" max="1047" width="11.44140625" style="312" customWidth="1"/>
    <col min="1048" max="1048" width="1.77734375" style="312" customWidth="1"/>
    <col min="1049" max="1049" width="11.77734375" style="312" customWidth="1"/>
    <col min="1050" max="1050" width="2.109375" style="312" customWidth="1"/>
    <col min="1051" max="1051" width="11.44140625" style="312" customWidth="1"/>
    <col min="1052" max="1052" width="0.5546875" style="312" customWidth="1"/>
    <col min="1053" max="1053" width="2.109375" style="312" customWidth="1"/>
    <col min="1054" max="1054" width="10.5546875" style="312" customWidth="1"/>
    <col min="1055" max="1055" width="11.109375" style="312" customWidth="1"/>
    <col min="1056" max="1056" width="2.109375" style="312" customWidth="1"/>
    <col min="1057" max="1057" width="11.109375" style="312" customWidth="1"/>
    <col min="1058" max="1058" width="2.109375" style="312" customWidth="1"/>
    <col min="1059" max="1059" width="12.44140625" style="312" customWidth="1"/>
    <col min="1060" max="1278" width="8.77734375" style="312"/>
    <col min="1279" max="1279" width="51" style="312" customWidth="1"/>
    <col min="1280" max="1280" width="2.109375" style="312" customWidth="1"/>
    <col min="1281" max="1281" width="14.109375" style="312" customWidth="1"/>
    <col min="1282" max="1283" width="8.77734375" style="312" customWidth="1"/>
    <col min="1284" max="1284" width="2" style="312" customWidth="1"/>
    <col min="1285" max="1285" width="14.77734375" style="312" customWidth="1"/>
    <col min="1286" max="1286" width="2" style="312" customWidth="1"/>
    <col min="1287" max="1287" width="14.77734375" style="312" customWidth="1"/>
    <col min="1288" max="1288" width="2.109375" style="312" customWidth="1"/>
    <col min="1289" max="1289" width="14.77734375" style="312" customWidth="1"/>
    <col min="1290" max="1290" width="2.109375" style="312" customWidth="1"/>
    <col min="1291" max="1291" width="14.77734375" style="312" customWidth="1"/>
    <col min="1292" max="1293" width="3.77734375" style="312" customWidth="1"/>
    <col min="1294" max="1294" width="12.44140625" style="312" customWidth="1"/>
    <col min="1295" max="1295" width="2.109375" style="312" customWidth="1"/>
    <col min="1296" max="1296" width="12.5546875" style="312" customWidth="1"/>
    <col min="1297" max="1297" width="2.109375" style="312" customWidth="1"/>
    <col min="1298" max="1298" width="12.77734375" style="312" customWidth="1"/>
    <col min="1299" max="1299" width="2.109375" style="312" customWidth="1"/>
    <col min="1300" max="1300" width="12.77734375" style="312" customWidth="1"/>
    <col min="1301" max="1301" width="2" style="312" customWidth="1"/>
    <col min="1302" max="1302" width="11.77734375" style="312" customWidth="1"/>
    <col min="1303" max="1303" width="11.44140625" style="312" customWidth="1"/>
    <col min="1304" max="1304" width="1.77734375" style="312" customWidth="1"/>
    <col min="1305" max="1305" width="11.77734375" style="312" customWidth="1"/>
    <col min="1306" max="1306" width="2.109375" style="312" customWidth="1"/>
    <col min="1307" max="1307" width="11.44140625" style="312" customWidth="1"/>
    <col min="1308" max="1308" width="0.5546875" style="312" customWidth="1"/>
    <col min="1309" max="1309" width="2.109375" style="312" customWidth="1"/>
    <col min="1310" max="1310" width="10.5546875" style="312" customWidth="1"/>
    <col min="1311" max="1311" width="11.109375" style="312" customWidth="1"/>
    <col min="1312" max="1312" width="2.109375" style="312" customWidth="1"/>
    <col min="1313" max="1313" width="11.109375" style="312" customWidth="1"/>
    <col min="1314" max="1314" width="2.109375" style="312" customWidth="1"/>
    <col min="1315" max="1315" width="12.44140625" style="312" customWidth="1"/>
    <col min="1316" max="1534" width="8.77734375" style="312"/>
    <col min="1535" max="1535" width="51" style="312" customWidth="1"/>
    <col min="1536" max="1536" width="2.109375" style="312" customWidth="1"/>
    <col min="1537" max="1537" width="14.109375" style="312" customWidth="1"/>
    <col min="1538" max="1539" width="8.77734375" style="312" customWidth="1"/>
    <col min="1540" max="1540" width="2" style="312" customWidth="1"/>
    <col min="1541" max="1541" width="14.77734375" style="312" customWidth="1"/>
    <col min="1542" max="1542" width="2" style="312" customWidth="1"/>
    <col min="1543" max="1543" width="14.77734375" style="312" customWidth="1"/>
    <col min="1544" max="1544" width="2.109375" style="312" customWidth="1"/>
    <col min="1545" max="1545" width="14.77734375" style="312" customWidth="1"/>
    <col min="1546" max="1546" width="2.109375" style="312" customWidth="1"/>
    <col min="1547" max="1547" width="14.77734375" style="312" customWidth="1"/>
    <col min="1548" max="1549" width="3.77734375" style="312" customWidth="1"/>
    <col min="1550" max="1550" width="12.44140625" style="312" customWidth="1"/>
    <col min="1551" max="1551" width="2.109375" style="312" customWidth="1"/>
    <col min="1552" max="1552" width="12.5546875" style="312" customWidth="1"/>
    <col min="1553" max="1553" width="2.109375" style="312" customWidth="1"/>
    <col min="1554" max="1554" width="12.77734375" style="312" customWidth="1"/>
    <col min="1555" max="1555" width="2.109375" style="312" customWidth="1"/>
    <col min="1556" max="1556" width="12.77734375" style="312" customWidth="1"/>
    <col min="1557" max="1557" width="2" style="312" customWidth="1"/>
    <col min="1558" max="1558" width="11.77734375" style="312" customWidth="1"/>
    <col min="1559" max="1559" width="11.44140625" style="312" customWidth="1"/>
    <col min="1560" max="1560" width="1.77734375" style="312" customWidth="1"/>
    <col min="1561" max="1561" width="11.77734375" style="312" customWidth="1"/>
    <col min="1562" max="1562" width="2.109375" style="312" customWidth="1"/>
    <col min="1563" max="1563" width="11.44140625" style="312" customWidth="1"/>
    <col min="1564" max="1564" width="0.5546875" style="312" customWidth="1"/>
    <col min="1565" max="1565" width="2.109375" style="312" customWidth="1"/>
    <col min="1566" max="1566" width="10.5546875" style="312" customWidth="1"/>
    <col min="1567" max="1567" width="11.109375" style="312" customWidth="1"/>
    <col min="1568" max="1568" width="2.109375" style="312" customWidth="1"/>
    <col min="1569" max="1569" width="11.109375" style="312" customWidth="1"/>
    <col min="1570" max="1570" width="2.109375" style="312" customWidth="1"/>
    <col min="1571" max="1571" width="12.44140625" style="312" customWidth="1"/>
    <col min="1572" max="1790" width="8.77734375" style="312"/>
    <col min="1791" max="1791" width="51" style="312" customWidth="1"/>
    <col min="1792" max="1792" width="2.109375" style="312" customWidth="1"/>
    <col min="1793" max="1793" width="14.109375" style="312" customWidth="1"/>
    <col min="1794" max="1795" width="8.77734375" style="312" customWidth="1"/>
    <col min="1796" max="1796" width="2" style="312" customWidth="1"/>
    <col min="1797" max="1797" width="14.77734375" style="312" customWidth="1"/>
    <col min="1798" max="1798" width="2" style="312" customWidth="1"/>
    <col min="1799" max="1799" width="14.77734375" style="312" customWidth="1"/>
    <col min="1800" max="1800" width="2.109375" style="312" customWidth="1"/>
    <col min="1801" max="1801" width="14.77734375" style="312" customWidth="1"/>
    <col min="1802" max="1802" width="2.109375" style="312" customWidth="1"/>
    <col min="1803" max="1803" width="14.77734375" style="312" customWidth="1"/>
    <col min="1804" max="1805" width="3.77734375" style="312" customWidth="1"/>
    <col min="1806" max="1806" width="12.44140625" style="312" customWidth="1"/>
    <col min="1807" max="1807" width="2.109375" style="312" customWidth="1"/>
    <col min="1808" max="1808" width="12.5546875" style="312" customWidth="1"/>
    <col min="1809" max="1809" width="2.109375" style="312" customWidth="1"/>
    <col min="1810" max="1810" width="12.77734375" style="312" customWidth="1"/>
    <col min="1811" max="1811" width="2.109375" style="312" customWidth="1"/>
    <col min="1812" max="1812" width="12.77734375" style="312" customWidth="1"/>
    <col min="1813" max="1813" width="2" style="312" customWidth="1"/>
    <col min="1814" max="1814" width="11.77734375" style="312" customWidth="1"/>
    <col min="1815" max="1815" width="11.44140625" style="312" customWidth="1"/>
    <col min="1816" max="1816" width="1.77734375" style="312" customWidth="1"/>
    <col min="1817" max="1817" width="11.77734375" style="312" customWidth="1"/>
    <col min="1818" max="1818" width="2.109375" style="312" customWidth="1"/>
    <col min="1819" max="1819" width="11.44140625" style="312" customWidth="1"/>
    <col min="1820" max="1820" width="0.5546875" style="312" customWidth="1"/>
    <col min="1821" max="1821" width="2.109375" style="312" customWidth="1"/>
    <col min="1822" max="1822" width="10.5546875" style="312" customWidth="1"/>
    <col min="1823" max="1823" width="11.109375" style="312" customWidth="1"/>
    <col min="1824" max="1824" width="2.109375" style="312" customWidth="1"/>
    <col min="1825" max="1825" width="11.109375" style="312" customWidth="1"/>
    <col min="1826" max="1826" width="2.109375" style="312" customWidth="1"/>
    <col min="1827" max="1827" width="12.44140625" style="312" customWidth="1"/>
    <col min="1828" max="2046" width="8.77734375" style="312"/>
    <col min="2047" max="2047" width="51" style="312" customWidth="1"/>
    <col min="2048" max="2048" width="2.109375" style="312" customWidth="1"/>
    <col min="2049" max="2049" width="14.109375" style="312" customWidth="1"/>
    <col min="2050" max="2051" width="8.77734375" style="312" customWidth="1"/>
    <col min="2052" max="2052" width="2" style="312" customWidth="1"/>
    <col min="2053" max="2053" width="14.77734375" style="312" customWidth="1"/>
    <col min="2054" max="2054" width="2" style="312" customWidth="1"/>
    <col min="2055" max="2055" width="14.77734375" style="312" customWidth="1"/>
    <col min="2056" max="2056" width="2.109375" style="312" customWidth="1"/>
    <col min="2057" max="2057" width="14.77734375" style="312" customWidth="1"/>
    <col min="2058" max="2058" width="2.109375" style="312" customWidth="1"/>
    <col min="2059" max="2059" width="14.77734375" style="312" customWidth="1"/>
    <col min="2060" max="2061" width="3.77734375" style="312" customWidth="1"/>
    <col min="2062" max="2062" width="12.44140625" style="312" customWidth="1"/>
    <col min="2063" max="2063" width="2.109375" style="312" customWidth="1"/>
    <col min="2064" max="2064" width="12.5546875" style="312" customWidth="1"/>
    <col min="2065" max="2065" width="2.109375" style="312" customWidth="1"/>
    <col min="2066" max="2066" width="12.77734375" style="312" customWidth="1"/>
    <col min="2067" max="2067" width="2.109375" style="312" customWidth="1"/>
    <col min="2068" max="2068" width="12.77734375" style="312" customWidth="1"/>
    <col min="2069" max="2069" width="2" style="312" customWidth="1"/>
    <col min="2070" max="2070" width="11.77734375" style="312" customWidth="1"/>
    <col min="2071" max="2071" width="11.44140625" style="312" customWidth="1"/>
    <col min="2072" max="2072" width="1.77734375" style="312" customWidth="1"/>
    <col min="2073" max="2073" width="11.77734375" style="312" customWidth="1"/>
    <col min="2074" max="2074" width="2.109375" style="312" customWidth="1"/>
    <col min="2075" max="2075" width="11.44140625" style="312" customWidth="1"/>
    <col min="2076" max="2076" width="0.5546875" style="312" customWidth="1"/>
    <col min="2077" max="2077" width="2.109375" style="312" customWidth="1"/>
    <col min="2078" max="2078" width="10.5546875" style="312" customWidth="1"/>
    <col min="2079" max="2079" width="11.109375" style="312" customWidth="1"/>
    <col min="2080" max="2080" width="2.109375" style="312" customWidth="1"/>
    <col min="2081" max="2081" width="11.109375" style="312" customWidth="1"/>
    <col min="2082" max="2082" width="2.109375" style="312" customWidth="1"/>
    <col min="2083" max="2083" width="12.44140625" style="312" customWidth="1"/>
    <col min="2084" max="2302" width="8.77734375" style="312"/>
    <col min="2303" max="2303" width="51" style="312" customWidth="1"/>
    <col min="2304" max="2304" width="2.109375" style="312" customWidth="1"/>
    <col min="2305" max="2305" width="14.109375" style="312" customWidth="1"/>
    <col min="2306" max="2307" width="8.77734375" style="312" customWidth="1"/>
    <col min="2308" max="2308" width="2" style="312" customWidth="1"/>
    <col min="2309" max="2309" width="14.77734375" style="312" customWidth="1"/>
    <col min="2310" max="2310" width="2" style="312" customWidth="1"/>
    <col min="2311" max="2311" width="14.77734375" style="312" customWidth="1"/>
    <col min="2312" max="2312" width="2.109375" style="312" customWidth="1"/>
    <col min="2313" max="2313" width="14.77734375" style="312" customWidth="1"/>
    <col min="2314" max="2314" width="2.109375" style="312" customWidth="1"/>
    <col min="2315" max="2315" width="14.77734375" style="312" customWidth="1"/>
    <col min="2316" max="2317" width="3.77734375" style="312" customWidth="1"/>
    <col min="2318" max="2318" width="12.44140625" style="312" customWidth="1"/>
    <col min="2319" max="2319" width="2.109375" style="312" customWidth="1"/>
    <col min="2320" max="2320" width="12.5546875" style="312" customWidth="1"/>
    <col min="2321" max="2321" width="2.109375" style="312" customWidth="1"/>
    <col min="2322" max="2322" width="12.77734375" style="312" customWidth="1"/>
    <col min="2323" max="2323" width="2.109375" style="312" customWidth="1"/>
    <col min="2324" max="2324" width="12.77734375" style="312" customWidth="1"/>
    <col min="2325" max="2325" width="2" style="312" customWidth="1"/>
    <col min="2326" max="2326" width="11.77734375" style="312" customWidth="1"/>
    <col min="2327" max="2327" width="11.44140625" style="312" customWidth="1"/>
    <col min="2328" max="2328" width="1.77734375" style="312" customWidth="1"/>
    <col min="2329" max="2329" width="11.77734375" style="312" customWidth="1"/>
    <col min="2330" max="2330" width="2.109375" style="312" customWidth="1"/>
    <col min="2331" max="2331" width="11.44140625" style="312" customWidth="1"/>
    <col min="2332" max="2332" width="0.5546875" style="312" customWidth="1"/>
    <col min="2333" max="2333" width="2.109375" style="312" customWidth="1"/>
    <col min="2334" max="2334" width="10.5546875" style="312" customWidth="1"/>
    <col min="2335" max="2335" width="11.109375" style="312" customWidth="1"/>
    <col min="2336" max="2336" width="2.109375" style="312" customWidth="1"/>
    <col min="2337" max="2337" width="11.109375" style="312" customWidth="1"/>
    <col min="2338" max="2338" width="2.109375" style="312" customWidth="1"/>
    <col min="2339" max="2339" width="12.44140625" style="312" customWidth="1"/>
    <col min="2340" max="2558" width="8.77734375" style="312"/>
    <col min="2559" max="2559" width="51" style="312" customWidth="1"/>
    <col min="2560" max="2560" width="2.109375" style="312" customWidth="1"/>
    <col min="2561" max="2561" width="14.109375" style="312" customWidth="1"/>
    <col min="2562" max="2563" width="8.77734375" style="312" customWidth="1"/>
    <col min="2564" max="2564" width="2" style="312" customWidth="1"/>
    <col min="2565" max="2565" width="14.77734375" style="312" customWidth="1"/>
    <col min="2566" max="2566" width="2" style="312" customWidth="1"/>
    <col min="2567" max="2567" width="14.77734375" style="312" customWidth="1"/>
    <col min="2568" max="2568" width="2.109375" style="312" customWidth="1"/>
    <col min="2569" max="2569" width="14.77734375" style="312" customWidth="1"/>
    <col min="2570" max="2570" width="2.109375" style="312" customWidth="1"/>
    <col min="2571" max="2571" width="14.77734375" style="312" customWidth="1"/>
    <col min="2572" max="2573" width="3.77734375" style="312" customWidth="1"/>
    <col min="2574" max="2574" width="12.44140625" style="312" customWidth="1"/>
    <col min="2575" max="2575" width="2.109375" style="312" customWidth="1"/>
    <col min="2576" max="2576" width="12.5546875" style="312" customWidth="1"/>
    <col min="2577" max="2577" width="2.109375" style="312" customWidth="1"/>
    <col min="2578" max="2578" width="12.77734375" style="312" customWidth="1"/>
    <col min="2579" max="2579" width="2.109375" style="312" customWidth="1"/>
    <col min="2580" max="2580" width="12.77734375" style="312" customWidth="1"/>
    <col min="2581" max="2581" width="2" style="312" customWidth="1"/>
    <col min="2582" max="2582" width="11.77734375" style="312" customWidth="1"/>
    <col min="2583" max="2583" width="11.44140625" style="312" customWidth="1"/>
    <col min="2584" max="2584" width="1.77734375" style="312" customWidth="1"/>
    <col min="2585" max="2585" width="11.77734375" style="312" customWidth="1"/>
    <col min="2586" max="2586" width="2.109375" style="312" customWidth="1"/>
    <col min="2587" max="2587" width="11.44140625" style="312" customWidth="1"/>
    <col min="2588" max="2588" width="0.5546875" style="312" customWidth="1"/>
    <col min="2589" max="2589" width="2.109375" style="312" customWidth="1"/>
    <col min="2590" max="2590" width="10.5546875" style="312" customWidth="1"/>
    <col min="2591" max="2591" width="11.109375" style="312" customWidth="1"/>
    <col min="2592" max="2592" width="2.109375" style="312" customWidth="1"/>
    <col min="2593" max="2593" width="11.109375" style="312" customWidth="1"/>
    <col min="2594" max="2594" width="2.109375" style="312" customWidth="1"/>
    <col min="2595" max="2595" width="12.44140625" style="312" customWidth="1"/>
    <col min="2596" max="2814" width="8.77734375" style="312"/>
    <col min="2815" max="2815" width="51" style="312" customWidth="1"/>
    <col min="2816" max="2816" width="2.109375" style="312" customWidth="1"/>
    <col min="2817" max="2817" width="14.109375" style="312" customWidth="1"/>
    <col min="2818" max="2819" width="8.77734375" style="312" customWidth="1"/>
    <col min="2820" max="2820" width="2" style="312" customWidth="1"/>
    <col min="2821" max="2821" width="14.77734375" style="312" customWidth="1"/>
    <col min="2822" max="2822" width="2" style="312" customWidth="1"/>
    <col min="2823" max="2823" width="14.77734375" style="312" customWidth="1"/>
    <col min="2824" max="2824" width="2.109375" style="312" customWidth="1"/>
    <col min="2825" max="2825" width="14.77734375" style="312" customWidth="1"/>
    <col min="2826" max="2826" width="2.109375" style="312" customWidth="1"/>
    <col min="2827" max="2827" width="14.77734375" style="312" customWidth="1"/>
    <col min="2828" max="2829" width="3.77734375" style="312" customWidth="1"/>
    <col min="2830" max="2830" width="12.44140625" style="312" customWidth="1"/>
    <col min="2831" max="2831" width="2.109375" style="312" customWidth="1"/>
    <col min="2832" max="2832" width="12.5546875" style="312" customWidth="1"/>
    <col min="2833" max="2833" width="2.109375" style="312" customWidth="1"/>
    <col min="2834" max="2834" width="12.77734375" style="312" customWidth="1"/>
    <col min="2835" max="2835" width="2.109375" style="312" customWidth="1"/>
    <col min="2836" max="2836" width="12.77734375" style="312" customWidth="1"/>
    <col min="2837" max="2837" width="2" style="312" customWidth="1"/>
    <col min="2838" max="2838" width="11.77734375" style="312" customWidth="1"/>
    <col min="2839" max="2839" width="11.44140625" style="312" customWidth="1"/>
    <col min="2840" max="2840" width="1.77734375" style="312" customWidth="1"/>
    <col min="2841" max="2841" width="11.77734375" style="312" customWidth="1"/>
    <col min="2842" max="2842" width="2.109375" style="312" customWidth="1"/>
    <col min="2843" max="2843" width="11.44140625" style="312" customWidth="1"/>
    <col min="2844" max="2844" width="0.5546875" style="312" customWidth="1"/>
    <col min="2845" max="2845" width="2.109375" style="312" customWidth="1"/>
    <col min="2846" max="2846" width="10.5546875" style="312" customWidth="1"/>
    <col min="2847" max="2847" width="11.109375" style="312" customWidth="1"/>
    <col min="2848" max="2848" width="2.109375" style="312" customWidth="1"/>
    <col min="2849" max="2849" width="11.109375" style="312" customWidth="1"/>
    <col min="2850" max="2850" width="2.109375" style="312" customWidth="1"/>
    <col min="2851" max="2851" width="12.44140625" style="312" customWidth="1"/>
    <col min="2852" max="3070" width="8.77734375" style="312"/>
    <col min="3071" max="3071" width="51" style="312" customWidth="1"/>
    <col min="3072" max="3072" width="2.109375" style="312" customWidth="1"/>
    <col min="3073" max="3073" width="14.109375" style="312" customWidth="1"/>
    <col min="3074" max="3075" width="8.77734375" style="312" customWidth="1"/>
    <col min="3076" max="3076" width="2" style="312" customWidth="1"/>
    <col min="3077" max="3077" width="14.77734375" style="312" customWidth="1"/>
    <col min="3078" max="3078" width="2" style="312" customWidth="1"/>
    <col min="3079" max="3079" width="14.77734375" style="312" customWidth="1"/>
    <col min="3080" max="3080" width="2.109375" style="312" customWidth="1"/>
    <col min="3081" max="3081" width="14.77734375" style="312" customWidth="1"/>
    <col min="3082" max="3082" width="2.109375" style="312" customWidth="1"/>
    <col min="3083" max="3083" width="14.77734375" style="312" customWidth="1"/>
    <col min="3084" max="3085" width="3.77734375" style="312" customWidth="1"/>
    <col min="3086" max="3086" width="12.44140625" style="312" customWidth="1"/>
    <col min="3087" max="3087" width="2.109375" style="312" customWidth="1"/>
    <col min="3088" max="3088" width="12.5546875" style="312" customWidth="1"/>
    <col min="3089" max="3089" width="2.109375" style="312" customWidth="1"/>
    <col min="3090" max="3090" width="12.77734375" style="312" customWidth="1"/>
    <col min="3091" max="3091" width="2.109375" style="312" customWidth="1"/>
    <col min="3092" max="3092" width="12.77734375" style="312" customWidth="1"/>
    <col min="3093" max="3093" width="2" style="312" customWidth="1"/>
    <col min="3094" max="3094" width="11.77734375" style="312" customWidth="1"/>
    <col min="3095" max="3095" width="11.44140625" style="312" customWidth="1"/>
    <col min="3096" max="3096" width="1.77734375" style="312" customWidth="1"/>
    <col min="3097" max="3097" width="11.77734375" style="312" customWidth="1"/>
    <col min="3098" max="3098" width="2.109375" style="312" customWidth="1"/>
    <col min="3099" max="3099" width="11.44140625" style="312" customWidth="1"/>
    <col min="3100" max="3100" width="0.5546875" style="312" customWidth="1"/>
    <col min="3101" max="3101" width="2.109375" style="312" customWidth="1"/>
    <col min="3102" max="3102" width="10.5546875" style="312" customWidth="1"/>
    <col min="3103" max="3103" width="11.109375" style="312" customWidth="1"/>
    <col min="3104" max="3104" width="2.109375" style="312" customWidth="1"/>
    <col min="3105" max="3105" width="11.109375" style="312" customWidth="1"/>
    <col min="3106" max="3106" width="2.109375" style="312" customWidth="1"/>
    <col min="3107" max="3107" width="12.44140625" style="312" customWidth="1"/>
    <col min="3108" max="3326" width="8.77734375" style="312"/>
    <col min="3327" max="3327" width="51" style="312" customWidth="1"/>
    <col min="3328" max="3328" width="2.109375" style="312" customWidth="1"/>
    <col min="3329" max="3329" width="14.109375" style="312" customWidth="1"/>
    <col min="3330" max="3331" width="8.77734375" style="312" customWidth="1"/>
    <col min="3332" max="3332" width="2" style="312" customWidth="1"/>
    <col min="3333" max="3333" width="14.77734375" style="312" customWidth="1"/>
    <col min="3334" max="3334" width="2" style="312" customWidth="1"/>
    <col min="3335" max="3335" width="14.77734375" style="312" customWidth="1"/>
    <col min="3336" max="3336" width="2.109375" style="312" customWidth="1"/>
    <col min="3337" max="3337" width="14.77734375" style="312" customWidth="1"/>
    <col min="3338" max="3338" width="2.109375" style="312" customWidth="1"/>
    <col min="3339" max="3339" width="14.77734375" style="312" customWidth="1"/>
    <col min="3340" max="3341" width="3.77734375" style="312" customWidth="1"/>
    <col min="3342" max="3342" width="12.44140625" style="312" customWidth="1"/>
    <col min="3343" max="3343" width="2.109375" style="312" customWidth="1"/>
    <col min="3344" max="3344" width="12.5546875" style="312" customWidth="1"/>
    <col min="3345" max="3345" width="2.109375" style="312" customWidth="1"/>
    <col min="3346" max="3346" width="12.77734375" style="312" customWidth="1"/>
    <col min="3347" max="3347" width="2.109375" style="312" customWidth="1"/>
    <col min="3348" max="3348" width="12.77734375" style="312" customWidth="1"/>
    <col min="3349" max="3349" width="2" style="312" customWidth="1"/>
    <col min="3350" max="3350" width="11.77734375" style="312" customWidth="1"/>
    <col min="3351" max="3351" width="11.44140625" style="312" customWidth="1"/>
    <col min="3352" max="3352" width="1.77734375" style="312" customWidth="1"/>
    <col min="3353" max="3353" width="11.77734375" style="312" customWidth="1"/>
    <col min="3354" max="3354" width="2.109375" style="312" customWidth="1"/>
    <col min="3355" max="3355" width="11.44140625" style="312" customWidth="1"/>
    <col min="3356" max="3356" width="0.5546875" style="312" customWidth="1"/>
    <col min="3357" max="3357" width="2.109375" style="312" customWidth="1"/>
    <col min="3358" max="3358" width="10.5546875" style="312" customWidth="1"/>
    <col min="3359" max="3359" width="11.109375" style="312" customWidth="1"/>
    <col min="3360" max="3360" width="2.109375" style="312" customWidth="1"/>
    <col min="3361" max="3361" width="11.109375" style="312" customWidth="1"/>
    <col min="3362" max="3362" width="2.109375" style="312" customWidth="1"/>
    <col min="3363" max="3363" width="12.44140625" style="312" customWidth="1"/>
    <col min="3364" max="3582" width="8.77734375" style="312"/>
    <col min="3583" max="3583" width="51" style="312" customWidth="1"/>
    <col min="3584" max="3584" width="2.109375" style="312" customWidth="1"/>
    <col min="3585" max="3585" width="14.109375" style="312" customWidth="1"/>
    <col min="3586" max="3587" width="8.77734375" style="312" customWidth="1"/>
    <col min="3588" max="3588" width="2" style="312" customWidth="1"/>
    <col min="3589" max="3589" width="14.77734375" style="312" customWidth="1"/>
    <col min="3590" max="3590" width="2" style="312" customWidth="1"/>
    <col min="3591" max="3591" width="14.77734375" style="312" customWidth="1"/>
    <col min="3592" max="3592" width="2.109375" style="312" customWidth="1"/>
    <col min="3593" max="3593" width="14.77734375" style="312" customWidth="1"/>
    <col min="3594" max="3594" width="2.109375" style="312" customWidth="1"/>
    <col min="3595" max="3595" width="14.77734375" style="312" customWidth="1"/>
    <col min="3596" max="3597" width="3.77734375" style="312" customWidth="1"/>
    <col min="3598" max="3598" width="12.44140625" style="312" customWidth="1"/>
    <col min="3599" max="3599" width="2.109375" style="312" customWidth="1"/>
    <col min="3600" max="3600" width="12.5546875" style="312" customWidth="1"/>
    <col min="3601" max="3601" width="2.109375" style="312" customWidth="1"/>
    <col min="3602" max="3602" width="12.77734375" style="312" customWidth="1"/>
    <col min="3603" max="3603" width="2.109375" style="312" customWidth="1"/>
    <col min="3604" max="3604" width="12.77734375" style="312" customWidth="1"/>
    <col min="3605" max="3605" width="2" style="312" customWidth="1"/>
    <col min="3606" max="3606" width="11.77734375" style="312" customWidth="1"/>
    <col min="3607" max="3607" width="11.44140625" style="312" customWidth="1"/>
    <col min="3608" max="3608" width="1.77734375" style="312" customWidth="1"/>
    <col min="3609" max="3609" width="11.77734375" style="312" customWidth="1"/>
    <col min="3610" max="3610" width="2.109375" style="312" customWidth="1"/>
    <col min="3611" max="3611" width="11.44140625" style="312" customWidth="1"/>
    <col min="3612" max="3612" width="0.5546875" style="312" customWidth="1"/>
    <col min="3613" max="3613" width="2.109375" style="312" customWidth="1"/>
    <col min="3614" max="3614" width="10.5546875" style="312" customWidth="1"/>
    <col min="3615" max="3615" width="11.109375" style="312" customWidth="1"/>
    <col min="3616" max="3616" width="2.109375" style="312" customWidth="1"/>
    <col min="3617" max="3617" width="11.109375" style="312" customWidth="1"/>
    <col min="3618" max="3618" width="2.109375" style="312" customWidth="1"/>
    <col min="3619" max="3619" width="12.44140625" style="312" customWidth="1"/>
    <col min="3620" max="3838" width="8.77734375" style="312"/>
    <col min="3839" max="3839" width="51" style="312" customWidth="1"/>
    <col min="3840" max="3840" width="2.109375" style="312" customWidth="1"/>
    <col min="3841" max="3841" width="14.109375" style="312" customWidth="1"/>
    <col min="3842" max="3843" width="8.77734375" style="312" customWidth="1"/>
    <col min="3844" max="3844" width="2" style="312" customWidth="1"/>
    <col min="3845" max="3845" width="14.77734375" style="312" customWidth="1"/>
    <col min="3846" max="3846" width="2" style="312" customWidth="1"/>
    <col min="3847" max="3847" width="14.77734375" style="312" customWidth="1"/>
    <col min="3848" max="3848" width="2.109375" style="312" customWidth="1"/>
    <col min="3849" max="3849" width="14.77734375" style="312" customWidth="1"/>
    <col min="3850" max="3850" width="2.109375" style="312" customWidth="1"/>
    <col min="3851" max="3851" width="14.77734375" style="312" customWidth="1"/>
    <col min="3852" max="3853" width="3.77734375" style="312" customWidth="1"/>
    <col min="3854" max="3854" width="12.44140625" style="312" customWidth="1"/>
    <col min="3855" max="3855" width="2.109375" style="312" customWidth="1"/>
    <col min="3856" max="3856" width="12.5546875" style="312" customWidth="1"/>
    <col min="3857" max="3857" width="2.109375" style="312" customWidth="1"/>
    <col min="3858" max="3858" width="12.77734375" style="312" customWidth="1"/>
    <col min="3859" max="3859" width="2.109375" style="312" customWidth="1"/>
    <col min="3860" max="3860" width="12.77734375" style="312" customWidth="1"/>
    <col min="3861" max="3861" width="2" style="312" customWidth="1"/>
    <col min="3862" max="3862" width="11.77734375" style="312" customWidth="1"/>
    <col min="3863" max="3863" width="11.44140625" style="312" customWidth="1"/>
    <col min="3864" max="3864" width="1.77734375" style="312" customWidth="1"/>
    <col min="3865" max="3865" width="11.77734375" style="312" customWidth="1"/>
    <col min="3866" max="3866" width="2.109375" style="312" customWidth="1"/>
    <col min="3867" max="3867" width="11.44140625" style="312" customWidth="1"/>
    <col min="3868" max="3868" width="0.5546875" style="312" customWidth="1"/>
    <col min="3869" max="3869" width="2.109375" style="312" customWidth="1"/>
    <col min="3870" max="3870" width="10.5546875" style="312" customWidth="1"/>
    <col min="3871" max="3871" width="11.109375" style="312" customWidth="1"/>
    <col min="3872" max="3872" width="2.109375" style="312" customWidth="1"/>
    <col min="3873" max="3873" width="11.109375" style="312" customWidth="1"/>
    <col min="3874" max="3874" width="2.109375" style="312" customWidth="1"/>
    <col min="3875" max="3875" width="12.44140625" style="312" customWidth="1"/>
    <col min="3876" max="4094" width="8.77734375" style="312"/>
    <col min="4095" max="4095" width="51" style="312" customWidth="1"/>
    <col min="4096" max="4096" width="2.109375" style="312" customWidth="1"/>
    <col min="4097" max="4097" width="14.109375" style="312" customWidth="1"/>
    <col min="4098" max="4099" width="8.77734375" style="312" customWidth="1"/>
    <col min="4100" max="4100" width="2" style="312" customWidth="1"/>
    <col min="4101" max="4101" width="14.77734375" style="312" customWidth="1"/>
    <col min="4102" max="4102" width="2" style="312" customWidth="1"/>
    <col min="4103" max="4103" width="14.77734375" style="312" customWidth="1"/>
    <col min="4104" max="4104" width="2.109375" style="312" customWidth="1"/>
    <col min="4105" max="4105" width="14.77734375" style="312" customWidth="1"/>
    <col min="4106" max="4106" width="2.109375" style="312" customWidth="1"/>
    <col min="4107" max="4107" width="14.77734375" style="312" customWidth="1"/>
    <col min="4108" max="4109" width="3.77734375" style="312" customWidth="1"/>
    <col min="4110" max="4110" width="12.44140625" style="312" customWidth="1"/>
    <col min="4111" max="4111" width="2.109375" style="312" customWidth="1"/>
    <col min="4112" max="4112" width="12.5546875" style="312" customWidth="1"/>
    <col min="4113" max="4113" width="2.109375" style="312" customWidth="1"/>
    <col min="4114" max="4114" width="12.77734375" style="312" customWidth="1"/>
    <col min="4115" max="4115" width="2.109375" style="312" customWidth="1"/>
    <col min="4116" max="4116" width="12.77734375" style="312" customWidth="1"/>
    <col min="4117" max="4117" width="2" style="312" customWidth="1"/>
    <col min="4118" max="4118" width="11.77734375" style="312" customWidth="1"/>
    <col min="4119" max="4119" width="11.44140625" style="312" customWidth="1"/>
    <col min="4120" max="4120" width="1.77734375" style="312" customWidth="1"/>
    <col min="4121" max="4121" width="11.77734375" style="312" customWidth="1"/>
    <col min="4122" max="4122" width="2.109375" style="312" customWidth="1"/>
    <col min="4123" max="4123" width="11.44140625" style="312" customWidth="1"/>
    <col min="4124" max="4124" width="0.5546875" style="312" customWidth="1"/>
    <col min="4125" max="4125" width="2.109375" style="312" customWidth="1"/>
    <col min="4126" max="4126" width="10.5546875" style="312" customWidth="1"/>
    <col min="4127" max="4127" width="11.109375" style="312" customWidth="1"/>
    <col min="4128" max="4128" width="2.109375" style="312" customWidth="1"/>
    <col min="4129" max="4129" width="11.109375" style="312" customWidth="1"/>
    <col min="4130" max="4130" width="2.109375" style="312" customWidth="1"/>
    <col min="4131" max="4131" width="12.44140625" style="312" customWidth="1"/>
    <col min="4132" max="4350" width="8.77734375" style="312"/>
    <col min="4351" max="4351" width="51" style="312" customWidth="1"/>
    <col min="4352" max="4352" width="2.109375" style="312" customWidth="1"/>
    <col min="4353" max="4353" width="14.109375" style="312" customWidth="1"/>
    <col min="4354" max="4355" width="8.77734375" style="312" customWidth="1"/>
    <col min="4356" max="4356" width="2" style="312" customWidth="1"/>
    <col min="4357" max="4357" width="14.77734375" style="312" customWidth="1"/>
    <col min="4358" max="4358" width="2" style="312" customWidth="1"/>
    <col min="4359" max="4359" width="14.77734375" style="312" customWidth="1"/>
    <col min="4360" max="4360" width="2.109375" style="312" customWidth="1"/>
    <col min="4361" max="4361" width="14.77734375" style="312" customWidth="1"/>
    <col min="4362" max="4362" width="2.109375" style="312" customWidth="1"/>
    <col min="4363" max="4363" width="14.77734375" style="312" customWidth="1"/>
    <col min="4364" max="4365" width="3.77734375" style="312" customWidth="1"/>
    <col min="4366" max="4366" width="12.44140625" style="312" customWidth="1"/>
    <col min="4367" max="4367" width="2.109375" style="312" customWidth="1"/>
    <col min="4368" max="4368" width="12.5546875" style="312" customWidth="1"/>
    <col min="4369" max="4369" width="2.109375" style="312" customWidth="1"/>
    <col min="4370" max="4370" width="12.77734375" style="312" customWidth="1"/>
    <col min="4371" max="4371" width="2.109375" style="312" customWidth="1"/>
    <col min="4372" max="4372" width="12.77734375" style="312" customWidth="1"/>
    <col min="4373" max="4373" width="2" style="312" customWidth="1"/>
    <col min="4374" max="4374" width="11.77734375" style="312" customWidth="1"/>
    <col min="4375" max="4375" width="11.44140625" style="312" customWidth="1"/>
    <col min="4376" max="4376" width="1.77734375" style="312" customWidth="1"/>
    <col min="4377" max="4377" width="11.77734375" style="312" customWidth="1"/>
    <col min="4378" max="4378" width="2.109375" style="312" customWidth="1"/>
    <col min="4379" max="4379" width="11.44140625" style="312" customWidth="1"/>
    <col min="4380" max="4380" width="0.5546875" style="312" customWidth="1"/>
    <col min="4381" max="4381" width="2.109375" style="312" customWidth="1"/>
    <col min="4382" max="4382" width="10.5546875" style="312" customWidth="1"/>
    <col min="4383" max="4383" width="11.109375" style="312" customWidth="1"/>
    <col min="4384" max="4384" width="2.109375" style="312" customWidth="1"/>
    <col min="4385" max="4385" width="11.109375" style="312" customWidth="1"/>
    <col min="4386" max="4386" width="2.109375" style="312" customWidth="1"/>
    <col min="4387" max="4387" width="12.44140625" style="312" customWidth="1"/>
    <col min="4388" max="4606" width="8.77734375" style="312"/>
    <col min="4607" max="4607" width="51" style="312" customWidth="1"/>
    <col min="4608" max="4608" width="2.109375" style="312" customWidth="1"/>
    <col min="4609" max="4609" width="14.109375" style="312" customWidth="1"/>
    <col min="4610" max="4611" width="8.77734375" style="312" customWidth="1"/>
    <col min="4612" max="4612" width="2" style="312" customWidth="1"/>
    <col min="4613" max="4613" width="14.77734375" style="312" customWidth="1"/>
    <col min="4614" max="4614" width="2" style="312" customWidth="1"/>
    <col min="4615" max="4615" width="14.77734375" style="312" customWidth="1"/>
    <col min="4616" max="4616" width="2.109375" style="312" customWidth="1"/>
    <col min="4617" max="4617" width="14.77734375" style="312" customWidth="1"/>
    <col min="4618" max="4618" width="2.109375" style="312" customWidth="1"/>
    <col min="4619" max="4619" width="14.77734375" style="312" customWidth="1"/>
    <col min="4620" max="4621" width="3.77734375" style="312" customWidth="1"/>
    <col min="4622" max="4622" width="12.44140625" style="312" customWidth="1"/>
    <col min="4623" max="4623" width="2.109375" style="312" customWidth="1"/>
    <col min="4624" max="4624" width="12.5546875" style="312" customWidth="1"/>
    <col min="4625" max="4625" width="2.109375" style="312" customWidth="1"/>
    <col min="4626" max="4626" width="12.77734375" style="312" customWidth="1"/>
    <col min="4627" max="4627" width="2.109375" style="312" customWidth="1"/>
    <col min="4628" max="4628" width="12.77734375" style="312" customWidth="1"/>
    <col min="4629" max="4629" width="2" style="312" customWidth="1"/>
    <col min="4630" max="4630" width="11.77734375" style="312" customWidth="1"/>
    <col min="4631" max="4631" width="11.44140625" style="312" customWidth="1"/>
    <col min="4632" max="4632" width="1.77734375" style="312" customWidth="1"/>
    <col min="4633" max="4633" width="11.77734375" style="312" customWidth="1"/>
    <col min="4634" max="4634" width="2.109375" style="312" customWidth="1"/>
    <col min="4635" max="4635" width="11.44140625" style="312" customWidth="1"/>
    <col min="4636" max="4636" width="0.5546875" style="312" customWidth="1"/>
    <col min="4637" max="4637" width="2.109375" style="312" customWidth="1"/>
    <col min="4638" max="4638" width="10.5546875" style="312" customWidth="1"/>
    <col min="4639" max="4639" width="11.109375" style="312" customWidth="1"/>
    <col min="4640" max="4640" width="2.109375" style="312" customWidth="1"/>
    <col min="4641" max="4641" width="11.109375" style="312" customWidth="1"/>
    <col min="4642" max="4642" width="2.109375" style="312" customWidth="1"/>
    <col min="4643" max="4643" width="12.44140625" style="312" customWidth="1"/>
    <col min="4644" max="4862" width="8.77734375" style="312"/>
    <col min="4863" max="4863" width="51" style="312" customWidth="1"/>
    <col min="4864" max="4864" width="2.109375" style="312" customWidth="1"/>
    <col min="4865" max="4865" width="14.109375" style="312" customWidth="1"/>
    <col min="4866" max="4867" width="8.77734375" style="312" customWidth="1"/>
    <col min="4868" max="4868" width="2" style="312" customWidth="1"/>
    <col min="4869" max="4869" width="14.77734375" style="312" customWidth="1"/>
    <col min="4870" max="4870" width="2" style="312" customWidth="1"/>
    <col min="4871" max="4871" width="14.77734375" style="312" customWidth="1"/>
    <col min="4872" max="4872" width="2.109375" style="312" customWidth="1"/>
    <col min="4873" max="4873" width="14.77734375" style="312" customWidth="1"/>
    <col min="4874" max="4874" width="2.109375" style="312" customWidth="1"/>
    <col min="4875" max="4875" width="14.77734375" style="312" customWidth="1"/>
    <col min="4876" max="4877" width="3.77734375" style="312" customWidth="1"/>
    <col min="4878" max="4878" width="12.44140625" style="312" customWidth="1"/>
    <col min="4879" max="4879" width="2.109375" style="312" customWidth="1"/>
    <col min="4880" max="4880" width="12.5546875" style="312" customWidth="1"/>
    <col min="4881" max="4881" width="2.109375" style="312" customWidth="1"/>
    <col min="4882" max="4882" width="12.77734375" style="312" customWidth="1"/>
    <col min="4883" max="4883" width="2.109375" style="312" customWidth="1"/>
    <col min="4884" max="4884" width="12.77734375" style="312" customWidth="1"/>
    <col min="4885" max="4885" width="2" style="312" customWidth="1"/>
    <col min="4886" max="4886" width="11.77734375" style="312" customWidth="1"/>
    <col min="4887" max="4887" width="11.44140625" style="312" customWidth="1"/>
    <col min="4888" max="4888" width="1.77734375" style="312" customWidth="1"/>
    <col min="4889" max="4889" width="11.77734375" style="312" customWidth="1"/>
    <col min="4890" max="4890" width="2.109375" style="312" customWidth="1"/>
    <col min="4891" max="4891" width="11.44140625" style="312" customWidth="1"/>
    <col min="4892" max="4892" width="0.5546875" style="312" customWidth="1"/>
    <col min="4893" max="4893" width="2.109375" style="312" customWidth="1"/>
    <col min="4894" max="4894" width="10.5546875" style="312" customWidth="1"/>
    <col min="4895" max="4895" width="11.109375" style="312" customWidth="1"/>
    <col min="4896" max="4896" width="2.109375" style="312" customWidth="1"/>
    <col min="4897" max="4897" width="11.109375" style="312" customWidth="1"/>
    <col min="4898" max="4898" width="2.109375" style="312" customWidth="1"/>
    <col min="4899" max="4899" width="12.44140625" style="312" customWidth="1"/>
    <col min="4900" max="5118" width="8.77734375" style="312"/>
    <col min="5119" max="5119" width="51" style="312" customWidth="1"/>
    <col min="5120" max="5120" width="2.109375" style="312" customWidth="1"/>
    <col min="5121" max="5121" width="14.109375" style="312" customWidth="1"/>
    <col min="5122" max="5123" width="8.77734375" style="312" customWidth="1"/>
    <col min="5124" max="5124" width="2" style="312" customWidth="1"/>
    <col min="5125" max="5125" width="14.77734375" style="312" customWidth="1"/>
    <col min="5126" max="5126" width="2" style="312" customWidth="1"/>
    <col min="5127" max="5127" width="14.77734375" style="312" customWidth="1"/>
    <col min="5128" max="5128" width="2.109375" style="312" customWidth="1"/>
    <col min="5129" max="5129" width="14.77734375" style="312" customWidth="1"/>
    <col min="5130" max="5130" width="2.109375" style="312" customWidth="1"/>
    <col min="5131" max="5131" width="14.77734375" style="312" customWidth="1"/>
    <col min="5132" max="5133" width="3.77734375" style="312" customWidth="1"/>
    <col min="5134" max="5134" width="12.44140625" style="312" customWidth="1"/>
    <col min="5135" max="5135" width="2.109375" style="312" customWidth="1"/>
    <col min="5136" max="5136" width="12.5546875" style="312" customWidth="1"/>
    <col min="5137" max="5137" width="2.109375" style="312" customWidth="1"/>
    <col min="5138" max="5138" width="12.77734375" style="312" customWidth="1"/>
    <col min="5139" max="5139" width="2.109375" style="312" customWidth="1"/>
    <col min="5140" max="5140" width="12.77734375" style="312" customWidth="1"/>
    <col min="5141" max="5141" width="2" style="312" customWidth="1"/>
    <col min="5142" max="5142" width="11.77734375" style="312" customWidth="1"/>
    <col min="5143" max="5143" width="11.44140625" style="312" customWidth="1"/>
    <col min="5144" max="5144" width="1.77734375" style="312" customWidth="1"/>
    <col min="5145" max="5145" width="11.77734375" style="312" customWidth="1"/>
    <col min="5146" max="5146" width="2.109375" style="312" customWidth="1"/>
    <col min="5147" max="5147" width="11.44140625" style="312" customWidth="1"/>
    <col min="5148" max="5148" width="0.5546875" style="312" customWidth="1"/>
    <col min="5149" max="5149" width="2.109375" style="312" customWidth="1"/>
    <col min="5150" max="5150" width="10.5546875" style="312" customWidth="1"/>
    <col min="5151" max="5151" width="11.109375" style="312" customWidth="1"/>
    <col min="5152" max="5152" width="2.109375" style="312" customWidth="1"/>
    <col min="5153" max="5153" width="11.109375" style="312" customWidth="1"/>
    <col min="5154" max="5154" width="2.109375" style="312" customWidth="1"/>
    <col min="5155" max="5155" width="12.44140625" style="312" customWidth="1"/>
    <col min="5156" max="5374" width="8.77734375" style="312"/>
    <col min="5375" max="5375" width="51" style="312" customWidth="1"/>
    <col min="5376" max="5376" width="2.109375" style="312" customWidth="1"/>
    <col min="5377" max="5377" width="14.109375" style="312" customWidth="1"/>
    <col min="5378" max="5379" width="8.77734375" style="312" customWidth="1"/>
    <col min="5380" max="5380" width="2" style="312" customWidth="1"/>
    <col min="5381" max="5381" width="14.77734375" style="312" customWidth="1"/>
    <col min="5382" max="5382" width="2" style="312" customWidth="1"/>
    <col min="5383" max="5383" width="14.77734375" style="312" customWidth="1"/>
    <col min="5384" max="5384" width="2.109375" style="312" customWidth="1"/>
    <col min="5385" max="5385" width="14.77734375" style="312" customWidth="1"/>
    <col min="5386" max="5386" width="2.109375" style="312" customWidth="1"/>
    <col min="5387" max="5387" width="14.77734375" style="312" customWidth="1"/>
    <col min="5388" max="5389" width="3.77734375" style="312" customWidth="1"/>
    <col min="5390" max="5390" width="12.44140625" style="312" customWidth="1"/>
    <col min="5391" max="5391" width="2.109375" style="312" customWidth="1"/>
    <col min="5392" max="5392" width="12.5546875" style="312" customWidth="1"/>
    <col min="5393" max="5393" width="2.109375" style="312" customWidth="1"/>
    <col min="5394" max="5394" width="12.77734375" style="312" customWidth="1"/>
    <col min="5395" max="5395" width="2.109375" style="312" customWidth="1"/>
    <col min="5396" max="5396" width="12.77734375" style="312" customWidth="1"/>
    <col min="5397" max="5397" width="2" style="312" customWidth="1"/>
    <col min="5398" max="5398" width="11.77734375" style="312" customWidth="1"/>
    <col min="5399" max="5399" width="11.44140625" style="312" customWidth="1"/>
    <col min="5400" max="5400" width="1.77734375" style="312" customWidth="1"/>
    <col min="5401" max="5401" width="11.77734375" style="312" customWidth="1"/>
    <col min="5402" max="5402" width="2.109375" style="312" customWidth="1"/>
    <col min="5403" max="5403" width="11.44140625" style="312" customWidth="1"/>
    <col min="5404" max="5404" width="0.5546875" style="312" customWidth="1"/>
    <col min="5405" max="5405" width="2.109375" style="312" customWidth="1"/>
    <col min="5406" max="5406" width="10.5546875" style="312" customWidth="1"/>
    <col min="5407" max="5407" width="11.109375" style="312" customWidth="1"/>
    <col min="5408" max="5408" width="2.109375" style="312" customWidth="1"/>
    <col min="5409" max="5409" width="11.109375" style="312" customWidth="1"/>
    <col min="5410" max="5410" width="2.109375" style="312" customWidth="1"/>
    <col min="5411" max="5411" width="12.44140625" style="312" customWidth="1"/>
    <col min="5412" max="5630" width="8.77734375" style="312"/>
    <col min="5631" max="5631" width="51" style="312" customWidth="1"/>
    <col min="5632" max="5632" width="2.109375" style="312" customWidth="1"/>
    <col min="5633" max="5633" width="14.109375" style="312" customWidth="1"/>
    <col min="5634" max="5635" width="8.77734375" style="312" customWidth="1"/>
    <col min="5636" max="5636" width="2" style="312" customWidth="1"/>
    <col min="5637" max="5637" width="14.77734375" style="312" customWidth="1"/>
    <col min="5638" max="5638" width="2" style="312" customWidth="1"/>
    <col min="5639" max="5639" width="14.77734375" style="312" customWidth="1"/>
    <col min="5640" max="5640" width="2.109375" style="312" customWidth="1"/>
    <col min="5641" max="5641" width="14.77734375" style="312" customWidth="1"/>
    <col min="5642" max="5642" width="2.109375" style="312" customWidth="1"/>
    <col min="5643" max="5643" width="14.77734375" style="312" customWidth="1"/>
    <col min="5644" max="5645" width="3.77734375" style="312" customWidth="1"/>
    <col min="5646" max="5646" width="12.44140625" style="312" customWidth="1"/>
    <col min="5647" max="5647" width="2.109375" style="312" customWidth="1"/>
    <col min="5648" max="5648" width="12.5546875" style="312" customWidth="1"/>
    <col min="5649" max="5649" width="2.109375" style="312" customWidth="1"/>
    <col min="5650" max="5650" width="12.77734375" style="312" customWidth="1"/>
    <col min="5651" max="5651" width="2.109375" style="312" customWidth="1"/>
    <col min="5652" max="5652" width="12.77734375" style="312" customWidth="1"/>
    <col min="5653" max="5653" width="2" style="312" customWidth="1"/>
    <col min="5654" max="5654" width="11.77734375" style="312" customWidth="1"/>
    <col min="5655" max="5655" width="11.44140625" style="312" customWidth="1"/>
    <col min="5656" max="5656" width="1.77734375" style="312" customWidth="1"/>
    <col min="5657" max="5657" width="11.77734375" style="312" customWidth="1"/>
    <col min="5658" max="5658" width="2.109375" style="312" customWidth="1"/>
    <col min="5659" max="5659" width="11.44140625" style="312" customWidth="1"/>
    <col min="5660" max="5660" width="0.5546875" style="312" customWidth="1"/>
    <col min="5661" max="5661" width="2.109375" style="312" customWidth="1"/>
    <col min="5662" max="5662" width="10.5546875" style="312" customWidth="1"/>
    <col min="5663" max="5663" width="11.109375" style="312" customWidth="1"/>
    <col min="5664" max="5664" width="2.109375" style="312" customWidth="1"/>
    <col min="5665" max="5665" width="11.109375" style="312" customWidth="1"/>
    <col min="5666" max="5666" width="2.109375" style="312" customWidth="1"/>
    <col min="5667" max="5667" width="12.44140625" style="312" customWidth="1"/>
    <col min="5668" max="5886" width="8.77734375" style="312"/>
    <col min="5887" max="5887" width="51" style="312" customWidth="1"/>
    <col min="5888" max="5888" width="2.109375" style="312" customWidth="1"/>
    <col min="5889" max="5889" width="14.109375" style="312" customWidth="1"/>
    <col min="5890" max="5891" width="8.77734375" style="312" customWidth="1"/>
    <col min="5892" max="5892" width="2" style="312" customWidth="1"/>
    <col min="5893" max="5893" width="14.77734375" style="312" customWidth="1"/>
    <col min="5894" max="5894" width="2" style="312" customWidth="1"/>
    <col min="5895" max="5895" width="14.77734375" style="312" customWidth="1"/>
    <col min="5896" max="5896" width="2.109375" style="312" customWidth="1"/>
    <col min="5897" max="5897" width="14.77734375" style="312" customWidth="1"/>
    <col min="5898" max="5898" width="2.109375" style="312" customWidth="1"/>
    <col min="5899" max="5899" width="14.77734375" style="312" customWidth="1"/>
    <col min="5900" max="5901" width="3.77734375" style="312" customWidth="1"/>
    <col min="5902" max="5902" width="12.44140625" style="312" customWidth="1"/>
    <col min="5903" max="5903" width="2.109375" style="312" customWidth="1"/>
    <col min="5904" max="5904" width="12.5546875" style="312" customWidth="1"/>
    <col min="5905" max="5905" width="2.109375" style="312" customWidth="1"/>
    <col min="5906" max="5906" width="12.77734375" style="312" customWidth="1"/>
    <col min="5907" max="5907" width="2.109375" style="312" customWidth="1"/>
    <col min="5908" max="5908" width="12.77734375" style="312" customWidth="1"/>
    <col min="5909" max="5909" width="2" style="312" customWidth="1"/>
    <col min="5910" max="5910" width="11.77734375" style="312" customWidth="1"/>
    <col min="5911" max="5911" width="11.44140625" style="312" customWidth="1"/>
    <col min="5912" max="5912" width="1.77734375" style="312" customWidth="1"/>
    <col min="5913" max="5913" width="11.77734375" style="312" customWidth="1"/>
    <col min="5914" max="5914" width="2.109375" style="312" customWidth="1"/>
    <col min="5915" max="5915" width="11.44140625" style="312" customWidth="1"/>
    <col min="5916" max="5916" width="0.5546875" style="312" customWidth="1"/>
    <col min="5917" max="5917" width="2.109375" style="312" customWidth="1"/>
    <col min="5918" max="5918" width="10.5546875" style="312" customWidth="1"/>
    <col min="5919" max="5919" width="11.109375" style="312" customWidth="1"/>
    <col min="5920" max="5920" width="2.109375" style="312" customWidth="1"/>
    <col min="5921" max="5921" width="11.109375" style="312" customWidth="1"/>
    <col min="5922" max="5922" width="2.109375" style="312" customWidth="1"/>
    <col min="5923" max="5923" width="12.44140625" style="312" customWidth="1"/>
    <col min="5924" max="6142" width="8.77734375" style="312"/>
    <col min="6143" max="6143" width="51" style="312" customWidth="1"/>
    <col min="6144" max="6144" width="2.109375" style="312" customWidth="1"/>
    <col min="6145" max="6145" width="14.109375" style="312" customWidth="1"/>
    <col min="6146" max="6147" width="8.77734375" style="312" customWidth="1"/>
    <col min="6148" max="6148" width="2" style="312" customWidth="1"/>
    <col min="6149" max="6149" width="14.77734375" style="312" customWidth="1"/>
    <col min="6150" max="6150" width="2" style="312" customWidth="1"/>
    <col min="6151" max="6151" width="14.77734375" style="312" customWidth="1"/>
    <col min="6152" max="6152" width="2.109375" style="312" customWidth="1"/>
    <col min="6153" max="6153" width="14.77734375" style="312" customWidth="1"/>
    <col min="6154" max="6154" width="2.109375" style="312" customWidth="1"/>
    <col min="6155" max="6155" width="14.77734375" style="312" customWidth="1"/>
    <col min="6156" max="6157" width="3.77734375" style="312" customWidth="1"/>
    <col min="6158" max="6158" width="12.44140625" style="312" customWidth="1"/>
    <col min="6159" max="6159" width="2.109375" style="312" customWidth="1"/>
    <col min="6160" max="6160" width="12.5546875" style="312" customWidth="1"/>
    <col min="6161" max="6161" width="2.109375" style="312" customWidth="1"/>
    <col min="6162" max="6162" width="12.77734375" style="312" customWidth="1"/>
    <col min="6163" max="6163" width="2.109375" style="312" customWidth="1"/>
    <col min="6164" max="6164" width="12.77734375" style="312" customWidth="1"/>
    <col min="6165" max="6165" width="2" style="312" customWidth="1"/>
    <col min="6166" max="6166" width="11.77734375" style="312" customWidth="1"/>
    <col min="6167" max="6167" width="11.44140625" style="312" customWidth="1"/>
    <col min="6168" max="6168" width="1.77734375" style="312" customWidth="1"/>
    <col min="6169" max="6169" width="11.77734375" style="312" customWidth="1"/>
    <col min="6170" max="6170" width="2.109375" style="312" customWidth="1"/>
    <col min="6171" max="6171" width="11.44140625" style="312" customWidth="1"/>
    <col min="6172" max="6172" width="0.5546875" style="312" customWidth="1"/>
    <col min="6173" max="6173" width="2.109375" style="312" customWidth="1"/>
    <col min="6174" max="6174" width="10.5546875" style="312" customWidth="1"/>
    <col min="6175" max="6175" width="11.109375" style="312" customWidth="1"/>
    <col min="6176" max="6176" width="2.109375" style="312" customWidth="1"/>
    <col min="6177" max="6177" width="11.109375" style="312" customWidth="1"/>
    <col min="6178" max="6178" width="2.109375" style="312" customWidth="1"/>
    <col min="6179" max="6179" width="12.44140625" style="312" customWidth="1"/>
    <col min="6180" max="6398" width="8.77734375" style="312"/>
    <col min="6399" max="6399" width="51" style="312" customWidth="1"/>
    <col min="6400" max="6400" width="2.109375" style="312" customWidth="1"/>
    <col min="6401" max="6401" width="14.109375" style="312" customWidth="1"/>
    <col min="6402" max="6403" width="8.77734375" style="312" customWidth="1"/>
    <col min="6404" max="6404" width="2" style="312" customWidth="1"/>
    <col min="6405" max="6405" width="14.77734375" style="312" customWidth="1"/>
    <col min="6406" max="6406" width="2" style="312" customWidth="1"/>
    <col min="6407" max="6407" width="14.77734375" style="312" customWidth="1"/>
    <col min="6408" max="6408" width="2.109375" style="312" customWidth="1"/>
    <col min="6409" max="6409" width="14.77734375" style="312" customWidth="1"/>
    <col min="6410" max="6410" width="2.109375" style="312" customWidth="1"/>
    <col min="6411" max="6411" width="14.77734375" style="312" customWidth="1"/>
    <col min="6412" max="6413" width="3.77734375" style="312" customWidth="1"/>
    <col min="6414" max="6414" width="12.44140625" style="312" customWidth="1"/>
    <col min="6415" max="6415" width="2.109375" style="312" customWidth="1"/>
    <col min="6416" max="6416" width="12.5546875" style="312" customWidth="1"/>
    <col min="6417" max="6417" width="2.109375" style="312" customWidth="1"/>
    <col min="6418" max="6418" width="12.77734375" style="312" customWidth="1"/>
    <col min="6419" max="6419" width="2.109375" style="312" customWidth="1"/>
    <col min="6420" max="6420" width="12.77734375" style="312" customWidth="1"/>
    <col min="6421" max="6421" width="2" style="312" customWidth="1"/>
    <col min="6422" max="6422" width="11.77734375" style="312" customWidth="1"/>
    <col min="6423" max="6423" width="11.44140625" style="312" customWidth="1"/>
    <col min="6424" max="6424" width="1.77734375" style="312" customWidth="1"/>
    <col min="6425" max="6425" width="11.77734375" style="312" customWidth="1"/>
    <col min="6426" max="6426" width="2.109375" style="312" customWidth="1"/>
    <col min="6427" max="6427" width="11.44140625" style="312" customWidth="1"/>
    <col min="6428" max="6428" width="0.5546875" style="312" customWidth="1"/>
    <col min="6429" max="6429" width="2.109375" style="312" customWidth="1"/>
    <col min="6430" max="6430" width="10.5546875" style="312" customWidth="1"/>
    <col min="6431" max="6431" width="11.109375" style="312" customWidth="1"/>
    <col min="6432" max="6432" width="2.109375" style="312" customWidth="1"/>
    <col min="6433" max="6433" width="11.109375" style="312" customWidth="1"/>
    <col min="6434" max="6434" width="2.109375" style="312" customWidth="1"/>
    <col min="6435" max="6435" width="12.44140625" style="312" customWidth="1"/>
    <col min="6436" max="6654" width="8.77734375" style="312"/>
    <col min="6655" max="6655" width="51" style="312" customWidth="1"/>
    <col min="6656" max="6656" width="2.109375" style="312" customWidth="1"/>
    <col min="6657" max="6657" width="14.109375" style="312" customWidth="1"/>
    <col min="6658" max="6659" width="8.77734375" style="312" customWidth="1"/>
    <col min="6660" max="6660" width="2" style="312" customWidth="1"/>
    <col min="6661" max="6661" width="14.77734375" style="312" customWidth="1"/>
    <col min="6662" max="6662" width="2" style="312" customWidth="1"/>
    <col min="6663" max="6663" width="14.77734375" style="312" customWidth="1"/>
    <col min="6664" max="6664" width="2.109375" style="312" customWidth="1"/>
    <col min="6665" max="6665" width="14.77734375" style="312" customWidth="1"/>
    <col min="6666" max="6666" width="2.109375" style="312" customWidth="1"/>
    <col min="6667" max="6667" width="14.77734375" style="312" customWidth="1"/>
    <col min="6668" max="6669" width="3.77734375" style="312" customWidth="1"/>
    <col min="6670" max="6670" width="12.44140625" style="312" customWidth="1"/>
    <col min="6671" max="6671" width="2.109375" style="312" customWidth="1"/>
    <col min="6672" max="6672" width="12.5546875" style="312" customWidth="1"/>
    <col min="6673" max="6673" width="2.109375" style="312" customWidth="1"/>
    <col min="6674" max="6674" width="12.77734375" style="312" customWidth="1"/>
    <col min="6675" max="6675" width="2.109375" style="312" customWidth="1"/>
    <col min="6676" max="6676" width="12.77734375" style="312" customWidth="1"/>
    <col min="6677" max="6677" width="2" style="312" customWidth="1"/>
    <col min="6678" max="6678" width="11.77734375" style="312" customWidth="1"/>
    <col min="6679" max="6679" width="11.44140625" style="312" customWidth="1"/>
    <col min="6680" max="6680" width="1.77734375" style="312" customWidth="1"/>
    <col min="6681" max="6681" width="11.77734375" style="312" customWidth="1"/>
    <col min="6682" max="6682" width="2.109375" style="312" customWidth="1"/>
    <col min="6683" max="6683" width="11.44140625" style="312" customWidth="1"/>
    <col min="6684" max="6684" width="0.5546875" style="312" customWidth="1"/>
    <col min="6685" max="6685" width="2.109375" style="312" customWidth="1"/>
    <col min="6686" max="6686" width="10.5546875" style="312" customWidth="1"/>
    <col min="6687" max="6687" width="11.109375" style="312" customWidth="1"/>
    <col min="6688" max="6688" width="2.109375" style="312" customWidth="1"/>
    <col min="6689" max="6689" width="11.109375" style="312" customWidth="1"/>
    <col min="6690" max="6690" width="2.109375" style="312" customWidth="1"/>
    <col min="6691" max="6691" width="12.44140625" style="312" customWidth="1"/>
    <col min="6692" max="6910" width="8.77734375" style="312"/>
    <col min="6911" max="6911" width="51" style="312" customWidth="1"/>
    <col min="6912" max="6912" width="2.109375" style="312" customWidth="1"/>
    <col min="6913" max="6913" width="14.109375" style="312" customWidth="1"/>
    <col min="6914" max="6915" width="8.77734375" style="312" customWidth="1"/>
    <col min="6916" max="6916" width="2" style="312" customWidth="1"/>
    <col min="6917" max="6917" width="14.77734375" style="312" customWidth="1"/>
    <col min="6918" max="6918" width="2" style="312" customWidth="1"/>
    <col min="6919" max="6919" width="14.77734375" style="312" customWidth="1"/>
    <col min="6920" max="6920" width="2.109375" style="312" customWidth="1"/>
    <col min="6921" max="6921" width="14.77734375" style="312" customWidth="1"/>
    <col min="6922" max="6922" width="2.109375" style="312" customWidth="1"/>
    <col min="6923" max="6923" width="14.77734375" style="312" customWidth="1"/>
    <col min="6924" max="6925" width="3.77734375" style="312" customWidth="1"/>
    <col min="6926" max="6926" width="12.44140625" style="312" customWidth="1"/>
    <col min="6927" max="6927" width="2.109375" style="312" customWidth="1"/>
    <col min="6928" max="6928" width="12.5546875" style="312" customWidth="1"/>
    <col min="6929" max="6929" width="2.109375" style="312" customWidth="1"/>
    <col min="6930" max="6930" width="12.77734375" style="312" customWidth="1"/>
    <col min="6931" max="6931" width="2.109375" style="312" customWidth="1"/>
    <col min="6932" max="6932" width="12.77734375" style="312" customWidth="1"/>
    <col min="6933" max="6933" width="2" style="312" customWidth="1"/>
    <col min="6934" max="6934" width="11.77734375" style="312" customWidth="1"/>
    <col min="6935" max="6935" width="11.44140625" style="312" customWidth="1"/>
    <col min="6936" max="6936" width="1.77734375" style="312" customWidth="1"/>
    <col min="6937" max="6937" width="11.77734375" style="312" customWidth="1"/>
    <col min="6938" max="6938" width="2.109375" style="312" customWidth="1"/>
    <col min="6939" max="6939" width="11.44140625" style="312" customWidth="1"/>
    <col min="6940" max="6940" width="0.5546875" style="312" customWidth="1"/>
    <col min="6941" max="6941" width="2.109375" style="312" customWidth="1"/>
    <col min="6942" max="6942" width="10.5546875" style="312" customWidth="1"/>
    <col min="6943" max="6943" width="11.109375" style="312" customWidth="1"/>
    <col min="6944" max="6944" width="2.109375" style="312" customWidth="1"/>
    <col min="6945" max="6945" width="11.109375" style="312" customWidth="1"/>
    <col min="6946" max="6946" width="2.109375" style="312" customWidth="1"/>
    <col min="6947" max="6947" width="12.44140625" style="312" customWidth="1"/>
    <col min="6948" max="7166" width="8.77734375" style="312"/>
    <col min="7167" max="7167" width="51" style="312" customWidth="1"/>
    <col min="7168" max="7168" width="2.109375" style="312" customWidth="1"/>
    <col min="7169" max="7169" width="14.109375" style="312" customWidth="1"/>
    <col min="7170" max="7171" width="8.77734375" style="312" customWidth="1"/>
    <col min="7172" max="7172" width="2" style="312" customWidth="1"/>
    <col min="7173" max="7173" width="14.77734375" style="312" customWidth="1"/>
    <col min="7174" max="7174" width="2" style="312" customWidth="1"/>
    <col min="7175" max="7175" width="14.77734375" style="312" customWidth="1"/>
    <col min="7176" max="7176" width="2.109375" style="312" customWidth="1"/>
    <col min="7177" max="7177" width="14.77734375" style="312" customWidth="1"/>
    <col min="7178" max="7178" width="2.109375" style="312" customWidth="1"/>
    <col min="7179" max="7179" width="14.77734375" style="312" customWidth="1"/>
    <col min="7180" max="7181" width="3.77734375" style="312" customWidth="1"/>
    <col min="7182" max="7182" width="12.44140625" style="312" customWidth="1"/>
    <col min="7183" max="7183" width="2.109375" style="312" customWidth="1"/>
    <col min="7184" max="7184" width="12.5546875" style="312" customWidth="1"/>
    <col min="7185" max="7185" width="2.109375" style="312" customWidth="1"/>
    <col min="7186" max="7186" width="12.77734375" style="312" customWidth="1"/>
    <col min="7187" max="7187" width="2.109375" style="312" customWidth="1"/>
    <col min="7188" max="7188" width="12.77734375" style="312" customWidth="1"/>
    <col min="7189" max="7189" width="2" style="312" customWidth="1"/>
    <col min="7190" max="7190" width="11.77734375" style="312" customWidth="1"/>
    <col min="7191" max="7191" width="11.44140625" style="312" customWidth="1"/>
    <col min="7192" max="7192" width="1.77734375" style="312" customWidth="1"/>
    <col min="7193" max="7193" width="11.77734375" style="312" customWidth="1"/>
    <col min="7194" max="7194" width="2.109375" style="312" customWidth="1"/>
    <col min="7195" max="7195" width="11.44140625" style="312" customWidth="1"/>
    <col min="7196" max="7196" width="0.5546875" style="312" customWidth="1"/>
    <col min="7197" max="7197" width="2.109375" style="312" customWidth="1"/>
    <col min="7198" max="7198" width="10.5546875" style="312" customWidth="1"/>
    <col min="7199" max="7199" width="11.109375" style="312" customWidth="1"/>
    <col min="7200" max="7200" width="2.109375" style="312" customWidth="1"/>
    <col min="7201" max="7201" width="11.109375" style="312" customWidth="1"/>
    <col min="7202" max="7202" width="2.109375" style="312" customWidth="1"/>
    <col min="7203" max="7203" width="12.44140625" style="312" customWidth="1"/>
    <col min="7204" max="7422" width="8.77734375" style="312"/>
    <col min="7423" max="7423" width="51" style="312" customWidth="1"/>
    <col min="7424" max="7424" width="2.109375" style="312" customWidth="1"/>
    <col min="7425" max="7425" width="14.109375" style="312" customWidth="1"/>
    <col min="7426" max="7427" width="8.77734375" style="312" customWidth="1"/>
    <col min="7428" max="7428" width="2" style="312" customWidth="1"/>
    <col min="7429" max="7429" width="14.77734375" style="312" customWidth="1"/>
    <col min="7430" max="7430" width="2" style="312" customWidth="1"/>
    <col min="7431" max="7431" width="14.77734375" style="312" customWidth="1"/>
    <col min="7432" max="7432" width="2.109375" style="312" customWidth="1"/>
    <col min="7433" max="7433" width="14.77734375" style="312" customWidth="1"/>
    <col min="7434" max="7434" width="2.109375" style="312" customWidth="1"/>
    <col min="7435" max="7435" width="14.77734375" style="312" customWidth="1"/>
    <col min="7436" max="7437" width="3.77734375" style="312" customWidth="1"/>
    <col min="7438" max="7438" width="12.44140625" style="312" customWidth="1"/>
    <col min="7439" max="7439" width="2.109375" style="312" customWidth="1"/>
    <col min="7440" max="7440" width="12.5546875" style="312" customWidth="1"/>
    <col min="7441" max="7441" width="2.109375" style="312" customWidth="1"/>
    <col min="7442" max="7442" width="12.77734375" style="312" customWidth="1"/>
    <col min="7443" max="7443" width="2.109375" style="312" customWidth="1"/>
    <col min="7444" max="7444" width="12.77734375" style="312" customWidth="1"/>
    <col min="7445" max="7445" width="2" style="312" customWidth="1"/>
    <col min="7446" max="7446" width="11.77734375" style="312" customWidth="1"/>
    <col min="7447" max="7447" width="11.44140625" style="312" customWidth="1"/>
    <col min="7448" max="7448" width="1.77734375" style="312" customWidth="1"/>
    <col min="7449" max="7449" width="11.77734375" style="312" customWidth="1"/>
    <col min="7450" max="7450" width="2.109375" style="312" customWidth="1"/>
    <col min="7451" max="7451" width="11.44140625" style="312" customWidth="1"/>
    <col min="7452" max="7452" width="0.5546875" style="312" customWidth="1"/>
    <col min="7453" max="7453" width="2.109375" style="312" customWidth="1"/>
    <col min="7454" max="7454" width="10.5546875" style="312" customWidth="1"/>
    <col min="7455" max="7455" width="11.109375" style="312" customWidth="1"/>
    <col min="7456" max="7456" width="2.109375" style="312" customWidth="1"/>
    <col min="7457" max="7457" width="11.109375" style="312" customWidth="1"/>
    <col min="7458" max="7458" width="2.109375" style="312" customWidth="1"/>
    <col min="7459" max="7459" width="12.44140625" style="312" customWidth="1"/>
    <col min="7460" max="7678" width="8.77734375" style="312"/>
    <col min="7679" max="7679" width="51" style="312" customWidth="1"/>
    <col min="7680" max="7680" width="2.109375" style="312" customWidth="1"/>
    <col min="7681" max="7681" width="14.109375" style="312" customWidth="1"/>
    <col min="7682" max="7683" width="8.77734375" style="312" customWidth="1"/>
    <col min="7684" max="7684" width="2" style="312" customWidth="1"/>
    <col min="7685" max="7685" width="14.77734375" style="312" customWidth="1"/>
    <col min="7686" max="7686" width="2" style="312" customWidth="1"/>
    <col min="7687" max="7687" width="14.77734375" style="312" customWidth="1"/>
    <col min="7688" max="7688" width="2.109375" style="312" customWidth="1"/>
    <col min="7689" max="7689" width="14.77734375" style="312" customWidth="1"/>
    <col min="7690" max="7690" width="2.109375" style="312" customWidth="1"/>
    <col min="7691" max="7691" width="14.77734375" style="312" customWidth="1"/>
    <col min="7692" max="7693" width="3.77734375" style="312" customWidth="1"/>
    <col min="7694" max="7694" width="12.44140625" style="312" customWidth="1"/>
    <col min="7695" max="7695" width="2.109375" style="312" customWidth="1"/>
    <col min="7696" max="7696" width="12.5546875" style="312" customWidth="1"/>
    <col min="7697" max="7697" width="2.109375" style="312" customWidth="1"/>
    <col min="7698" max="7698" width="12.77734375" style="312" customWidth="1"/>
    <col min="7699" max="7699" width="2.109375" style="312" customWidth="1"/>
    <col min="7700" max="7700" width="12.77734375" style="312" customWidth="1"/>
    <col min="7701" max="7701" width="2" style="312" customWidth="1"/>
    <col min="7702" max="7702" width="11.77734375" style="312" customWidth="1"/>
    <col min="7703" max="7703" width="11.44140625" style="312" customWidth="1"/>
    <col min="7704" max="7704" width="1.77734375" style="312" customWidth="1"/>
    <col min="7705" max="7705" width="11.77734375" style="312" customWidth="1"/>
    <col min="7706" max="7706" width="2.109375" style="312" customWidth="1"/>
    <col min="7707" max="7707" width="11.44140625" style="312" customWidth="1"/>
    <col min="7708" max="7708" width="0.5546875" style="312" customWidth="1"/>
    <col min="7709" max="7709" width="2.109375" style="312" customWidth="1"/>
    <col min="7710" max="7710" width="10.5546875" style="312" customWidth="1"/>
    <col min="7711" max="7711" width="11.109375" style="312" customWidth="1"/>
    <col min="7712" max="7712" width="2.109375" style="312" customWidth="1"/>
    <col min="7713" max="7713" width="11.109375" style="312" customWidth="1"/>
    <col min="7714" max="7714" width="2.109375" style="312" customWidth="1"/>
    <col min="7715" max="7715" width="12.44140625" style="312" customWidth="1"/>
    <col min="7716" max="7934" width="8.77734375" style="312"/>
    <col min="7935" max="7935" width="51" style="312" customWidth="1"/>
    <col min="7936" max="7936" width="2.109375" style="312" customWidth="1"/>
    <col min="7937" max="7937" width="14.109375" style="312" customWidth="1"/>
    <col min="7938" max="7939" width="8.77734375" style="312" customWidth="1"/>
    <col min="7940" max="7940" width="2" style="312" customWidth="1"/>
    <col min="7941" max="7941" width="14.77734375" style="312" customWidth="1"/>
    <col min="7942" max="7942" width="2" style="312" customWidth="1"/>
    <col min="7943" max="7943" width="14.77734375" style="312" customWidth="1"/>
    <col min="7944" max="7944" width="2.109375" style="312" customWidth="1"/>
    <col min="7945" max="7945" width="14.77734375" style="312" customWidth="1"/>
    <col min="7946" max="7946" width="2.109375" style="312" customWidth="1"/>
    <col min="7947" max="7947" width="14.77734375" style="312" customWidth="1"/>
    <col min="7948" max="7949" width="3.77734375" style="312" customWidth="1"/>
    <col min="7950" max="7950" width="12.44140625" style="312" customWidth="1"/>
    <col min="7951" max="7951" width="2.109375" style="312" customWidth="1"/>
    <col min="7952" max="7952" width="12.5546875" style="312" customWidth="1"/>
    <col min="7953" max="7953" width="2.109375" style="312" customWidth="1"/>
    <col min="7954" max="7954" width="12.77734375" style="312" customWidth="1"/>
    <col min="7955" max="7955" width="2.109375" style="312" customWidth="1"/>
    <col min="7956" max="7956" width="12.77734375" style="312" customWidth="1"/>
    <col min="7957" max="7957" width="2" style="312" customWidth="1"/>
    <col min="7958" max="7958" width="11.77734375" style="312" customWidth="1"/>
    <col min="7959" max="7959" width="11.44140625" style="312" customWidth="1"/>
    <col min="7960" max="7960" width="1.77734375" style="312" customWidth="1"/>
    <col min="7961" max="7961" width="11.77734375" style="312" customWidth="1"/>
    <col min="7962" max="7962" width="2.109375" style="312" customWidth="1"/>
    <col min="7963" max="7963" width="11.44140625" style="312" customWidth="1"/>
    <col min="7964" max="7964" width="0.5546875" style="312" customWidth="1"/>
    <col min="7965" max="7965" width="2.109375" style="312" customWidth="1"/>
    <col min="7966" max="7966" width="10.5546875" style="312" customWidth="1"/>
    <col min="7967" max="7967" width="11.109375" style="312" customWidth="1"/>
    <col min="7968" max="7968" width="2.109375" style="312" customWidth="1"/>
    <col min="7969" max="7969" width="11.109375" style="312" customWidth="1"/>
    <col min="7970" max="7970" width="2.109375" style="312" customWidth="1"/>
    <col min="7971" max="7971" width="12.44140625" style="312" customWidth="1"/>
    <col min="7972" max="8190" width="8.77734375" style="312"/>
    <col min="8191" max="8191" width="51" style="312" customWidth="1"/>
    <col min="8192" max="8192" width="2.109375" style="312" customWidth="1"/>
    <col min="8193" max="8193" width="14.109375" style="312" customWidth="1"/>
    <col min="8194" max="8195" width="8.77734375" style="312" customWidth="1"/>
    <col min="8196" max="8196" width="2" style="312" customWidth="1"/>
    <col min="8197" max="8197" width="14.77734375" style="312" customWidth="1"/>
    <col min="8198" max="8198" width="2" style="312" customWidth="1"/>
    <col min="8199" max="8199" width="14.77734375" style="312" customWidth="1"/>
    <col min="8200" max="8200" width="2.109375" style="312" customWidth="1"/>
    <col min="8201" max="8201" width="14.77734375" style="312" customWidth="1"/>
    <col min="8202" max="8202" width="2.109375" style="312" customWidth="1"/>
    <col min="8203" max="8203" width="14.77734375" style="312" customWidth="1"/>
    <col min="8204" max="8205" width="3.77734375" style="312" customWidth="1"/>
    <col min="8206" max="8206" width="12.44140625" style="312" customWidth="1"/>
    <col min="8207" max="8207" width="2.109375" style="312" customWidth="1"/>
    <col min="8208" max="8208" width="12.5546875" style="312" customWidth="1"/>
    <col min="8209" max="8209" width="2.109375" style="312" customWidth="1"/>
    <col min="8210" max="8210" width="12.77734375" style="312" customWidth="1"/>
    <col min="8211" max="8211" width="2.109375" style="312" customWidth="1"/>
    <col min="8212" max="8212" width="12.77734375" style="312" customWidth="1"/>
    <col min="8213" max="8213" width="2" style="312" customWidth="1"/>
    <col min="8214" max="8214" width="11.77734375" style="312" customWidth="1"/>
    <col min="8215" max="8215" width="11.44140625" style="312" customWidth="1"/>
    <col min="8216" max="8216" width="1.77734375" style="312" customWidth="1"/>
    <col min="8217" max="8217" width="11.77734375" style="312" customWidth="1"/>
    <col min="8218" max="8218" width="2.109375" style="312" customWidth="1"/>
    <col min="8219" max="8219" width="11.44140625" style="312" customWidth="1"/>
    <col min="8220" max="8220" width="0.5546875" style="312" customWidth="1"/>
    <col min="8221" max="8221" width="2.109375" style="312" customWidth="1"/>
    <col min="8222" max="8222" width="10.5546875" style="312" customWidth="1"/>
    <col min="8223" max="8223" width="11.109375" style="312" customWidth="1"/>
    <col min="8224" max="8224" width="2.109375" style="312" customWidth="1"/>
    <col min="8225" max="8225" width="11.109375" style="312" customWidth="1"/>
    <col min="8226" max="8226" width="2.109375" style="312" customWidth="1"/>
    <col min="8227" max="8227" width="12.44140625" style="312" customWidth="1"/>
    <col min="8228" max="8446" width="8.77734375" style="312"/>
    <col min="8447" max="8447" width="51" style="312" customWidth="1"/>
    <col min="8448" max="8448" width="2.109375" style="312" customWidth="1"/>
    <col min="8449" max="8449" width="14.109375" style="312" customWidth="1"/>
    <col min="8450" max="8451" width="8.77734375" style="312" customWidth="1"/>
    <col min="8452" max="8452" width="2" style="312" customWidth="1"/>
    <col min="8453" max="8453" width="14.77734375" style="312" customWidth="1"/>
    <col min="8454" max="8454" width="2" style="312" customWidth="1"/>
    <col min="8455" max="8455" width="14.77734375" style="312" customWidth="1"/>
    <col min="8456" max="8456" width="2.109375" style="312" customWidth="1"/>
    <col min="8457" max="8457" width="14.77734375" style="312" customWidth="1"/>
    <col min="8458" max="8458" width="2.109375" style="312" customWidth="1"/>
    <col min="8459" max="8459" width="14.77734375" style="312" customWidth="1"/>
    <col min="8460" max="8461" width="3.77734375" style="312" customWidth="1"/>
    <col min="8462" max="8462" width="12.44140625" style="312" customWidth="1"/>
    <col min="8463" max="8463" width="2.109375" style="312" customWidth="1"/>
    <col min="8464" max="8464" width="12.5546875" style="312" customWidth="1"/>
    <col min="8465" max="8465" width="2.109375" style="312" customWidth="1"/>
    <col min="8466" max="8466" width="12.77734375" style="312" customWidth="1"/>
    <col min="8467" max="8467" width="2.109375" style="312" customWidth="1"/>
    <col min="8468" max="8468" width="12.77734375" style="312" customWidth="1"/>
    <col min="8469" max="8469" width="2" style="312" customWidth="1"/>
    <col min="8470" max="8470" width="11.77734375" style="312" customWidth="1"/>
    <col min="8471" max="8471" width="11.44140625" style="312" customWidth="1"/>
    <col min="8472" max="8472" width="1.77734375" style="312" customWidth="1"/>
    <col min="8473" max="8473" width="11.77734375" style="312" customWidth="1"/>
    <col min="8474" max="8474" width="2.109375" style="312" customWidth="1"/>
    <col min="8475" max="8475" width="11.44140625" style="312" customWidth="1"/>
    <col min="8476" max="8476" width="0.5546875" style="312" customWidth="1"/>
    <col min="8477" max="8477" width="2.109375" style="312" customWidth="1"/>
    <col min="8478" max="8478" width="10.5546875" style="312" customWidth="1"/>
    <col min="8479" max="8479" width="11.109375" style="312" customWidth="1"/>
    <col min="8480" max="8480" width="2.109375" style="312" customWidth="1"/>
    <col min="8481" max="8481" width="11.109375" style="312" customWidth="1"/>
    <col min="8482" max="8482" width="2.109375" style="312" customWidth="1"/>
    <col min="8483" max="8483" width="12.44140625" style="312" customWidth="1"/>
    <col min="8484" max="8702" width="8.77734375" style="312"/>
    <col min="8703" max="8703" width="51" style="312" customWidth="1"/>
    <col min="8704" max="8704" width="2.109375" style="312" customWidth="1"/>
    <col min="8705" max="8705" width="14.109375" style="312" customWidth="1"/>
    <col min="8706" max="8707" width="8.77734375" style="312" customWidth="1"/>
    <col min="8708" max="8708" width="2" style="312" customWidth="1"/>
    <col min="8709" max="8709" width="14.77734375" style="312" customWidth="1"/>
    <col min="8710" max="8710" width="2" style="312" customWidth="1"/>
    <col min="8711" max="8711" width="14.77734375" style="312" customWidth="1"/>
    <col min="8712" max="8712" width="2.109375" style="312" customWidth="1"/>
    <col min="8713" max="8713" width="14.77734375" style="312" customWidth="1"/>
    <col min="8714" max="8714" width="2.109375" style="312" customWidth="1"/>
    <col min="8715" max="8715" width="14.77734375" style="312" customWidth="1"/>
    <col min="8716" max="8717" width="3.77734375" style="312" customWidth="1"/>
    <col min="8718" max="8718" width="12.44140625" style="312" customWidth="1"/>
    <col min="8719" max="8719" width="2.109375" style="312" customWidth="1"/>
    <col min="8720" max="8720" width="12.5546875" style="312" customWidth="1"/>
    <col min="8721" max="8721" width="2.109375" style="312" customWidth="1"/>
    <col min="8722" max="8722" width="12.77734375" style="312" customWidth="1"/>
    <col min="8723" max="8723" width="2.109375" style="312" customWidth="1"/>
    <col min="8724" max="8724" width="12.77734375" style="312" customWidth="1"/>
    <col min="8725" max="8725" width="2" style="312" customWidth="1"/>
    <col min="8726" max="8726" width="11.77734375" style="312" customWidth="1"/>
    <col min="8727" max="8727" width="11.44140625" style="312" customWidth="1"/>
    <col min="8728" max="8728" width="1.77734375" style="312" customWidth="1"/>
    <col min="8729" max="8729" width="11.77734375" style="312" customWidth="1"/>
    <col min="8730" max="8730" width="2.109375" style="312" customWidth="1"/>
    <col min="8731" max="8731" width="11.44140625" style="312" customWidth="1"/>
    <col min="8732" max="8732" width="0.5546875" style="312" customWidth="1"/>
    <col min="8733" max="8733" width="2.109375" style="312" customWidth="1"/>
    <col min="8734" max="8734" width="10.5546875" style="312" customWidth="1"/>
    <col min="8735" max="8735" width="11.109375" style="312" customWidth="1"/>
    <col min="8736" max="8736" width="2.109375" style="312" customWidth="1"/>
    <col min="8737" max="8737" width="11.109375" style="312" customWidth="1"/>
    <col min="8738" max="8738" width="2.109375" style="312" customWidth="1"/>
    <col min="8739" max="8739" width="12.44140625" style="312" customWidth="1"/>
    <col min="8740" max="8958" width="8.77734375" style="312"/>
    <col min="8959" max="8959" width="51" style="312" customWidth="1"/>
    <col min="8960" max="8960" width="2.109375" style="312" customWidth="1"/>
    <col min="8961" max="8961" width="14.109375" style="312" customWidth="1"/>
    <col min="8962" max="8963" width="8.77734375" style="312" customWidth="1"/>
    <col min="8964" max="8964" width="2" style="312" customWidth="1"/>
    <col min="8965" max="8965" width="14.77734375" style="312" customWidth="1"/>
    <col min="8966" max="8966" width="2" style="312" customWidth="1"/>
    <col min="8967" max="8967" width="14.77734375" style="312" customWidth="1"/>
    <col min="8968" max="8968" width="2.109375" style="312" customWidth="1"/>
    <col min="8969" max="8969" width="14.77734375" style="312" customWidth="1"/>
    <col min="8970" max="8970" width="2.109375" style="312" customWidth="1"/>
    <col min="8971" max="8971" width="14.77734375" style="312" customWidth="1"/>
    <col min="8972" max="8973" width="3.77734375" style="312" customWidth="1"/>
    <col min="8974" max="8974" width="12.44140625" style="312" customWidth="1"/>
    <col min="8975" max="8975" width="2.109375" style="312" customWidth="1"/>
    <col min="8976" max="8976" width="12.5546875" style="312" customWidth="1"/>
    <col min="8977" max="8977" width="2.109375" style="312" customWidth="1"/>
    <col min="8978" max="8978" width="12.77734375" style="312" customWidth="1"/>
    <col min="8979" max="8979" width="2.109375" style="312" customWidth="1"/>
    <col min="8980" max="8980" width="12.77734375" style="312" customWidth="1"/>
    <col min="8981" max="8981" width="2" style="312" customWidth="1"/>
    <col min="8982" max="8982" width="11.77734375" style="312" customWidth="1"/>
    <col min="8983" max="8983" width="11.44140625" style="312" customWidth="1"/>
    <col min="8984" max="8984" width="1.77734375" style="312" customWidth="1"/>
    <col min="8985" max="8985" width="11.77734375" style="312" customWidth="1"/>
    <col min="8986" max="8986" width="2.109375" style="312" customWidth="1"/>
    <col min="8987" max="8987" width="11.44140625" style="312" customWidth="1"/>
    <col min="8988" max="8988" width="0.5546875" style="312" customWidth="1"/>
    <col min="8989" max="8989" width="2.109375" style="312" customWidth="1"/>
    <col min="8990" max="8990" width="10.5546875" style="312" customWidth="1"/>
    <col min="8991" max="8991" width="11.109375" style="312" customWidth="1"/>
    <col min="8992" max="8992" width="2.109375" style="312" customWidth="1"/>
    <col min="8993" max="8993" width="11.109375" style="312" customWidth="1"/>
    <col min="8994" max="8994" width="2.109375" style="312" customWidth="1"/>
    <col min="8995" max="8995" width="12.44140625" style="312" customWidth="1"/>
    <col min="8996" max="9214" width="8.77734375" style="312"/>
    <col min="9215" max="9215" width="51" style="312" customWidth="1"/>
    <col min="9216" max="9216" width="2.109375" style="312" customWidth="1"/>
    <col min="9217" max="9217" width="14.109375" style="312" customWidth="1"/>
    <col min="9218" max="9219" width="8.77734375" style="312" customWidth="1"/>
    <col min="9220" max="9220" width="2" style="312" customWidth="1"/>
    <col min="9221" max="9221" width="14.77734375" style="312" customWidth="1"/>
    <col min="9222" max="9222" width="2" style="312" customWidth="1"/>
    <col min="9223" max="9223" width="14.77734375" style="312" customWidth="1"/>
    <col min="9224" max="9224" width="2.109375" style="312" customWidth="1"/>
    <col min="9225" max="9225" width="14.77734375" style="312" customWidth="1"/>
    <col min="9226" max="9226" width="2.109375" style="312" customWidth="1"/>
    <col min="9227" max="9227" width="14.77734375" style="312" customWidth="1"/>
    <col min="9228" max="9229" width="3.77734375" style="312" customWidth="1"/>
    <col min="9230" max="9230" width="12.44140625" style="312" customWidth="1"/>
    <col min="9231" max="9231" width="2.109375" style="312" customWidth="1"/>
    <col min="9232" max="9232" width="12.5546875" style="312" customWidth="1"/>
    <col min="9233" max="9233" width="2.109375" style="312" customWidth="1"/>
    <col min="9234" max="9234" width="12.77734375" style="312" customWidth="1"/>
    <col min="9235" max="9235" width="2.109375" style="312" customWidth="1"/>
    <col min="9236" max="9236" width="12.77734375" style="312" customWidth="1"/>
    <col min="9237" max="9237" width="2" style="312" customWidth="1"/>
    <col min="9238" max="9238" width="11.77734375" style="312" customWidth="1"/>
    <col min="9239" max="9239" width="11.44140625" style="312" customWidth="1"/>
    <col min="9240" max="9240" width="1.77734375" style="312" customWidth="1"/>
    <col min="9241" max="9241" width="11.77734375" style="312" customWidth="1"/>
    <col min="9242" max="9242" width="2.109375" style="312" customWidth="1"/>
    <col min="9243" max="9243" width="11.44140625" style="312" customWidth="1"/>
    <col min="9244" max="9244" width="0.5546875" style="312" customWidth="1"/>
    <col min="9245" max="9245" width="2.109375" style="312" customWidth="1"/>
    <col min="9246" max="9246" width="10.5546875" style="312" customWidth="1"/>
    <col min="9247" max="9247" width="11.109375" style="312" customWidth="1"/>
    <col min="9248" max="9248" width="2.109375" style="312" customWidth="1"/>
    <col min="9249" max="9249" width="11.109375" style="312" customWidth="1"/>
    <col min="9250" max="9250" width="2.109375" style="312" customWidth="1"/>
    <col min="9251" max="9251" width="12.44140625" style="312" customWidth="1"/>
    <col min="9252" max="9470" width="8.77734375" style="312"/>
    <col min="9471" max="9471" width="51" style="312" customWidth="1"/>
    <col min="9472" max="9472" width="2.109375" style="312" customWidth="1"/>
    <col min="9473" max="9473" width="14.109375" style="312" customWidth="1"/>
    <col min="9474" max="9475" width="8.77734375" style="312" customWidth="1"/>
    <col min="9476" max="9476" width="2" style="312" customWidth="1"/>
    <col min="9477" max="9477" width="14.77734375" style="312" customWidth="1"/>
    <col min="9478" max="9478" width="2" style="312" customWidth="1"/>
    <col min="9479" max="9479" width="14.77734375" style="312" customWidth="1"/>
    <col min="9480" max="9480" width="2.109375" style="312" customWidth="1"/>
    <col min="9481" max="9481" width="14.77734375" style="312" customWidth="1"/>
    <col min="9482" max="9482" width="2.109375" style="312" customWidth="1"/>
    <col min="9483" max="9483" width="14.77734375" style="312" customWidth="1"/>
    <col min="9484" max="9485" width="3.77734375" style="312" customWidth="1"/>
    <col min="9486" max="9486" width="12.44140625" style="312" customWidth="1"/>
    <col min="9487" max="9487" width="2.109375" style="312" customWidth="1"/>
    <col min="9488" max="9488" width="12.5546875" style="312" customWidth="1"/>
    <col min="9489" max="9489" width="2.109375" style="312" customWidth="1"/>
    <col min="9490" max="9490" width="12.77734375" style="312" customWidth="1"/>
    <col min="9491" max="9491" width="2.109375" style="312" customWidth="1"/>
    <col min="9492" max="9492" width="12.77734375" style="312" customWidth="1"/>
    <col min="9493" max="9493" width="2" style="312" customWidth="1"/>
    <col min="9494" max="9494" width="11.77734375" style="312" customWidth="1"/>
    <col min="9495" max="9495" width="11.44140625" style="312" customWidth="1"/>
    <col min="9496" max="9496" width="1.77734375" style="312" customWidth="1"/>
    <col min="9497" max="9497" width="11.77734375" style="312" customWidth="1"/>
    <col min="9498" max="9498" width="2.109375" style="312" customWidth="1"/>
    <col min="9499" max="9499" width="11.44140625" style="312" customWidth="1"/>
    <col min="9500" max="9500" width="0.5546875" style="312" customWidth="1"/>
    <col min="9501" max="9501" width="2.109375" style="312" customWidth="1"/>
    <col min="9502" max="9502" width="10.5546875" style="312" customWidth="1"/>
    <col min="9503" max="9503" width="11.109375" style="312" customWidth="1"/>
    <col min="9504" max="9504" width="2.109375" style="312" customWidth="1"/>
    <col min="9505" max="9505" width="11.109375" style="312" customWidth="1"/>
    <col min="9506" max="9506" width="2.109375" style="312" customWidth="1"/>
    <col min="9507" max="9507" width="12.44140625" style="312" customWidth="1"/>
    <col min="9508" max="9726" width="8.77734375" style="312"/>
    <col min="9727" max="9727" width="51" style="312" customWidth="1"/>
    <col min="9728" max="9728" width="2.109375" style="312" customWidth="1"/>
    <col min="9729" max="9729" width="14.109375" style="312" customWidth="1"/>
    <col min="9730" max="9731" width="8.77734375" style="312" customWidth="1"/>
    <col min="9732" max="9732" width="2" style="312" customWidth="1"/>
    <col min="9733" max="9733" width="14.77734375" style="312" customWidth="1"/>
    <col min="9734" max="9734" width="2" style="312" customWidth="1"/>
    <col min="9735" max="9735" width="14.77734375" style="312" customWidth="1"/>
    <col min="9736" max="9736" width="2.109375" style="312" customWidth="1"/>
    <col min="9737" max="9737" width="14.77734375" style="312" customWidth="1"/>
    <col min="9738" max="9738" width="2.109375" style="312" customWidth="1"/>
    <col min="9739" max="9739" width="14.77734375" style="312" customWidth="1"/>
    <col min="9740" max="9741" width="3.77734375" style="312" customWidth="1"/>
    <col min="9742" max="9742" width="12.44140625" style="312" customWidth="1"/>
    <col min="9743" max="9743" width="2.109375" style="312" customWidth="1"/>
    <col min="9744" max="9744" width="12.5546875" style="312" customWidth="1"/>
    <col min="9745" max="9745" width="2.109375" style="312" customWidth="1"/>
    <col min="9746" max="9746" width="12.77734375" style="312" customWidth="1"/>
    <col min="9747" max="9747" width="2.109375" style="312" customWidth="1"/>
    <col min="9748" max="9748" width="12.77734375" style="312" customWidth="1"/>
    <col min="9749" max="9749" width="2" style="312" customWidth="1"/>
    <col min="9750" max="9750" width="11.77734375" style="312" customWidth="1"/>
    <col min="9751" max="9751" width="11.44140625" style="312" customWidth="1"/>
    <col min="9752" max="9752" width="1.77734375" style="312" customWidth="1"/>
    <col min="9753" max="9753" width="11.77734375" style="312" customWidth="1"/>
    <col min="9754" max="9754" width="2.109375" style="312" customWidth="1"/>
    <col min="9755" max="9755" width="11.44140625" style="312" customWidth="1"/>
    <col min="9756" max="9756" width="0.5546875" style="312" customWidth="1"/>
    <col min="9757" max="9757" width="2.109375" style="312" customWidth="1"/>
    <col min="9758" max="9758" width="10.5546875" style="312" customWidth="1"/>
    <col min="9759" max="9759" width="11.109375" style="312" customWidth="1"/>
    <col min="9760" max="9760" width="2.109375" style="312" customWidth="1"/>
    <col min="9761" max="9761" width="11.109375" style="312" customWidth="1"/>
    <col min="9762" max="9762" width="2.109375" style="312" customWidth="1"/>
    <col min="9763" max="9763" width="12.44140625" style="312" customWidth="1"/>
    <col min="9764" max="9982" width="8.77734375" style="312"/>
    <col min="9983" max="9983" width="51" style="312" customWidth="1"/>
    <col min="9984" max="9984" width="2.109375" style="312" customWidth="1"/>
    <col min="9985" max="9985" width="14.109375" style="312" customWidth="1"/>
    <col min="9986" max="9987" width="8.77734375" style="312" customWidth="1"/>
    <col min="9988" max="9988" width="2" style="312" customWidth="1"/>
    <col min="9989" max="9989" width="14.77734375" style="312" customWidth="1"/>
    <col min="9990" max="9990" width="2" style="312" customWidth="1"/>
    <col min="9991" max="9991" width="14.77734375" style="312" customWidth="1"/>
    <col min="9992" max="9992" width="2.109375" style="312" customWidth="1"/>
    <col min="9993" max="9993" width="14.77734375" style="312" customWidth="1"/>
    <col min="9994" max="9994" width="2.109375" style="312" customWidth="1"/>
    <col min="9995" max="9995" width="14.77734375" style="312" customWidth="1"/>
    <col min="9996" max="9997" width="3.77734375" style="312" customWidth="1"/>
    <col min="9998" max="9998" width="12.44140625" style="312" customWidth="1"/>
    <col min="9999" max="9999" width="2.109375" style="312" customWidth="1"/>
    <col min="10000" max="10000" width="12.5546875" style="312" customWidth="1"/>
    <col min="10001" max="10001" width="2.109375" style="312" customWidth="1"/>
    <col min="10002" max="10002" width="12.77734375" style="312" customWidth="1"/>
    <col min="10003" max="10003" width="2.109375" style="312" customWidth="1"/>
    <col min="10004" max="10004" width="12.77734375" style="312" customWidth="1"/>
    <col min="10005" max="10005" width="2" style="312" customWidth="1"/>
    <col min="10006" max="10006" width="11.77734375" style="312" customWidth="1"/>
    <col min="10007" max="10007" width="11.44140625" style="312" customWidth="1"/>
    <col min="10008" max="10008" width="1.77734375" style="312" customWidth="1"/>
    <col min="10009" max="10009" width="11.77734375" style="312" customWidth="1"/>
    <col min="10010" max="10010" width="2.109375" style="312" customWidth="1"/>
    <col min="10011" max="10011" width="11.44140625" style="312" customWidth="1"/>
    <col min="10012" max="10012" width="0.5546875" style="312" customWidth="1"/>
    <col min="10013" max="10013" width="2.109375" style="312" customWidth="1"/>
    <col min="10014" max="10014" width="10.5546875" style="312" customWidth="1"/>
    <col min="10015" max="10015" width="11.109375" style="312" customWidth="1"/>
    <col min="10016" max="10016" width="2.109375" style="312" customWidth="1"/>
    <col min="10017" max="10017" width="11.109375" style="312" customWidth="1"/>
    <col min="10018" max="10018" width="2.109375" style="312" customWidth="1"/>
    <col min="10019" max="10019" width="12.44140625" style="312" customWidth="1"/>
    <col min="10020" max="10238" width="8.77734375" style="312"/>
    <col min="10239" max="10239" width="51" style="312" customWidth="1"/>
    <col min="10240" max="10240" width="2.109375" style="312" customWidth="1"/>
    <col min="10241" max="10241" width="14.109375" style="312" customWidth="1"/>
    <col min="10242" max="10243" width="8.77734375" style="312" customWidth="1"/>
    <col min="10244" max="10244" width="2" style="312" customWidth="1"/>
    <col min="10245" max="10245" width="14.77734375" style="312" customWidth="1"/>
    <col min="10246" max="10246" width="2" style="312" customWidth="1"/>
    <col min="10247" max="10247" width="14.77734375" style="312" customWidth="1"/>
    <col min="10248" max="10248" width="2.109375" style="312" customWidth="1"/>
    <col min="10249" max="10249" width="14.77734375" style="312" customWidth="1"/>
    <col min="10250" max="10250" width="2.109375" style="312" customWidth="1"/>
    <col min="10251" max="10251" width="14.77734375" style="312" customWidth="1"/>
    <col min="10252" max="10253" width="3.77734375" style="312" customWidth="1"/>
    <col min="10254" max="10254" width="12.44140625" style="312" customWidth="1"/>
    <col min="10255" max="10255" width="2.109375" style="312" customWidth="1"/>
    <col min="10256" max="10256" width="12.5546875" style="312" customWidth="1"/>
    <col min="10257" max="10257" width="2.109375" style="312" customWidth="1"/>
    <col min="10258" max="10258" width="12.77734375" style="312" customWidth="1"/>
    <col min="10259" max="10259" width="2.109375" style="312" customWidth="1"/>
    <col min="10260" max="10260" width="12.77734375" style="312" customWidth="1"/>
    <col min="10261" max="10261" width="2" style="312" customWidth="1"/>
    <col min="10262" max="10262" width="11.77734375" style="312" customWidth="1"/>
    <col min="10263" max="10263" width="11.44140625" style="312" customWidth="1"/>
    <col min="10264" max="10264" width="1.77734375" style="312" customWidth="1"/>
    <col min="10265" max="10265" width="11.77734375" style="312" customWidth="1"/>
    <col min="10266" max="10266" width="2.109375" style="312" customWidth="1"/>
    <col min="10267" max="10267" width="11.44140625" style="312" customWidth="1"/>
    <col min="10268" max="10268" width="0.5546875" style="312" customWidth="1"/>
    <col min="10269" max="10269" width="2.109375" style="312" customWidth="1"/>
    <col min="10270" max="10270" width="10.5546875" style="312" customWidth="1"/>
    <col min="10271" max="10271" width="11.109375" style="312" customWidth="1"/>
    <col min="10272" max="10272" width="2.109375" style="312" customWidth="1"/>
    <col min="10273" max="10273" width="11.109375" style="312" customWidth="1"/>
    <col min="10274" max="10274" width="2.109375" style="312" customWidth="1"/>
    <col min="10275" max="10275" width="12.44140625" style="312" customWidth="1"/>
    <col min="10276" max="10494" width="8.77734375" style="312"/>
    <col min="10495" max="10495" width="51" style="312" customWidth="1"/>
    <col min="10496" max="10496" width="2.109375" style="312" customWidth="1"/>
    <col min="10497" max="10497" width="14.109375" style="312" customWidth="1"/>
    <col min="10498" max="10499" width="8.77734375" style="312" customWidth="1"/>
    <col min="10500" max="10500" width="2" style="312" customWidth="1"/>
    <col min="10501" max="10501" width="14.77734375" style="312" customWidth="1"/>
    <col min="10502" max="10502" width="2" style="312" customWidth="1"/>
    <col min="10503" max="10503" width="14.77734375" style="312" customWidth="1"/>
    <col min="10504" max="10504" width="2.109375" style="312" customWidth="1"/>
    <col min="10505" max="10505" width="14.77734375" style="312" customWidth="1"/>
    <col min="10506" max="10506" width="2.109375" style="312" customWidth="1"/>
    <col min="10507" max="10507" width="14.77734375" style="312" customWidth="1"/>
    <col min="10508" max="10509" width="3.77734375" style="312" customWidth="1"/>
    <col min="10510" max="10510" width="12.44140625" style="312" customWidth="1"/>
    <col min="10511" max="10511" width="2.109375" style="312" customWidth="1"/>
    <col min="10512" max="10512" width="12.5546875" style="312" customWidth="1"/>
    <col min="10513" max="10513" width="2.109375" style="312" customWidth="1"/>
    <col min="10514" max="10514" width="12.77734375" style="312" customWidth="1"/>
    <col min="10515" max="10515" width="2.109375" style="312" customWidth="1"/>
    <col min="10516" max="10516" width="12.77734375" style="312" customWidth="1"/>
    <col min="10517" max="10517" width="2" style="312" customWidth="1"/>
    <col min="10518" max="10518" width="11.77734375" style="312" customWidth="1"/>
    <col min="10519" max="10519" width="11.44140625" style="312" customWidth="1"/>
    <col min="10520" max="10520" width="1.77734375" style="312" customWidth="1"/>
    <col min="10521" max="10521" width="11.77734375" style="312" customWidth="1"/>
    <col min="10522" max="10522" width="2.109375" style="312" customWidth="1"/>
    <col min="10523" max="10523" width="11.44140625" style="312" customWidth="1"/>
    <col min="10524" max="10524" width="0.5546875" style="312" customWidth="1"/>
    <col min="10525" max="10525" width="2.109375" style="312" customWidth="1"/>
    <col min="10526" max="10526" width="10.5546875" style="312" customWidth="1"/>
    <col min="10527" max="10527" width="11.109375" style="312" customWidth="1"/>
    <col min="10528" max="10528" width="2.109375" style="312" customWidth="1"/>
    <col min="10529" max="10529" width="11.109375" style="312" customWidth="1"/>
    <col min="10530" max="10530" width="2.109375" style="312" customWidth="1"/>
    <col min="10531" max="10531" width="12.44140625" style="312" customWidth="1"/>
    <col min="10532" max="10750" width="8.77734375" style="312"/>
    <col min="10751" max="10751" width="51" style="312" customWidth="1"/>
    <col min="10752" max="10752" width="2.109375" style="312" customWidth="1"/>
    <col min="10753" max="10753" width="14.109375" style="312" customWidth="1"/>
    <col min="10754" max="10755" width="8.77734375" style="312" customWidth="1"/>
    <col min="10756" max="10756" width="2" style="312" customWidth="1"/>
    <col min="10757" max="10757" width="14.77734375" style="312" customWidth="1"/>
    <col min="10758" max="10758" width="2" style="312" customWidth="1"/>
    <col min="10759" max="10759" width="14.77734375" style="312" customWidth="1"/>
    <col min="10760" max="10760" width="2.109375" style="312" customWidth="1"/>
    <col min="10761" max="10761" width="14.77734375" style="312" customWidth="1"/>
    <col min="10762" max="10762" width="2.109375" style="312" customWidth="1"/>
    <col min="10763" max="10763" width="14.77734375" style="312" customWidth="1"/>
    <col min="10764" max="10765" width="3.77734375" style="312" customWidth="1"/>
    <col min="10766" max="10766" width="12.44140625" style="312" customWidth="1"/>
    <col min="10767" max="10767" width="2.109375" style="312" customWidth="1"/>
    <col min="10768" max="10768" width="12.5546875" style="312" customWidth="1"/>
    <col min="10769" max="10769" width="2.109375" style="312" customWidth="1"/>
    <col min="10770" max="10770" width="12.77734375" style="312" customWidth="1"/>
    <col min="10771" max="10771" width="2.109375" style="312" customWidth="1"/>
    <col min="10772" max="10772" width="12.77734375" style="312" customWidth="1"/>
    <col min="10773" max="10773" width="2" style="312" customWidth="1"/>
    <col min="10774" max="10774" width="11.77734375" style="312" customWidth="1"/>
    <col min="10775" max="10775" width="11.44140625" style="312" customWidth="1"/>
    <col min="10776" max="10776" width="1.77734375" style="312" customWidth="1"/>
    <col min="10777" max="10777" width="11.77734375" style="312" customWidth="1"/>
    <col min="10778" max="10778" width="2.109375" style="312" customWidth="1"/>
    <col min="10779" max="10779" width="11.44140625" style="312" customWidth="1"/>
    <col min="10780" max="10780" width="0.5546875" style="312" customWidth="1"/>
    <col min="10781" max="10781" width="2.109375" style="312" customWidth="1"/>
    <col min="10782" max="10782" width="10.5546875" style="312" customWidth="1"/>
    <col min="10783" max="10783" width="11.109375" style="312" customWidth="1"/>
    <col min="10784" max="10784" width="2.109375" style="312" customWidth="1"/>
    <col min="10785" max="10785" width="11.109375" style="312" customWidth="1"/>
    <col min="10786" max="10786" width="2.109375" style="312" customWidth="1"/>
    <col min="10787" max="10787" width="12.44140625" style="312" customWidth="1"/>
    <col min="10788" max="11006" width="8.77734375" style="312"/>
    <col min="11007" max="11007" width="51" style="312" customWidth="1"/>
    <col min="11008" max="11008" width="2.109375" style="312" customWidth="1"/>
    <col min="11009" max="11009" width="14.109375" style="312" customWidth="1"/>
    <col min="11010" max="11011" width="8.77734375" style="312" customWidth="1"/>
    <col min="11012" max="11012" width="2" style="312" customWidth="1"/>
    <col min="11013" max="11013" width="14.77734375" style="312" customWidth="1"/>
    <col min="11014" max="11014" width="2" style="312" customWidth="1"/>
    <col min="11015" max="11015" width="14.77734375" style="312" customWidth="1"/>
    <col min="11016" max="11016" width="2.109375" style="312" customWidth="1"/>
    <col min="11017" max="11017" width="14.77734375" style="312" customWidth="1"/>
    <col min="11018" max="11018" width="2.109375" style="312" customWidth="1"/>
    <col min="11019" max="11019" width="14.77734375" style="312" customWidth="1"/>
    <col min="11020" max="11021" width="3.77734375" style="312" customWidth="1"/>
    <col min="11022" max="11022" width="12.44140625" style="312" customWidth="1"/>
    <col min="11023" max="11023" width="2.109375" style="312" customWidth="1"/>
    <col min="11024" max="11024" width="12.5546875" style="312" customWidth="1"/>
    <col min="11025" max="11025" width="2.109375" style="312" customWidth="1"/>
    <col min="11026" max="11026" width="12.77734375" style="312" customWidth="1"/>
    <col min="11027" max="11027" width="2.109375" style="312" customWidth="1"/>
    <col min="11028" max="11028" width="12.77734375" style="312" customWidth="1"/>
    <col min="11029" max="11029" width="2" style="312" customWidth="1"/>
    <col min="11030" max="11030" width="11.77734375" style="312" customWidth="1"/>
    <col min="11031" max="11031" width="11.44140625" style="312" customWidth="1"/>
    <col min="11032" max="11032" width="1.77734375" style="312" customWidth="1"/>
    <col min="11033" max="11033" width="11.77734375" style="312" customWidth="1"/>
    <col min="11034" max="11034" width="2.109375" style="312" customWidth="1"/>
    <col min="11035" max="11035" width="11.44140625" style="312" customWidth="1"/>
    <col min="11036" max="11036" width="0.5546875" style="312" customWidth="1"/>
    <col min="11037" max="11037" width="2.109375" style="312" customWidth="1"/>
    <col min="11038" max="11038" width="10.5546875" style="312" customWidth="1"/>
    <col min="11039" max="11039" width="11.109375" style="312" customWidth="1"/>
    <col min="11040" max="11040" width="2.109375" style="312" customWidth="1"/>
    <col min="11041" max="11041" width="11.109375" style="312" customWidth="1"/>
    <col min="11042" max="11042" width="2.109375" style="312" customWidth="1"/>
    <col min="11043" max="11043" width="12.44140625" style="312" customWidth="1"/>
    <col min="11044" max="11262" width="8.77734375" style="312"/>
    <col min="11263" max="11263" width="51" style="312" customWidth="1"/>
    <col min="11264" max="11264" width="2.109375" style="312" customWidth="1"/>
    <col min="11265" max="11265" width="14.109375" style="312" customWidth="1"/>
    <col min="11266" max="11267" width="8.77734375" style="312" customWidth="1"/>
    <col min="11268" max="11268" width="2" style="312" customWidth="1"/>
    <col min="11269" max="11269" width="14.77734375" style="312" customWidth="1"/>
    <col min="11270" max="11270" width="2" style="312" customWidth="1"/>
    <col min="11271" max="11271" width="14.77734375" style="312" customWidth="1"/>
    <col min="11272" max="11272" width="2.109375" style="312" customWidth="1"/>
    <col min="11273" max="11273" width="14.77734375" style="312" customWidth="1"/>
    <col min="11274" max="11274" width="2.109375" style="312" customWidth="1"/>
    <col min="11275" max="11275" width="14.77734375" style="312" customWidth="1"/>
    <col min="11276" max="11277" width="3.77734375" style="312" customWidth="1"/>
    <col min="11278" max="11278" width="12.44140625" style="312" customWidth="1"/>
    <col min="11279" max="11279" width="2.109375" style="312" customWidth="1"/>
    <col min="11280" max="11280" width="12.5546875" style="312" customWidth="1"/>
    <col min="11281" max="11281" width="2.109375" style="312" customWidth="1"/>
    <col min="11282" max="11282" width="12.77734375" style="312" customWidth="1"/>
    <col min="11283" max="11283" width="2.109375" style="312" customWidth="1"/>
    <col min="11284" max="11284" width="12.77734375" style="312" customWidth="1"/>
    <col min="11285" max="11285" width="2" style="312" customWidth="1"/>
    <col min="11286" max="11286" width="11.77734375" style="312" customWidth="1"/>
    <col min="11287" max="11287" width="11.44140625" style="312" customWidth="1"/>
    <col min="11288" max="11288" width="1.77734375" style="312" customWidth="1"/>
    <col min="11289" max="11289" width="11.77734375" style="312" customWidth="1"/>
    <col min="11290" max="11290" width="2.109375" style="312" customWidth="1"/>
    <col min="11291" max="11291" width="11.44140625" style="312" customWidth="1"/>
    <col min="11292" max="11292" width="0.5546875" style="312" customWidth="1"/>
    <col min="11293" max="11293" width="2.109375" style="312" customWidth="1"/>
    <col min="11294" max="11294" width="10.5546875" style="312" customWidth="1"/>
    <col min="11295" max="11295" width="11.109375" style="312" customWidth="1"/>
    <col min="11296" max="11296" width="2.109375" style="312" customWidth="1"/>
    <col min="11297" max="11297" width="11.109375" style="312" customWidth="1"/>
    <col min="11298" max="11298" width="2.109375" style="312" customWidth="1"/>
    <col min="11299" max="11299" width="12.44140625" style="312" customWidth="1"/>
    <col min="11300" max="11518" width="8.77734375" style="312"/>
    <col min="11519" max="11519" width="51" style="312" customWidth="1"/>
    <col min="11520" max="11520" width="2.109375" style="312" customWidth="1"/>
    <col min="11521" max="11521" width="14.109375" style="312" customWidth="1"/>
    <col min="11522" max="11523" width="8.77734375" style="312" customWidth="1"/>
    <col min="11524" max="11524" width="2" style="312" customWidth="1"/>
    <col min="11525" max="11525" width="14.77734375" style="312" customWidth="1"/>
    <col min="11526" max="11526" width="2" style="312" customWidth="1"/>
    <col min="11527" max="11527" width="14.77734375" style="312" customWidth="1"/>
    <col min="11528" max="11528" width="2.109375" style="312" customWidth="1"/>
    <col min="11529" max="11529" width="14.77734375" style="312" customWidth="1"/>
    <col min="11530" max="11530" width="2.109375" style="312" customWidth="1"/>
    <col min="11531" max="11531" width="14.77734375" style="312" customWidth="1"/>
    <col min="11532" max="11533" width="3.77734375" style="312" customWidth="1"/>
    <col min="11534" max="11534" width="12.44140625" style="312" customWidth="1"/>
    <col min="11535" max="11535" width="2.109375" style="312" customWidth="1"/>
    <col min="11536" max="11536" width="12.5546875" style="312" customWidth="1"/>
    <col min="11537" max="11537" width="2.109375" style="312" customWidth="1"/>
    <col min="11538" max="11538" width="12.77734375" style="312" customWidth="1"/>
    <col min="11539" max="11539" width="2.109375" style="312" customWidth="1"/>
    <col min="11540" max="11540" width="12.77734375" style="312" customWidth="1"/>
    <col min="11541" max="11541" width="2" style="312" customWidth="1"/>
    <col min="11542" max="11542" width="11.77734375" style="312" customWidth="1"/>
    <col min="11543" max="11543" width="11.44140625" style="312" customWidth="1"/>
    <col min="11544" max="11544" width="1.77734375" style="312" customWidth="1"/>
    <col min="11545" max="11545" width="11.77734375" style="312" customWidth="1"/>
    <col min="11546" max="11546" width="2.109375" style="312" customWidth="1"/>
    <col min="11547" max="11547" width="11.44140625" style="312" customWidth="1"/>
    <col min="11548" max="11548" width="0.5546875" style="312" customWidth="1"/>
    <col min="11549" max="11549" width="2.109375" style="312" customWidth="1"/>
    <col min="11550" max="11550" width="10.5546875" style="312" customWidth="1"/>
    <col min="11551" max="11551" width="11.109375" style="312" customWidth="1"/>
    <col min="11552" max="11552" width="2.109375" style="312" customWidth="1"/>
    <col min="11553" max="11553" width="11.109375" style="312" customWidth="1"/>
    <col min="11554" max="11554" width="2.109375" style="312" customWidth="1"/>
    <col min="11555" max="11555" width="12.44140625" style="312" customWidth="1"/>
    <col min="11556" max="11774" width="8.77734375" style="312"/>
    <col min="11775" max="11775" width="51" style="312" customWidth="1"/>
    <col min="11776" max="11776" width="2.109375" style="312" customWidth="1"/>
    <col min="11777" max="11777" width="14.109375" style="312" customWidth="1"/>
    <col min="11778" max="11779" width="8.77734375" style="312" customWidth="1"/>
    <col min="11780" max="11780" width="2" style="312" customWidth="1"/>
    <col min="11781" max="11781" width="14.77734375" style="312" customWidth="1"/>
    <col min="11782" max="11782" width="2" style="312" customWidth="1"/>
    <col min="11783" max="11783" width="14.77734375" style="312" customWidth="1"/>
    <col min="11784" max="11784" width="2.109375" style="312" customWidth="1"/>
    <col min="11785" max="11785" width="14.77734375" style="312" customWidth="1"/>
    <col min="11786" max="11786" width="2.109375" style="312" customWidth="1"/>
    <col min="11787" max="11787" width="14.77734375" style="312" customWidth="1"/>
    <col min="11788" max="11789" width="3.77734375" style="312" customWidth="1"/>
    <col min="11790" max="11790" width="12.44140625" style="312" customWidth="1"/>
    <col min="11791" max="11791" width="2.109375" style="312" customWidth="1"/>
    <col min="11792" max="11792" width="12.5546875" style="312" customWidth="1"/>
    <col min="11793" max="11793" width="2.109375" style="312" customWidth="1"/>
    <col min="11794" max="11794" width="12.77734375" style="312" customWidth="1"/>
    <col min="11795" max="11795" width="2.109375" style="312" customWidth="1"/>
    <col min="11796" max="11796" width="12.77734375" style="312" customWidth="1"/>
    <col min="11797" max="11797" width="2" style="312" customWidth="1"/>
    <col min="11798" max="11798" width="11.77734375" style="312" customWidth="1"/>
    <col min="11799" max="11799" width="11.44140625" style="312" customWidth="1"/>
    <col min="11800" max="11800" width="1.77734375" style="312" customWidth="1"/>
    <col min="11801" max="11801" width="11.77734375" style="312" customWidth="1"/>
    <col min="11802" max="11802" width="2.109375" style="312" customWidth="1"/>
    <col min="11803" max="11803" width="11.44140625" style="312" customWidth="1"/>
    <col min="11804" max="11804" width="0.5546875" style="312" customWidth="1"/>
    <col min="11805" max="11805" width="2.109375" style="312" customWidth="1"/>
    <col min="11806" max="11806" width="10.5546875" style="312" customWidth="1"/>
    <col min="11807" max="11807" width="11.109375" style="312" customWidth="1"/>
    <col min="11808" max="11808" width="2.109375" style="312" customWidth="1"/>
    <col min="11809" max="11809" width="11.109375" style="312" customWidth="1"/>
    <col min="11810" max="11810" width="2.109375" style="312" customWidth="1"/>
    <col min="11811" max="11811" width="12.44140625" style="312" customWidth="1"/>
    <col min="11812" max="12030" width="8.77734375" style="312"/>
    <col min="12031" max="12031" width="51" style="312" customWidth="1"/>
    <col min="12032" max="12032" width="2.109375" style="312" customWidth="1"/>
    <col min="12033" max="12033" width="14.109375" style="312" customWidth="1"/>
    <col min="12034" max="12035" width="8.77734375" style="312" customWidth="1"/>
    <col min="12036" max="12036" width="2" style="312" customWidth="1"/>
    <col min="12037" max="12037" width="14.77734375" style="312" customWidth="1"/>
    <col min="12038" max="12038" width="2" style="312" customWidth="1"/>
    <col min="12039" max="12039" width="14.77734375" style="312" customWidth="1"/>
    <col min="12040" max="12040" width="2.109375" style="312" customWidth="1"/>
    <col min="12041" max="12041" width="14.77734375" style="312" customWidth="1"/>
    <col min="12042" max="12042" width="2.109375" style="312" customWidth="1"/>
    <col min="12043" max="12043" width="14.77734375" style="312" customWidth="1"/>
    <col min="12044" max="12045" width="3.77734375" style="312" customWidth="1"/>
    <col min="12046" max="12046" width="12.44140625" style="312" customWidth="1"/>
    <col min="12047" max="12047" width="2.109375" style="312" customWidth="1"/>
    <col min="12048" max="12048" width="12.5546875" style="312" customWidth="1"/>
    <col min="12049" max="12049" width="2.109375" style="312" customWidth="1"/>
    <col min="12050" max="12050" width="12.77734375" style="312" customWidth="1"/>
    <col min="12051" max="12051" width="2.109375" style="312" customWidth="1"/>
    <col min="12052" max="12052" width="12.77734375" style="312" customWidth="1"/>
    <col min="12053" max="12053" width="2" style="312" customWidth="1"/>
    <col min="12054" max="12054" width="11.77734375" style="312" customWidth="1"/>
    <col min="12055" max="12055" width="11.44140625" style="312" customWidth="1"/>
    <col min="12056" max="12056" width="1.77734375" style="312" customWidth="1"/>
    <col min="12057" max="12057" width="11.77734375" style="312" customWidth="1"/>
    <col min="12058" max="12058" width="2.109375" style="312" customWidth="1"/>
    <col min="12059" max="12059" width="11.44140625" style="312" customWidth="1"/>
    <col min="12060" max="12060" width="0.5546875" style="312" customWidth="1"/>
    <col min="12061" max="12061" width="2.109375" style="312" customWidth="1"/>
    <col min="12062" max="12062" width="10.5546875" style="312" customWidth="1"/>
    <col min="12063" max="12063" width="11.109375" style="312" customWidth="1"/>
    <col min="12064" max="12064" width="2.109375" style="312" customWidth="1"/>
    <col min="12065" max="12065" width="11.109375" style="312" customWidth="1"/>
    <col min="12066" max="12066" width="2.109375" style="312" customWidth="1"/>
    <col min="12067" max="12067" width="12.44140625" style="312" customWidth="1"/>
    <col min="12068" max="12286" width="8.77734375" style="312"/>
    <col min="12287" max="12287" width="51" style="312" customWidth="1"/>
    <col min="12288" max="12288" width="2.109375" style="312" customWidth="1"/>
    <col min="12289" max="12289" width="14.109375" style="312" customWidth="1"/>
    <col min="12290" max="12291" width="8.77734375" style="312" customWidth="1"/>
    <col min="12292" max="12292" width="2" style="312" customWidth="1"/>
    <col min="12293" max="12293" width="14.77734375" style="312" customWidth="1"/>
    <col min="12294" max="12294" width="2" style="312" customWidth="1"/>
    <col min="12295" max="12295" width="14.77734375" style="312" customWidth="1"/>
    <col min="12296" max="12296" width="2.109375" style="312" customWidth="1"/>
    <col min="12297" max="12297" width="14.77734375" style="312" customWidth="1"/>
    <col min="12298" max="12298" width="2.109375" style="312" customWidth="1"/>
    <col min="12299" max="12299" width="14.77734375" style="312" customWidth="1"/>
    <col min="12300" max="12301" width="3.77734375" style="312" customWidth="1"/>
    <col min="12302" max="12302" width="12.44140625" style="312" customWidth="1"/>
    <col min="12303" max="12303" width="2.109375" style="312" customWidth="1"/>
    <col min="12304" max="12304" width="12.5546875" style="312" customWidth="1"/>
    <col min="12305" max="12305" width="2.109375" style="312" customWidth="1"/>
    <col min="12306" max="12306" width="12.77734375" style="312" customWidth="1"/>
    <col min="12307" max="12307" width="2.109375" style="312" customWidth="1"/>
    <col min="12308" max="12308" width="12.77734375" style="312" customWidth="1"/>
    <col min="12309" max="12309" width="2" style="312" customWidth="1"/>
    <col min="12310" max="12310" width="11.77734375" style="312" customWidth="1"/>
    <col min="12311" max="12311" width="11.44140625" style="312" customWidth="1"/>
    <col min="12312" max="12312" width="1.77734375" style="312" customWidth="1"/>
    <col min="12313" max="12313" width="11.77734375" style="312" customWidth="1"/>
    <col min="12314" max="12314" width="2.109375" style="312" customWidth="1"/>
    <col min="12315" max="12315" width="11.44140625" style="312" customWidth="1"/>
    <col min="12316" max="12316" width="0.5546875" style="312" customWidth="1"/>
    <col min="12317" max="12317" width="2.109375" style="312" customWidth="1"/>
    <col min="12318" max="12318" width="10.5546875" style="312" customWidth="1"/>
    <col min="12319" max="12319" width="11.109375" style="312" customWidth="1"/>
    <col min="12320" max="12320" width="2.109375" style="312" customWidth="1"/>
    <col min="12321" max="12321" width="11.109375" style="312" customWidth="1"/>
    <col min="12322" max="12322" width="2.109375" style="312" customWidth="1"/>
    <col min="12323" max="12323" width="12.44140625" style="312" customWidth="1"/>
    <col min="12324" max="12542" width="8.77734375" style="312"/>
    <col min="12543" max="12543" width="51" style="312" customWidth="1"/>
    <col min="12544" max="12544" width="2.109375" style="312" customWidth="1"/>
    <col min="12545" max="12545" width="14.109375" style="312" customWidth="1"/>
    <col min="12546" max="12547" width="8.77734375" style="312" customWidth="1"/>
    <col min="12548" max="12548" width="2" style="312" customWidth="1"/>
    <col min="12549" max="12549" width="14.77734375" style="312" customWidth="1"/>
    <col min="12550" max="12550" width="2" style="312" customWidth="1"/>
    <col min="12551" max="12551" width="14.77734375" style="312" customWidth="1"/>
    <col min="12552" max="12552" width="2.109375" style="312" customWidth="1"/>
    <col min="12553" max="12553" width="14.77734375" style="312" customWidth="1"/>
    <col min="12554" max="12554" width="2.109375" style="312" customWidth="1"/>
    <col min="12555" max="12555" width="14.77734375" style="312" customWidth="1"/>
    <col min="12556" max="12557" width="3.77734375" style="312" customWidth="1"/>
    <col min="12558" max="12558" width="12.44140625" style="312" customWidth="1"/>
    <col min="12559" max="12559" width="2.109375" style="312" customWidth="1"/>
    <col min="12560" max="12560" width="12.5546875" style="312" customWidth="1"/>
    <col min="12561" max="12561" width="2.109375" style="312" customWidth="1"/>
    <col min="12562" max="12562" width="12.77734375" style="312" customWidth="1"/>
    <col min="12563" max="12563" width="2.109375" style="312" customWidth="1"/>
    <col min="12564" max="12564" width="12.77734375" style="312" customWidth="1"/>
    <col min="12565" max="12565" width="2" style="312" customWidth="1"/>
    <col min="12566" max="12566" width="11.77734375" style="312" customWidth="1"/>
    <col min="12567" max="12567" width="11.44140625" style="312" customWidth="1"/>
    <col min="12568" max="12568" width="1.77734375" style="312" customWidth="1"/>
    <col min="12569" max="12569" width="11.77734375" style="312" customWidth="1"/>
    <col min="12570" max="12570" width="2.109375" style="312" customWidth="1"/>
    <col min="12571" max="12571" width="11.44140625" style="312" customWidth="1"/>
    <col min="12572" max="12572" width="0.5546875" style="312" customWidth="1"/>
    <col min="12573" max="12573" width="2.109375" style="312" customWidth="1"/>
    <col min="12574" max="12574" width="10.5546875" style="312" customWidth="1"/>
    <col min="12575" max="12575" width="11.109375" style="312" customWidth="1"/>
    <col min="12576" max="12576" width="2.109375" style="312" customWidth="1"/>
    <col min="12577" max="12577" width="11.109375" style="312" customWidth="1"/>
    <col min="12578" max="12578" width="2.109375" style="312" customWidth="1"/>
    <col min="12579" max="12579" width="12.44140625" style="312" customWidth="1"/>
    <col min="12580" max="12798" width="8.77734375" style="312"/>
    <col min="12799" max="12799" width="51" style="312" customWidth="1"/>
    <col min="12800" max="12800" width="2.109375" style="312" customWidth="1"/>
    <col min="12801" max="12801" width="14.109375" style="312" customWidth="1"/>
    <col min="12802" max="12803" width="8.77734375" style="312" customWidth="1"/>
    <col min="12804" max="12804" width="2" style="312" customWidth="1"/>
    <col min="12805" max="12805" width="14.77734375" style="312" customWidth="1"/>
    <col min="12806" max="12806" width="2" style="312" customWidth="1"/>
    <col min="12807" max="12807" width="14.77734375" style="312" customWidth="1"/>
    <col min="12808" max="12808" width="2.109375" style="312" customWidth="1"/>
    <col min="12809" max="12809" width="14.77734375" style="312" customWidth="1"/>
    <col min="12810" max="12810" width="2.109375" style="312" customWidth="1"/>
    <col min="12811" max="12811" width="14.77734375" style="312" customWidth="1"/>
    <col min="12812" max="12813" width="3.77734375" style="312" customWidth="1"/>
    <col min="12814" max="12814" width="12.44140625" style="312" customWidth="1"/>
    <col min="12815" max="12815" width="2.109375" style="312" customWidth="1"/>
    <col min="12816" max="12816" width="12.5546875" style="312" customWidth="1"/>
    <col min="12817" max="12817" width="2.109375" style="312" customWidth="1"/>
    <col min="12818" max="12818" width="12.77734375" style="312" customWidth="1"/>
    <col min="12819" max="12819" width="2.109375" style="312" customWidth="1"/>
    <col min="12820" max="12820" width="12.77734375" style="312" customWidth="1"/>
    <col min="12821" max="12821" width="2" style="312" customWidth="1"/>
    <col min="12822" max="12822" width="11.77734375" style="312" customWidth="1"/>
    <col min="12823" max="12823" width="11.44140625" style="312" customWidth="1"/>
    <col min="12824" max="12824" width="1.77734375" style="312" customWidth="1"/>
    <col min="12825" max="12825" width="11.77734375" style="312" customWidth="1"/>
    <col min="12826" max="12826" width="2.109375" style="312" customWidth="1"/>
    <col min="12827" max="12827" width="11.44140625" style="312" customWidth="1"/>
    <col min="12828" max="12828" width="0.5546875" style="312" customWidth="1"/>
    <col min="12829" max="12829" width="2.109375" style="312" customWidth="1"/>
    <col min="12830" max="12830" width="10.5546875" style="312" customWidth="1"/>
    <col min="12831" max="12831" width="11.109375" style="312" customWidth="1"/>
    <col min="12832" max="12832" width="2.109375" style="312" customWidth="1"/>
    <col min="12833" max="12833" width="11.109375" style="312" customWidth="1"/>
    <col min="12834" max="12834" width="2.109375" style="312" customWidth="1"/>
    <col min="12835" max="12835" width="12.44140625" style="312" customWidth="1"/>
    <col min="12836" max="13054" width="8.77734375" style="312"/>
    <col min="13055" max="13055" width="51" style="312" customWidth="1"/>
    <col min="13056" max="13056" width="2.109375" style="312" customWidth="1"/>
    <col min="13057" max="13057" width="14.109375" style="312" customWidth="1"/>
    <col min="13058" max="13059" width="8.77734375" style="312" customWidth="1"/>
    <col min="13060" max="13060" width="2" style="312" customWidth="1"/>
    <col min="13061" max="13061" width="14.77734375" style="312" customWidth="1"/>
    <col min="13062" max="13062" width="2" style="312" customWidth="1"/>
    <col min="13063" max="13063" width="14.77734375" style="312" customWidth="1"/>
    <col min="13064" max="13064" width="2.109375" style="312" customWidth="1"/>
    <col min="13065" max="13065" width="14.77734375" style="312" customWidth="1"/>
    <col min="13066" max="13066" width="2.109375" style="312" customWidth="1"/>
    <col min="13067" max="13067" width="14.77734375" style="312" customWidth="1"/>
    <col min="13068" max="13069" width="3.77734375" style="312" customWidth="1"/>
    <col min="13070" max="13070" width="12.44140625" style="312" customWidth="1"/>
    <col min="13071" max="13071" width="2.109375" style="312" customWidth="1"/>
    <col min="13072" max="13072" width="12.5546875" style="312" customWidth="1"/>
    <col min="13073" max="13073" width="2.109375" style="312" customWidth="1"/>
    <col min="13074" max="13074" width="12.77734375" style="312" customWidth="1"/>
    <col min="13075" max="13075" width="2.109375" style="312" customWidth="1"/>
    <col min="13076" max="13076" width="12.77734375" style="312" customWidth="1"/>
    <col min="13077" max="13077" width="2" style="312" customWidth="1"/>
    <col min="13078" max="13078" width="11.77734375" style="312" customWidth="1"/>
    <col min="13079" max="13079" width="11.44140625" style="312" customWidth="1"/>
    <col min="13080" max="13080" width="1.77734375" style="312" customWidth="1"/>
    <col min="13081" max="13081" width="11.77734375" style="312" customWidth="1"/>
    <col min="13082" max="13082" width="2.109375" style="312" customWidth="1"/>
    <col min="13083" max="13083" width="11.44140625" style="312" customWidth="1"/>
    <col min="13084" max="13084" width="0.5546875" style="312" customWidth="1"/>
    <col min="13085" max="13085" width="2.109375" style="312" customWidth="1"/>
    <col min="13086" max="13086" width="10.5546875" style="312" customWidth="1"/>
    <col min="13087" max="13087" width="11.109375" style="312" customWidth="1"/>
    <col min="13088" max="13088" width="2.109375" style="312" customWidth="1"/>
    <col min="13089" max="13089" width="11.109375" style="312" customWidth="1"/>
    <col min="13090" max="13090" width="2.109375" style="312" customWidth="1"/>
    <col min="13091" max="13091" width="12.44140625" style="312" customWidth="1"/>
    <col min="13092" max="13310" width="8.77734375" style="312"/>
    <col min="13311" max="13311" width="51" style="312" customWidth="1"/>
    <col min="13312" max="13312" width="2.109375" style="312" customWidth="1"/>
    <col min="13313" max="13313" width="14.109375" style="312" customWidth="1"/>
    <col min="13314" max="13315" width="8.77734375" style="312" customWidth="1"/>
    <col min="13316" max="13316" width="2" style="312" customWidth="1"/>
    <col min="13317" max="13317" width="14.77734375" style="312" customWidth="1"/>
    <col min="13318" max="13318" width="2" style="312" customWidth="1"/>
    <col min="13319" max="13319" width="14.77734375" style="312" customWidth="1"/>
    <col min="13320" max="13320" width="2.109375" style="312" customWidth="1"/>
    <col min="13321" max="13321" width="14.77734375" style="312" customWidth="1"/>
    <col min="13322" max="13322" width="2.109375" style="312" customWidth="1"/>
    <col min="13323" max="13323" width="14.77734375" style="312" customWidth="1"/>
    <col min="13324" max="13325" width="3.77734375" style="312" customWidth="1"/>
    <col min="13326" max="13326" width="12.44140625" style="312" customWidth="1"/>
    <col min="13327" max="13327" width="2.109375" style="312" customWidth="1"/>
    <col min="13328" max="13328" width="12.5546875" style="312" customWidth="1"/>
    <col min="13329" max="13329" width="2.109375" style="312" customWidth="1"/>
    <col min="13330" max="13330" width="12.77734375" style="312" customWidth="1"/>
    <col min="13331" max="13331" width="2.109375" style="312" customWidth="1"/>
    <col min="13332" max="13332" width="12.77734375" style="312" customWidth="1"/>
    <col min="13333" max="13333" width="2" style="312" customWidth="1"/>
    <col min="13334" max="13334" width="11.77734375" style="312" customWidth="1"/>
    <col min="13335" max="13335" width="11.44140625" style="312" customWidth="1"/>
    <col min="13336" max="13336" width="1.77734375" style="312" customWidth="1"/>
    <col min="13337" max="13337" width="11.77734375" style="312" customWidth="1"/>
    <col min="13338" max="13338" width="2.109375" style="312" customWidth="1"/>
    <col min="13339" max="13339" width="11.44140625" style="312" customWidth="1"/>
    <col min="13340" max="13340" width="0.5546875" style="312" customWidth="1"/>
    <col min="13341" max="13341" width="2.109375" style="312" customWidth="1"/>
    <col min="13342" max="13342" width="10.5546875" style="312" customWidth="1"/>
    <col min="13343" max="13343" width="11.109375" style="312" customWidth="1"/>
    <col min="13344" max="13344" width="2.109375" style="312" customWidth="1"/>
    <col min="13345" max="13345" width="11.109375" style="312" customWidth="1"/>
    <col min="13346" max="13346" width="2.109375" style="312" customWidth="1"/>
    <col min="13347" max="13347" width="12.44140625" style="312" customWidth="1"/>
    <col min="13348" max="13566" width="8.77734375" style="312"/>
    <col min="13567" max="13567" width="51" style="312" customWidth="1"/>
    <col min="13568" max="13568" width="2.109375" style="312" customWidth="1"/>
    <col min="13569" max="13569" width="14.109375" style="312" customWidth="1"/>
    <col min="13570" max="13571" width="8.77734375" style="312" customWidth="1"/>
    <col min="13572" max="13572" width="2" style="312" customWidth="1"/>
    <col min="13573" max="13573" width="14.77734375" style="312" customWidth="1"/>
    <col min="13574" max="13574" width="2" style="312" customWidth="1"/>
    <col min="13575" max="13575" width="14.77734375" style="312" customWidth="1"/>
    <col min="13576" max="13576" width="2.109375" style="312" customWidth="1"/>
    <col min="13577" max="13577" width="14.77734375" style="312" customWidth="1"/>
    <col min="13578" max="13578" width="2.109375" style="312" customWidth="1"/>
    <col min="13579" max="13579" width="14.77734375" style="312" customWidth="1"/>
    <col min="13580" max="13581" width="3.77734375" style="312" customWidth="1"/>
    <col min="13582" max="13582" width="12.44140625" style="312" customWidth="1"/>
    <col min="13583" max="13583" width="2.109375" style="312" customWidth="1"/>
    <col min="13584" max="13584" width="12.5546875" style="312" customWidth="1"/>
    <col min="13585" max="13585" width="2.109375" style="312" customWidth="1"/>
    <col min="13586" max="13586" width="12.77734375" style="312" customWidth="1"/>
    <col min="13587" max="13587" width="2.109375" style="312" customWidth="1"/>
    <col min="13588" max="13588" width="12.77734375" style="312" customWidth="1"/>
    <col min="13589" max="13589" width="2" style="312" customWidth="1"/>
    <col min="13590" max="13590" width="11.77734375" style="312" customWidth="1"/>
    <col min="13591" max="13591" width="11.44140625" style="312" customWidth="1"/>
    <col min="13592" max="13592" width="1.77734375" style="312" customWidth="1"/>
    <col min="13593" max="13593" width="11.77734375" style="312" customWidth="1"/>
    <col min="13594" max="13594" width="2.109375" style="312" customWidth="1"/>
    <col min="13595" max="13595" width="11.44140625" style="312" customWidth="1"/>
    <col min="13596" max="13596" width="0.5546875" style="312" customWidth="1"/>
    <col min="13597" max="13597" width="2.109375" style="312" customWidth="1"/>
    <col min="13598" max="13598" width="10.5546875" style="312" customWidth="1"/>
    <col min="13599" max="13599" width="11.109375" style="312" customWidth="1"/>
    <col min="13600" max="13600" width="2.109375" style="312" customWidth="1"/>
    <col min="13601" max="13601" width="11.109375" style="312" customWidth="1"/>
    <col min="13602" max="13602" width="2.109375" style="312" customWidth="1"/>
    <col min="13603" max="13603" width="12.44140625" style="312" customWidth="1"/>
    <col min="13604" max="13822" width="8.77734375" style="312"/>
    <col min="13823" max="13823" width="51" style="312" customWidth="1"/>
    <col min="13824" max="13824" width="2.109375" style="312" customWidth="1"/>
    <col min="13825" max="13825" width="14.109375" style="312" customWidth="1"/>
    <col min="13826" max="13827" width="8.77734375" style="312" customWidth="1"/>
    <col min="13828" max="13828" width="2" style="312" customWidth="1"/>
    <col min="13829" max="13829" width="14.77734375" style="312" customWidth="1"/>
    <col min="13830" max="13830" width="2" style="312" customWidth="1"/>
    <col min="13831" max="13831" width="14.77734375" style="312" customWidth="1"/>
    <col min="13832" max="13832" width="2.109375" style="312" customWidth="1"/>
    <col min="13833" max="13833" width="14.77734375" style="312" customWidth="1"/>
    <col min="13834" max="13834" width="2.109375" style="312" customWidth="1"/>
    <col min="13835" max="13835" width="14.77734375" style="312" customWidth="1"/>
    <col min="13836" max="13837" width="3.77734375" style="312" customWidth="1"/>
    <col min="13838" max="13838" width="12.44140625" style="312" customWidth="1"/>
    <col min="13839" max="13839" width="2.109375" style="312" customWidth="1"/>
    <col min="13840" max="13840" width="12.5546875" style="312" customWidth="1"/>
    <col min="13841" max="13841" width="2.109375" style="312" customWidth="1"/>
    <col min="13842" max="13842" width="12.77734375" style="312" customWidth="1"/>
    <col min="13843" max="13843" width="2.109375" style="312" customWidth="1"/>
    <col min="13844" max="13844" width="12.77734375" style="312" customWidth="1"/>
    <col min="13845" max="13845" width="2" style="312" customWidth="1"/>
    <col min="13846" max="13846" width="11.77734375" style="312" customWidth="1"/>
    <col min="13847" max="13847" width="11.44140625" style="312" customWidth="1"/>
    <col min="13848" max="13848" width="1.77734375" style="312" customWidth="1"/>
    <col min="13849" max="13849" width="11.77734375" style="312" customWidth="1"/>
    <col min="13850" max="13850" width="2.109375" style="312" customWidth="1"/>
    <col min="13851" max="13851" width="11.44140625" style="312" customWidth="1"/>
    <col min="13852" max="13852" width="0.5546875" style="312" customWidth="1"/>
    <col min="13853" max="13853" width="2.109375" style="312" customWidth="1"/>
    <col min="13854" max="13854" width="10.5546875" style="312" customWidth="1"/>
    <col min="13855" max="13855" width="11.109375" style="312" customWidth="1"/>
    <col min="13856" max="13856" width="2.109375" style="312" customWidth="1"/>
    <col min="13857" max="13857" width="11.109375" style="312" customWidth="1"/>
    <col min="13858" max="13858" width="2.109375" style="312" customWidth="1"/>
    <col min="13859" max="13859" width="12.44140625" style="312" customWidth="1"/>
    <col min="13860" max="14078" width="8.77734375" style="312"/>
    <col min="14079" max="14079" width="51" style="312" customWidth="1"/>
    <col min="14080" max="14080" width="2.109375" style="312" customWidth="1"/>
    <col min="14081" max="14081" width="14.109375" style="312" customWidth="1"/>
    <col min="14082" max="14083" width="8.77734375" style="312" customWidth="1"/>
    <col min="14084" max="14084" width="2" style="312" customWidth="1"/>
    <col min="14085" max="14085" width="14.77734375" style="312" customWidth="1"/>
    <col min="14086" max="14086" width="2" style="312" customWidth="1"/>
    <col min="14087" max="14087" width="14.77734375" style="312" customWidth="1"/>
    <col min="14088" max="14088" width="2.109375" style="312" customWidth="1"/>
    <col min="14089" max="14089" width="14.77734375" style="312" customWidth="1"/>
    <col min="14090" max="14090" width="2.109375" style="312" customWidth="1"/>
    <col min="14091" max="14091" width="14.77734375" style="312" customWidth="1"/>
    <col min="14092" max="14093" width="3.77734375" style="312" customWidth="1"/>
    <col min="14094" max="14094" width="12.44140625" style="312" customWidth="1"/>
    <col min="14095" max="14095" width="2.109375" style="312" customWidth="1"/>
    <col min="14096" max="14096" width="12.5546875" style="312" customWidth="1"/>
    <col min="14097" max="14097" width="2.109375" style="312" customWidth="1"/>
    <col min="14098" max="14098" width="12.77734375" style="312" customWidth="1"/>
    <col min="14099" max="14099" width="2.109375" style="312" customWidth="1"/>
    <col min="14100" max="14100" width="12.77734375" style="312" customWidth="1"/>
    <col min="14101" max="14101" width="2" style="312" customWidth="1"/>
    <col min="14102" max="14102" width="11.77734375" style="312" customWidth="1"/>
    <col min="14103" max="14103" width="11.44140625" style="312" customWidth="1"/>
    <col min="14104" max="14104" width="1.77734375" style="312" customWidth="1"/>
    <col min="14105" max="14105" width="11.77734375" style="312" customWidth="1"/>
    <col min="14106" max="14106" width="2.109375" style="312" customWidth="1"/>
    <col min="14107" max="14107" width="11.44140625" style="312" customWidth="1"/>
    <col min="14108" max="14108" width="0.5546875" style="312" customWidth="1"/>
    <col min="14109" max="14109" width="2.109375" style="312" customWidth="1"/>
    <col min="14110" max="14110" width="10.5546875" style="312" customWidth="1"/>
    <col min="14111" max="14111" width="11.109375" style="312" customWidth="1"/>
    <col min="14112" max="14112" width="2.109375" style="312" customWidth="1"/>
    <col min="14113" max="14113" width="11.109375" style="312" customWidth="1"/>
    <col min="14114" max="14114" width="2.109375" style="312" customWidth="1"/>
    <col min="14115" max="14115" width="12.44140625" style="312" customWidth="1"/>
    <col min="14116" max="14334" width="8.77734375" style="312"/>
    <col min="14335" max="14335" width="51" style="312" customWidth="1"/>
    <col min="14336" max="14336" width="2.109375" style="312" customWidth="1"/>
    <col min="14337" max="14337" width="14.109375" style="312" customWidth="1"/>
    <col min="14338" max="14339" width="8.77734375" style="312" customWidth="1"/>
    <col min="14340" max="14340" width="2" style="312" customWidth="1"/>
    <col min="14341" max="14341" width="14.77734375" style="312" customWidth="1"/>
    <col min="14342" max="14342" width="2" style="312" customWidth="1"/>
    <col min="14343" max="14343" width="14.77734375" style="312" customWidth="1"/>
    <col min="14344" max="14344" width="2.109375" style="312" customWidth="1"/>
    <col min="14345" max="14345" width="14.77734375" style="312" customWidth="1"/>
    <col min="14346" max="14346" width="2.109375" style="312" customWidth="1"/>
    <col min="14347" max="14347" width="14.77734375" style="312" customWidth="1"/>
    <col min="14348" max="14349" width="3.77734375" style="312" customWidth="1"/>
    <col min="14350" max="14350" width="12.44140625" style="312" customWidth="1"/>
    <col min="14351" max="14351" width="2.109375" style="312" customWidth="1"/>
    <col min="14352" max="14352" width="12.5546875" style="312" customWidth="1"/>
    <col min="14353" max="14353" width="2.109375" style="312" customWidth="1"/>
    <col min="14354" max="14354" width="12.77734375" style="312" customWidth="1"/>
    <col min="14355" max="14355" width="2.109375" style="312" customWidth="1"/>
    <col min="14356" max="14356" width="12.77734375" style="312" customWidth="1"/>
    <col min="14357" max="14357" width="2" style="312" customWidth="1"/>
    <col min="14358" max="14358" width="11.77734375" style="312" customWidth="1"/>
    <col min="14359" max="14359" width="11.44140625" style="312" customWidth="1"/>
    <col min="14360" max="14360" width="1.77734375" style="312" customWidth="1"/>
    <col min="14361" max="14361" width="11.77734375" style="312" customWidth="1"/>
    <col min="14362" max="14362" width="2.109375" style="312" customWidth="1"/>
    <col min="14363" max="14363" width="11.44140625" style="312" customWidth="1"/>
    <col min="14364" max="14364" width="0.5546875" style="312" customWidth="1"/>
    <col min="14365" max="14365" width="2.109375" style="312" customWidth="1"/>
    <col min="14366" max="14366" width="10.5546875" style="312" customWidth="1"/>
    <col min="14367" max="14367" width="11.109375" style="312" customWidth="1"/>
    <col min="14368" max="14368" width="2.109375" style="312" customWidth="1"/>
    <col min="14369" max="14369" width="11.109375" style="312" customWidth="1"/>
    <col min="14370" max="14370" width="2.109375" style="312" customWidth="1"/>
    <col min="14371" max="14371" width="12.44140625" style="312" customWidth="1"/>
    <col min="14372" max="14590" width="8.77734375" style="312"/>
    <col min="14591" max="14591" width="51" style="312" customWidth="1"/>
    <col min="14592" max="14592" width="2.109375" style="312" customWidth="1"/>
    <col min="14593" max="14593" width="14.109375" style="312" customWidth="1"/>
    <col min="14594" max="14595" width="8.77734375" style="312" customWidth="1"/>
    <col min="14596" max="14596" width="2" style="312" customWidth="1"/>
    <col min="14597" max="14597" width="14.77734375" style="312" customWidth="1"/>
    <col min="14598" max="14598" width="2" style="312" customWidth="1"/>
    <col min="14599" max="14599" width="14.77734375" style="312" customWidth="1"/>
    <col min="14600" max="14600" width="2.109375" style="312" customWidth="1"/>
    <col min="14601" max="14601" width="14.77734375" style="312" customWidth="1"/>
    <col min="14602" max="14602" width="2.109375" style="312" customWidth="1"/>
    <col min="14603" max="14603" width="14.77734375" style="312" customWidth="1"/>
    <col min="14604" max="14605" width="3.77734375" style="312" customWidth="1"/>
    <col min="14606" max="14606" width="12.44140625" style="312" customWidth="1"/>
    <col min="14607" max="14607" width="2.109375" style="312" customWidth="1"/>
    <col min="14608" max="14608" width="12.5546875" style="312" customWidth="1"/>
    <col min="14609" max="14609" width="2.109375" style="312" customWidth="1"/>
    <col min="14610" max="14610" width="12.77734375" style="312" customWidth="1"/>
    <col min="14611" max="14611" width="2.109375" style="312" customWidth="1"/>
    <col min="14612" max="14612" width="12.77734375" style="312" customWidth="1"/>
    <col min="14613" max="14613" width="2" style="312" customWidth="1"/>
    <col min="14614" max="14614" width="11.77734375" style="312" customWidth="1"/>
    <col min="14615" max="14615" width="11.44140625" style="312" customWidth="1"/>
    <col min="14616" max="14616" width="1.77734375" style="312" customWidth="1"/>
    <col min="14617" max="14617" width="11.77734375" style="312" customWidth="1"/>
    <col min="14618" max="14618" width="2.109375" style="312" customWidth="1"/>
    <col min="14619" max="14619" width="11.44140625" style="312" customWidth="1"/>
    <col min="14620" max="14620" width="0.5546875" style="312" customWidth="1"/>
    <col min="14621" max="14621" width="2.109375" style="312" customWidth="1"/>
    <col min="14622" max="14622" width="10.5546875" style="312" customWidth="1"/>
    <col min="14623" max="14623" width="11.109375" style="312" customWidth="1"/>
    <col min="14624" max="14624" width="2.109375" style="312" customWidth="1"/>
    <col min="14625" max="14625" width="11.109375" style="312" customWidth="1"/>
    <col min="14626" max="14626" width="2.109375" style="312" customWidth="1"/>
    <col min="14627" max="14627" width="12.44140625" style="312" customWidth="1"/>
    <col min="14628" max="14846" width="8.77734375" style="312"/>
    <col min="14847" max="14847" width="51" style="312" customWidth="1"/>
    <col min="14848" max="14848" width="2.109375" style="312" customWidth="1"/>
    <col min="14849" max="14849" width="14.109375" style="312" customWidth="1"/>
    <col min="14850" max="14851" width="8.77734375" style="312" customWidth="1"/>
    <col min="14852" max="14852" width="2" style="312" customWidth="1"/>
    <col min="14853" max="14853" width="14.77734375" style="312" customWidth="1"/>
    <col min="14854" max="14854" width="2" style="312" customWidth="1"/>
    <col min="14855" max="14855" width="14.77734375" style="312" customWidth="1"/>
    <col min="14856" max="14856" width="2.109375" style="312" customWidth="1"/>
    <col min="14857" max="14857" width="14.77734375" style="312" customWidth="1"/>
    <col min="14858" max="14858" width="2.109375" style="312" customWidth="1"/>
    <col min="14859" max="14859" width="14.77734375" style="312" customWidth="1"/>
    <col min="14860" max="14861" width="3.77734375" style="312" customWidth="1"/>
    <col min="14862" max="14862" width="12.44140625" style="312" customWidth="1"/>
    <col min="14863" max="14863" width="2.109375" style="312" customWidth="1"/>
    <col min="14864" max="14864" width="12.5546875" style="312" customWidth="1"/>
    <col min="14865" max="14865" width="2.109375" style="312" customWidth="1"/>
    <col min="14866" max="14866" width="12.77734375" style="312" customWidth="1"/>
    <col min="14867" max="14867" width="2.109375" style="312" customWidth="1"/>
    <col min="14868" max="14868" width="12.77734375" style="312" customWidth="1"/>
    <col min="14869" max="14869" width="2" style="312" customWidth="1"/>
    <col min="14870" max="14870" width="11.77734375" style="312" customWidth="1"/>
    <col min="14871" max="14871" width="11.44140625" style="312" customWidth="1"/>
    <col min="14872" max="14872" width="1.77734375" style="312" customWidth="1"/>
    <col min="14873" max="14873" width="11.77734375" style="312" customWidth="1"/>
    <col min="14874" max="14874" width="2.109375" style="312" customWidth="1"/>
    <col min="14875" max="14875" width="11.44140625" style="312" customWidth="1"/>
    <col min="14876" max="14876" width="0.5546875" style="312" customWidth="1"/>
    <col min="14877" max="14877" width="2.109375" style="312" customWidth="1"/>
    <col min="14878" max="14878" width="10.5546875" style="312" customWidth="1"/>
    <col min="14879" max="14879" width="11.109375" style="312" customWidth="1"/>
    <col min="14880" max="14880" width="2.109375" style="312" customWidth="1"/>
    <col min="14881" max="14881" width="11.109375" style="312" customWidth="1"/>
    <col min="14882" max="14882" width="2.109375" style="312" customWidth="1"/>
    <col min="14883" max="14883" width="12.44140625" style="312" customWidth="1"/>
    <col min="14884" max="15102" width="8.77734375" style="312"/>
    <col min="15103" max="15103" width="51" style="312" customWidth="1"/>
    <col min="15104" max="15104" width="2.109375" style="312" customWidth="1"/>
    <col min="15105" max="15105" width="14.109375" style="312" customWidth="1"/>
    <col min="15106" max="15107" width="8.77734375" style="312" customWidth="1"/>
    <col min="15108" max="15108" width="2" style="312" customWidth="1"/>
    <col min="15109" max="15109" width="14.77734375" style="312" customWidth="1"/>
    <col min="15110" max="15110" width="2" style="312" customWidth="1"/>
    <col min="15111" max="15111" width="14.77734375" style="312" customWidth="1"/>
    <col min="15112" max="15112" width="2.109375" style="312" customWidth="1"/>
    <col min="15113" max="15113" width="14.77734375" style="312" customWidth="1"/>
    <col min="15114" max="15114" width="2.109375" style="312" customWidth="1"/>
    <col min="15115" max="15115" width="14.77734375" style="312" customWidth="1"/>
    <col min="15116" max="15117" width="3.77734375" style="312" customWidth="1"/>
    <col min="15118" max="15118" width="12.44140625" style="312" customWidth="1"/>
    <col min="15119" max="15119" width="2.109375" style="312" customWidth="1"/>
    <col min="15120" max="15120" width="12.5546875" style="312" customWidth="1"/>
    <col min="15121" max="15121" width="2.109375" style="312" customWidth="1"/>
    <col min="15122" max="15122" width="12.77734375" style="312" customWidth="1"/>
    <col min="15123" max="15123" width="2.109375" style="312" customWidth="1"/>
    <col min="15124" max="15124" width="12.77734375" style="312" customWidth="1"/>
    <col min="15125" max="15125" width="2" style="312" customWidth="1"/>
    <col min="15126" max="15126" width="11.77734375" style="312" customWidth="1"/>
    <col min="15127" max="15127" width="11.44140625" style="312" customWidth="1"/>
    <col min="15128" max="15128" width="1.77734375" style="312" customWidth="1"/>
    <col min="15129" max="15129" width="11.77734375" style="312" customWidth="1"/>
    <col min="15130" max="15130" width="2.109375" style="312" customWidth="1"/>
    <col min="15131" max="15131" width="11.44140625" style="312" customWidth="1"/>
    <col min="15132" max="15132" width="0.5546875" style="312" customWidth="1"/>
    <col min="15133" max="15133" width="2.109375" style="312" customWidth="1"/>
    <col min="15134" max="15134" width="10.5546875" style="312" customWidth="1"/>
    <col min="15135" max="15135" width="11.109375" style="312" customWidth="1"/>
    <col min="15136" max="15136" width="2.109375" style="312" customWidth="1"/>
    <col min="15137" max="15137" width="11.109375" style="312" customWidth="1"/>
    <col min="15138" max="15138" width="2.109375" style="312" customWidth="1"/>
    <col min="15139" max="15139" width="12.44140625" style="312" customWidth="1"/>
    <col min="15140" max="15358" width="8.77734375" style="312"/>
    <col min="15359" max="15359" width="51" style="312" customWidth="1"/>
    <col min="15360" max="15360" width="2.109375" style="312" customWidth="1"/>
    <col min="15361" max="15361" width="14.109375" style="312" customWidth="1"/>
    <col min="15362" max="15363" width="8.77734375" style="312" customWidth="1"/>
    <col min="15364" max="15364" width="2" style="312" customWidth="1"/>
    <col min="15365" max="15365" width="14.77734375" style="312" customWidth="1"/>
    <col min="15366" max="15366" width="2" style="312" customWidth="1"/>
    <col min="15367" max="15367" width="14.77734375" style="312" customWidth="1"/>
    <col min="15368" max="15368" width="2.109375" style="312" customWidth="1"/>
    <col min="15369" max="15369" width="14.77734375" style="312" customWidth="1"/>
    <col min="15370" max="15370" width="2.109375" style="312" customWidth="1"/>
    <col min="15371" max="15371" width="14.77734375" style="312" customWidth="1"/>
    <col min="15372" max="15373" width="3.77734375" style="312" customWidth="1"/>
    <col min="15374" max="15374" width="12.44140625" style="312" customWidth="1"/>
    <col min="15375" max="15375" width="2.109375" style="312" customWidth="1"/>
    <col min="15376" max="15376" width="12.5546875" style="312" customWidth="1"/>
    <col min="15377" max="15377" width="2.109375" style="312" customWidth="1"/>
    <col min="15378" max="15378" width="12.77734375" style="312" customWidth="1"/>
    <col min="15379" max="15379" width="2.109375" style="312" customWidth="1"/>
    <col min="15380" max="15380" width="12.77734375" style="312" customWidth="1"/>
    <col min="15381" max="15381" width="2" style="312" customWidth="1"/>
    <col min="15382" max="15382" width="11.77734375" style="312" customWidth="1"/>
    <col min="15383" max="15383" width="11.44140625" style="312" customWidth="1"/>
    <col min="15384" max="15384" width="1.77734375" style="312" customWidth="1"/>
    <col min="15385" max="15385" width="11.77734375" style="312" customWidth="1"/>
    <col min="15386" max="15386" width="2.109375" style="312" customWidth="1"/>
    <col min="15387" max="15387" width="11.44140625" style="312" customWidth="1"/>
    <col min="15388" max="15388" width="0.5546875" style="312" customWidth="1"/>
    <col min="15389" max="15389" width="2.109375" style="312" customWidth="1"/>
    <col min="15390" max="15390" width="10.5546875" style="312" customWidth="1"/>
    <col min="15391" max="15391" width="11.109375" style="312" customWidth="1"/>
    <col min="15392" max="15392" width="2.109375" style="312" customWidth="1"/>
    <col min="15393" max="15393" width="11.109375" style="312" customWidth="1"/>
    <col min="15394" max="15394" width="2.109375" style="312" customWidth="1"/>
    <col min="15395" max="15395" width="12.44140625" style="312" customWidth="1"/>
    <col min="15396" max="15614" width="8.77734375" style="312"/>
    <col min="15615" max="15615" width="51" style="312" customWidth="1"/>
    <col min="15616" max="15616" width="2.109375" style="312" customWidth="1"/>
    <col min="15617" max="15617" width="14.109375" style="312" customWidth="1"/>
    <col min="15618" max="15619" width="8.77734375" style="312" customWidth="1"/>
    <col min="15620" max="15620" width="2" style="312" customWidth="1"/>
    <col min="15621" max="15621" width="14.77734375" style="312" customWidth="1"/>
    <col min="15622" max="15622" width="2" style="312" customWidth="1"/>
    <col min="15623" max="15623" width="14.77734375" style="312" customWidth="1"/>
    <col min="15624" max="15624" width="2.109375" style="312" customWidth="1"/>
    <col min="15625" max="15625" width="14.77734375" style="312" customWidth="1"/>
    <col min="15626" max="15626" width="2.109375" style="312" customWidth="1"/>
    <col min="15627" max="15627" width="14.77734375" style="312" customWidth="1"/>
    <col min="15628" max="15629" width="3.77734375" style="312" customWidth="1"/>
    <col min="15630" max="15630" width="12.44140625" style="312" customWidth="1"/>
    <col min="15631" max="15631" width="2.109375" style="312" customWidth="1"/>
    <col min="15632" max="15632" width="12.5546875" style="312" customWidth="1"/>
    <col min="15633" max="15633" width="2.109375" style="312" customWidth="1"/>
    <col min="15634" max="15634" width="12.77734375" style="312" customWidth="1"/>
    <col min="15635" max="15635" width="2.109375" style="312" customWidth="1"/>
    <col min="15636" max="15636" width="12.77734375" style="312" customWidth="1"/>
    <col min="15637" max="15637" width="2" style="312" customWidth="1"/>
    <col min="15638" max="15638" width="11.77734375" style="312" customWidth="1"/>
    <col min="15639" max="15639" width="11.44140625" style="312" customWidth="1"/>
    <col min="15640" max="15640" width="1.77734375" style="312" customWidth="1"/>
    <col min="15641" max="15641" width="11.77734375" style="312" customWidth="1"/>
    <col min="15642" max="15642" width="2.109375" style="312" customWidth="1"/>
    <col min="15643" max="15643" width="11.44140625" style="312" customWidth="1"/>
    <col min="15644" max="15644" width="0.5546875" style="312" customWidth="1"/>
    <col min="15645" max="15645" width="2.109375" style="312" customWidth="1"/>
    <col min="15646" max="15646" width="10.5546875" style="312" customWidth="1"/>
    <col min="15647" max="15647" width="11.109375" style="312" customWidth="1"/>
    <col min="15648" max="15648" width="2.109375" style="312" customWidth="1"/>
    <col min="15649" max="15649" width="11.109375" style="312" customWidth="1"/>
    <col min="15650" max="15650" width="2.109375" style="312" customWidth="1"/>
    <col min="15651" max="15651" width="12.44140625" style="312" customWidth="1"/>
    <col min="15652" max="15870" width="8.77734375" style="312"/>
    <col min="15871" max="15871" width="51" style="312" customWidth="1"/>
    <col min="15872" max="15872" width="2.109375" style="312" customWidth="1"/>
    <col min="15873" max="15873" width="14.109375" style="312" customWidth="1"/>
    <col min="15874" max="15875" width="8.77734375" style="312" customWidth="1"/>
    <col min="15876" max="15876" width="2" style="312" customWidth="1"/>
    <col min="15877" max="15877" width="14.77734375" style="312" customWidth="1"/>
    <col min="15878" max="15878" width="2" style="312" customWidth="1"/>
    <col min="15879" max="15879" width="14.77734375" style="312" customWidth="1"/>
    <col min="15880" max="15880" width="2.109375" style="312" customWidth="1"/>
    <col min="15881" max="15881" width="14.77734375" style="312" customWidth="1"/>
    <col min="15882" max="15882" width="2.109375" style="312" customWidth="1"/>
    <col min="15883" max="15883" width="14.77734375" style="312" customWidth="1"/>
    <col min="15884" max="15885" width="3.77734375" style="312" customWidth="1"/>
    <col min="15886" max="15886" width="12.44140625" style="312" customWidth="1"/>
    <col min="15887" max="15887" width="2.109375" style="312" customWidth="1"/>
    <col min="15888" max="15888" width="12.5546875" style="312" customWidth="1"/>
    <col min="15889" max="15889" width="2.109375" style="312" customWidth="1"/>
    <col min="15890" max="15890" width="12.77734375" style="312" customWidth="1"/>
    <col min="15891" max="15891" width="2.109375" style="312" customWidth="1"/>
    <col min="15892" max="15892" width="12.77734375" style="312" customWidth="1"/>
    <col min="15893" max="15893" width="2" style="312" customWidth="1"/>
    <col min="15894" max="15894" width="11.77734375" style="312" customWidth="1"/>
    <col min="15895" max="15895" width="11.44140625" style="312" customWidth="1"/>
    <col min="15896" max="15896" width="1.77734375" style="312" customWidth="1"/>
    <col min="15897" max="15897" width="11.77734375" style="312" customWidth="1"/>
    <col min="15898" max="15898" width="2.109375" style="312" customWidth="1"/>
    <col min="15899" max="15899" width="11.44140625" style="312" customWidth="1"/>
    <col min="15900" max="15900" width="0.5546875" style="312" customWidth="1"/>
    <col min="15901" max="15901" width="2.109375" style="312" customWidth="1"/>
    <col min="15902" max="15902" width="10.5546875" style="312" customWidth="1"/>
    <col min="15903" max="15903" width="11.109375" style="312" customWidth="1"/>
    <col min="15904" max="15904" width="2.109375" style="312" customWidth="1"/>
    <col min="15905" max="15905" width="11.109375" style="312" customWidth="1"/>
    <col min="15906" max="15906" width="2.109375" style="312" customWidth="1"/>
    <col min="15907" max="15907" width="12.44140625" style="312" customWidth="1"/>
    <col min="15908" max="16126" width="8.77734375" style="312"/>
    <col min="16127" max="16127" width="51" style="312" customWidth="1"/>
    <col min="16128" max="16128" width="2.109375" style="312" customWidth="1"/>
    <col min="16129" max="16129" width="14.109375" style="312" customWidth="1"/>
    <col min="16130" max="16131" width="8.77734375" style="312" customWidth="1"/>
    <col min="16132" max="16132" width="2" style="312" customWidth="1"/>
    <col min="16133" max="16133" width="14.77734375" style="312" customWidth="1"/>
    <col min="16134" max="16134" width="2" style="312" customWidth="1"/>
    <col min="16135" max="16135" width="14.77734375" style="312" customWidth="1"/>
    <col min="16136" max="16136" width="2.109375" style="312" customWidth="1"/>
    <col min="16137" max="16137" width="14.77734375" style="312" customWidth="1"/>
    <col min="16138" max="16138" width="2.109375" style="312" customWidth="1"/>
    <col min="16139" max="16139" width="14.77734375" style="312" customWidth="1"/>
    <col min="16140" max="16141" width="3.77734375" style="312" customWidth="1"/>
    <col min="16142" max="16142" width="12.44140625" style="312" customWidth="1"/>
    <col min="16143" max="16143" width="2.109375" style="312" customWidth="1"/>
    <col min="16144" max="16144" width="12.5546875" style="312" customWidth="1"/>
    <col min="16145" max="16145" width="2.109375" style="312" customWidth="1"/>
    <col min="16146" max="16146" width="12.77734375" style="312" customWidth="1"/>
    <col min="16147" max="16147" width="2.109375" style="312" customWidth="1"/>
    <col min="16148" max="16148" width="12.77734375" style="312" customWidth="1"/>
    <col min="16149" max="16149" width="2" style="312" customWidth="1"/>
    <col min="16150" max="16150" width="11.77734375" style="312" customWidth="1"/>
    <col min="16151" max="16151" width="11.44140625" style="312" customWidth="1"/>
    <col min="16152" max="16152" width="1.77734375" style="312" customWidth="1"/>
    <col min="16153" max="16153" width="11.77734375" style="312" customWidth="1"/>
    <col min="16154" max="16154" width="2.109375" style="312" customWidth="1"/>
    <col min="16155" max="16155" width="11.44140625" style="312" customWidth="1"/>
    <col min="16156" max="16156" width="0.5546875" style="312" customWidth="1"/>
    <col min="16157" max="16157" width="2.109375" style="312" customWidth="1"/>
    <col min="16158" max="16158" width="10.5546875" style="312" customWidth="1"/>
    <col min="16159" max="16159" width="11.109375" style="312" customWidth="1"/>
    <col min="16160" max="16160" width="2.109375" style="312" customWidth="1"/>
    <col min="16161" max="16161" width="11.109375" style="312" customWidth="1"/>
    <col min="16162" max="16162" width="2.109375" style="312" customWidth="1"/>
    <col min="16163" max="16163" width="12.44140625" style="312" customWidth="1"/>
    <col min="16164" max="16384" width="8.77734375" style="312"/>
  </cols>
  <sheetData>
    <row r="1" spans="1:35">
      <c r="A1" s="616" t="s">
        <v>826</v>
      </c>
    </row>
    <row r="3" spans="1:35" ht="18">
      <c r="A3" s="457" t="s">
        <v>59</v>
      </c>
    </row>
    <row r="4" spans="1:35" ht="18">
      <c r="A4" s="457" t="s">
        <v>47</v>
      </c>
      <c r="B4" s="264"/>
      <c r="C4" s="265"/>
      <c r="D4" s="266"/>
      <c r="E4" s="266"/>
      <c r="F4" s="266"/>
      <c r="G4" s="265"/>
      <c r="H4" s="265"/>
      <c r="I4" s="265"/>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 r="A5" s="457" t="s">
        <v>1121</v>
      </c>
      <c r="B5" s="269"/>
      <c r="C5" s="270"/>
      <c r="D5" s="271"/>
      <c r="E5" s="271"/>
      <c r="F5" s="271"/>
      <c r="G5" s="270"/>
      <c r="H5" s="270"/>
      <c r="I5" s="270"/>
      <c r="J5" s="270"/>
      <c r="K5" s="464" t="s">
        <v>494</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 r="A6" s="457" t="s">
        <v>560</v>
      </c>
      <c r="B6" s="269"/>
      <c r="C6" s="270"/>
      <c r="D6" s="271"/>
      <c r="E6" s="271"/>
      <c r="F6" s="271"/>
      <c r="G6" s="270"/>
      <c r="H6" s="270"/>
      <c r="I6" s="270"/>
      <c r="J6" s="270"/>
      <c r="K6" s="310" t="s">
        <v>495</v>
      </c>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 r="A7" s="457" t="s">
        <v>1105</v>
      </c>
      <c r="B7" s="269"/>
      <c r="C7" s="270"/>
      <c r="D7" s="271"/>
      <c r="E7" s="271"/>
      <c r="F7" s="271"/>
      <c r="G7" s="270"/>
      <c r="H7" s="270"/>
      <c r="I7" s="270"/>
      <c r="J7" s="270"/>
      <c r="K7" s="31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 r="A8" s="458" t="s">
        <v>1313</v>
      </c>
      <c r="B8" s="269"/>
      <c r="C8" s="270"/>
      <c r="D8" s="271"/>
      <c r="E8" s="271"/>
      <c r="F8" s="271"/>
      <c r="G8" s="270"/>
      <c r="H8" s="270"/>
      <c r="I8" s="270"/>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5.75">
      <c r="A9" s="292" t="s">
        <v>1184</v>
      </c>
      <c r="B9" s="275"/>
      <c r="C9" s="270"/>
      <c r="D9" s="271"/>
      <c r="E9" s="271"/>
      <c r="F9" s="271"/>
      <c r="G9" s="270"/>
      <c r="H9" s="270"/>
      <c r="I9" s="270"/>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c r="A10" s="277"/>
      <c r="B10" s="269"/>
      <c r="C10" s="270"/>
      <c r="D10" s="271"/>
      <c r="E10" s="271"/>
      <c r="F10" s="271"/>
      <c r="G10" s="270"/>
      <c r="H10" s="270"/>
      <c r="I10" s="270"/>
      <c r="J10" s="270"/>
      <c r="K10" s="270"/>
      <c r="L10" s="270"/>
      <c r="M10" s="271"/>
      <c r="N10" s="271"/>
      <c r="O10" s="271"/>
      <c r="P10" s="271"/>
      <c r="Q10" s="271"/>
      <c r="R10" s="271"/>
      <c r="S10" s="271"/>
      <c r="T10" s="271"/>
      <c r="U10" s="270"/>
      <c r="V10" s="271"/>
      <c r="W10" s="271"/>
      <c r="X10" s="271"/>
      <c r="Y10" s="271"/>
      <c r="Z10" s="271"/>
      <c r="AA10" s="271"/>
      <c r="AB10" s="271"/>
      <c r="AC10" s="271"/>
      <c r="AD10" s="271"/>
      <c r="AE10" s="271"/>
      <c r="AF10" s="271"/>
      <c r="AG10" s="271"/>
      <c r="AH10" s="271"/>
      <c r="AI10" s="271"/>
    </row>
    <row r="11" spans="1:35" ht="15.75">
      <c r="A11" s="278"/>
      <c r="B11" s="278"/>
      <c r="C11" s="1214"/>
      <c r="D11" s="1215"/>
      <c r="E11" s="1215"/>
      <c r="F11" s="1215"/>
      <c r="G11" s="1215"/>
      <c r="H11" s="1215"/>
      <c r="I11" s="1215"/>
      <c r="J11" s="1215"/>
      <c r="K11" s="1215"/>
      <c r="L11" s="279"/>
      <c r="M11" s="280"/>
      <c r="N11" s="279"/>
      <c r="O11" s="279"/>
      <c r="P11" s="279"/>
      <c r="Q11" s="279"/>
      <c r="R11" s="279"/>
      <c r="S11" s="279"/>
      <c r="T11" s="279"/>
      <c r="U11" s="280"/>
      <c r="V11" s="279"/>
      <c r="W11" s="279"/>
      <c r="X11" s="279"/>
      <c r="Y11" s="279"/>
      <c r="Z11" s="279"/>
      <c r="AA11" s="279"/>
      <c r="AB11" s="279"/>
      <c r="AC11" s="280"/>
      <c r="AD11" s="279"/>
      <c r="AE11" s="281"/>
      <c r="AF11" s="279"/>
      <c r="AG11" s="279"/>
      <c r="AH11" s="279"/>
      <c r="AI11" s="279"/>
    </row>
    <row r="12" spans="1:35" ht="15.75">
      <c r="A12" s="278"/>
      <c r="B12" s="278"/>
      <c r="C12" s="280"/>
      <c r="D12" s="280"/>
      <c r="E12" s="280"/>
      <c r="F12" s="280"/>
      <c r="G12" s="280"/>
      <c r="H12" s="280"/>
      <c r="I12" s="280"/>
      <c r="J12" s="280"/>
      <c r="K12" s="280" t="s">
        <v>496</v>
      </c>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row>
    <row r="13" spans="1:35" ht="15.75">
      <c r="A13" s="278"/>
      <c r="B13" s="278"/>
      <c r="C13" s="283"/>
      <c r="D13" s="280"/>
      <c r="E13" s="280"/>
      <c r="F13" s="280"/>
      <c r="G13" s="283"/>
      <c r="H13" s="283"/>
      <c r="I13" s="283"/>
      <c r="J13" s="283"/>
      <c r="K13" s="284" t="s">
        <v>528</v>
      </c>
      <c r="L13" s="284"/>
      <c r="M13" s="280"/>
      <c r="N13" s="280"/>
      <c r="O13" s="280"/>
      <c r="P13" s="280"/>
      <c r="Q13" s="280"/>
      <c r="R13" s="280"/>
      <c r="S13" s="280"/>
      <c r="T13" s="285"/>
      <c r="U13" s="280"/>
      <c r="V13" s="280"/>
      <c r="W13" s="280"/>
      <c r="X13" s="280"/>
      <c r="Y13" s="280"/>
      <c r="Z13" s="280"/>
      <c r="AA13" s="285"/>
      <c r="AB13" s="282"/>
      <c r="AC13" s="280"/>
      <c r="AD13" s="280"/>
      <c r="AE13" s="280"/>
      <c r="AF13" s="280"/>
      <c r="AG13" s="280"/>
      <c r="AH13" s="280"/>
      <c r="AI13" s="285"/>
    </row>
    <row r="14" spans="1:35" ht="15.75">
      <c r="A14" s="278"/>
      <c r="B14" s="278"/>
      <c r="C14" s="1211" t="s">
        <v>497</v>
      </c>
      <c r="D14" s="1211"/>
      <c r="E14" s="1211"/>
      <c r="F14" s="1211"/>
      <c r="G14" s="1211"/>
      <c r="H14" s="283"/>
      <c r="I14" s="283"/>
      <c r="J14" s="283"/>
      <c r="K14" s="284" t="s">
        <v>498</v>
      </c>
      <c r="L14" s="284"/>
      <c r="M14" s="280"/>
      <c r="N14" s="286"/>
      <c r="O14" s="286"/>
      <c r="P14" s="287"/>
      <c r="Q14" s="280"/>
      <c r="R14" s="280"/>
      <c r="S14" s="280"/>
      <c r="T14" s="285"/>
      <c r="U14" s="280"/>
      <c r="V14" s="285"/>
      <c r="W14" s="282"/>
      <c r="X14" s="280"/>
      <c r="Y14" s="280"/>
      <c r="Z14" s="280"/>
      <c r="AA14" s="285"/>
      <c r="AB14" s="282"/>
      <c r="AC14" s="280"/>
      <c r="AD14" s="285"/>
      <c r="AE14" s="282"/>
      <c r="AF14" s="280"/>
      <c r="AG14" s="280"/>
      <c r="AH14" s="280"/>
      <c r="AI14" s="285"/>
    </row>
    <row r="15" spans="1:35" ht="15.75">
      <c r="A15" s="278"/>
      <c r="B15" s="278"/>
      <c r="C15" s="288" t="s">
        <v>499</v>
      </c>
      <c r="D15" s="326"/>
      <c r="E15" s="327" t="s">
        <v>500</v>
      </c>
      <c r="F15" s="326"/>
      <c r="G15" s="328" t="s">
        <v>501</v>
      </c>
      <c r="H15" s="283"/>
      <c r="I15" s="290" t="s">
        <v>502</v>
      </c>
      <c r="J15" s="283"/>
      <c r="K15" s="290" t="s">
        <v>520</v>
      </c>
      <c r="L15" s="282"/>
      <c r="M15" s="280"/>
      <c r="N15" s="282"/>
      <c r="O15" s="282"/>
      <c r="P15" s="282"/>
      <c r="Q15" s="280"/>
      <c r="R15" s="285"/>
      <c r="S15" s="280"/>
      <c r="T15" s="285"/>
      <c r="U15" s="280"/>
      <c r="V15" s="282"/>
      <c r="W15" s="282"/>
      <c r="X15" s="280"/>
      <c r="Y15" s="285"/>
      <c r="Z15" s="280"/>
      <c r="AA15" s="285"/>
      <c r="AB15" s="282"/>
      <c r="AC15" s="280"/>
      <c r="AD15" s="282"/>
      <c r="AE15" s="282"/>
      <c r="AF15" s="280"/>
      <c r="AG15" s="285"/>
      <c r="AH15" s="280"/>
      <c r="AI15" s="285"/>
    </row>
    <row r="16" spans="1:35">
      <c r="A16" s="275"/>
      <c r="B16" s="269"/>
      <c r="C16" s="291"/>
      <c r="D16" s="271"/>
      <c r="E16" s="953"/>
      <c r="F16" s="271"/>
      <c r="G16" s="291"/>
      <c r="H16" s="270"/>
      <c r="I16" s="291"/>
      <c r="J16" s="270"/>
      <c r="K16" s="291"/>
      <c r="L16" s="271"/>
      <c r="M16" s="271"/>
      <c r="N16" s="294"/>
      <c r="O16" s="271"/>
      <c r="P16" s="271"/>
      <c r="Q16" s="271"/>
      <c r="R16" s="271"/>
      <c r="S16" s="271"/>
      <c r="T16" s="271"/>
      <c r="U16" s="271"/>
      <c r="V16" s="271"/>
      <c r="W16" s="271"/>
      <c r="X16" s="271"/>
      <c r="Y16" s="271"/>
      <c r="Z16" s="271"/>
      <c r="AA16" s="271"/>
      <c r="AB16" s="271"/>
      <c r="AC16" s="271"/>
      <c r="AD16" s="271"/>
      <c r="AE16" s="271"/>
      <c r="AF16" s="271"/>
      <c r="AG16" s="271"/>
      <c r="AH16" s="271"/>
      <c r="AI16" s="271"/>
    </row>
    <row r="17" spans="1:35" ht="15.75">
      <c r="A17" s="292" t="s">
        <v>0</v>
      </c>
      <c r="B17" s="278"/>
      <c r="C17" s="293"/>
      <c r="D17" s="294"/>
      <c r="E17" s="902"/>
      <c r="F17" s="294"/>
      <c r="G17" s="293"/>
      <c r="H17" s="293"/>
      <c r="I17" s="293"/>
      <c r="J17" s="293"/>
      <c r="K17" s="293"/>
      <c r="L17" s="293"/>
      <c r="M17" s="294"/>
      <c r="O17" s="294"/>
      <c r="P17" s="294"/>
      <c r="Q17" s="294"/>
      <c r="R17" s="294"/>
      <c r="S17" s="294"/>
      <c r="T17" s="294"/>
      <c r="U17" s="294"/>
      <c r="V17" s="294"/>
      <c r="W17" s="294"/>
      <c r="X17" s="294"/>
      <c r="Y17" s="294"/>
      <c r="Z17" s="294"/>
      <c r="AA17" s="294"/>
      <c r="AB17" s="294"/>
      <c r="AC17" s="294"/>
      <c r="AD17" s="294"/>
      <c r="AE17" s="294"/>
      <c r="AF17" s="294"/>
      <c r="AG17" s="294"/>
      <c r="AH17" s="294"/>
      <c r="AI17" s="294"/>
    </row>
    <row r="18" spans="1:35">
      <c r="A18" s="295" t="s">
        <v>503</v>
      </c>
      <c r="B18" s="278" t="s">
        <v>22</v>
      </c>
      <c r="C18" s="410">
        <v>0</v>
      </c>
      <c r="D18" s="410"/>
      <c r="E18" s="410">
        <v>0</v>
      </c>
      <c r="F18" s="410"/>
      <c r="G18" s="410">
        <v>0</v>
      </c>
      <c r="H18" s="382"/>
      <c r="I18" s="410">
        <f>ROUND('Exhibit A-4  State - Federal'!E19,-2)</f>
        <v>900</v>
      </c>
      <c r="J18" s="382"/>
      <c r="K18" s="382">
        <f t="shared" ref="K18:K20" si="0">SUM(I18)-SUM(G18)</f>
        <v>900</v>
      </c>
      <c r="L18" s="293"/>
      <c r="M18" s="294"/>
      <c r="N18" s="331"/>
      <c r="O18" s="294"/>
      <c r="P18" s="331"/>
      <c r="Q18" s="294"/>
      <c r="R18" s="294"/>
      <c r="S18" s="294"/>
      <c r="T18" s="294"/>
      <c r="U18" s="294"/>
      <c r="V18" s="294"/>
      <c r="W18" s="294"/>
      <c r="X18" s="294"/>
      <c r="Y18" s="294"/>
      <c r="Z18" s="294"/>
      <c r="AA18" s="294"/>
      <c r="AB18" s="294"/>
      <c r="AC18" s="294"/>
      <c r="AD18" s="294"/>
      <c r="AE18" s="294"/>
      <c r="AF18" s="294"/>
      <c r="AG18" s="294"/>
      <c r="AH18" s="294"/>
      <c r="AI18" s="294"/>
    </row>
    <row r="19" spans="1:35" ht="15.75">
      <c r="A19" s="295" t="s">
        <v>521</v>
      </c>
      <c r="B19" s="278" t="s">
        <v>22</v>
      </c>
      <c r="C19" s="888">
        <v>2177000</v>
      </c>
      <c r="D19" s="331"/>
      <c r="E19" s="331">
        <v>2177000</v>
      </c>
      <c r="F19" s="331"/>
      <c r="G19" s="331">
        <v>2177000</v>
      </c>
      <c r="H19" s="297"/>
      <c r="I19" s="888">
        <f>ROUND('Exhibit A-4  State - Federal'!E20,-2)</f>
        <v>1950100</v>
      </c>
      <c r="J19" s="297"/>
      <c r="K19" s="297">
        <f t="shared" si="0"/>
        <v>-226900</v>
      </c>
      <c r="L19" s="294"/>
      <c r="M19" s="280"/>
      <c r="N19" s="331"/>
      <c r="O19" s="294"/>
      <c r="P19" s="331"/>
      <c r="Q19" s="294"/>
      <c r="R19" s="294"/>
      <c r="S19" s="294"/>
      <c r="T19" s="294"/>
      <c r="U19" s="294"/>
      <c r="V19" s="307"/>
      <c r="W19" s="307"/>
      <c r="X19" s="294"/>
      <c r="Y19" s="307"/>
      <c r="Z19" s="294"/>
      <c r="AA19" s="307"/>
      <c r="AB19" s="332"/>
      <c r="AC19" s="294"/>
      <c r="AD19" s="294"/>
      <c r="AE19" s="294"/>
      <c r="AF19" s="294"/>
      <c r="AG19" s="294"/>
      <c r="AH19" s="294"/>
      <c r="AI19" s="294"/>
    </row>
    <row r="20" spans="1:35" ht="15.75">
      <c r="A20" s="295" t="s">
        <v>504</v>
      </c>
      <c r="B20" s="278" t="s">
        <v>22</v>
      </c>
      <c r="C20" s="294">
        <v>-402000</v>
      </c>
      <c r="D20" s="331"/>
      <c r="E20" s="331">
        <v>-402000</v>
      </c>
      <c r="F20" s="331"/>
      <c r="G20" s="331">
        <v>-401000</v>
      </c>
      <c r="H20" s="297"/>
      <c r="I20" s="888">
        <v>0</v>
      </c>
      <c r="J20" s="297"/>
      <c r="K20" s="297">
        <f t="shared" si="0"/>
        <v>401000</v>
      </c>
      <c r="L20" s="294"/>
      <c r="M20" s="280"/>
      <c r="N20" s="331"/>
      <c r="O20" s="294"/>
      <c r="P20" s="331"/>
      <c r="Q20" s="294"/>
      <c r="R20" s="294"/>
      <c r="S20" s="294"/>
      <c r="T20" s="294"/>
      <c r="U20" s="294"/>
      <c r="V20" s="307"/>
      <c r="W20" s="307"/>
      <c r="X20" s="294"/>
      <c r="Y20" s="307"/>
      <c r="Z20" s="294"/>
      <c r="AA20" s="307"/>
      <c r="AB20" s="332"/>
      <c r="AC20" s="294"/>
      <c r="AD20" s="294"/>
      <c r="AE20" s="294"/>
      <c r="AF20" s="294"/>
      <c r="AG20" s="294"/>
      <c r="AH20" s="294"/>
      <c r="AI20" s="294"/>
    </row>
    <row r="21" spans="1:35" ht="15.75">
      <c r="A21" s="303" t="s">
        <v>1086</v>
      </c>
      <c r="B21" s="278" t="s">
        <v>22</v>
      </c>
      <c r="C21" s="304">
        <f>ROUND(SUM(C18:C20),1)</f>
        <v>1775000</v>
      </c>
      <c r="D21" s="316"/>
      <c r="E21" s="651">
        <f>ROUND(SUM(E18:E20),1)</f>
        <v>1775000</v>
      </c>
      <c r="F21" s="316"/>
      <c r="G21" s="304">
        <f>ROUND(SUM(G18:G20),1)</f>
        <v>1776000</v>
      </c>
      <c r="H21" s="316"/>
      <c r="I21" s="304">
        <f>ROUND(SUM(I18:I20),1)</f>
        <v>1951000</v>
      </c>
      <c r="J21" s="316"/>
      <c r="K21" s="304">
        <f>ROUND(SUM(K18:K20),1)</f>
        <v>175000</v>
      </c>
      <c r="L21" s="280"/>
      <c r="M21" s="280"/>
      <c r="N21" s="331"/>
      <c r="O21" s="280"/>
      <c r="P21" s="331"/>
      <c r="Q21" s="280"/>
      <c r="R21" s="280"/>
      <c r="S21" s="280"/>
      <c r="T21" s="280"/>
      <c r="U21" s="280"/>
      <c r="V21" s="280"/>
      <c r="W21" s="280"/>
      <c r="X21" s="280"/>
      <c r="Y21" s="280"/>
      <c r="Z21" s="280"/>
      <c r="AA21" s="280"/>
      <c r="AB21" s="280"/>
      <c r="AC21" s="280"/>
      <c r="AD21" s="280"/>
      <c r="AE21" s="280"/>
      <c r="AF21" s="280"/>
      <c r="AG21" s="280"/>
      <c r="AH21" s="280"/>
      <c r="AI21" s="280"/>
    </row>
    <row r="22" spans="1:35">
      <c r="A22" s="278"/>
      <c r="B22" s="278"/>
      <c r="C22" s="306"/>
      <c r="D22" s="297"/>
      <c r="E22" s="650"/>
      <c r="F22" s="297"/>
      <c r="G22" s="306"/>
      <c r="H22" s="297"/>
      <c r="I22" s="306"/>
      <c r="J22" s="297"/>
      <c r="K22" s="306"/>
      <c r="L22" s="294"/>
      <c r="M22" s="294"/>
      <c r="N22" s="331"/>
      <c r="O22" s="294"/>
      <c r="P22" s="331"/>
      <c r="Q22" s="294"/>
      <c r="R22" s="294"/>
      <c r="S22" s="294"/>
      <c r="T22" s="294"/>
      <c r="U22" s="294"/>
      <c r="V22" s="294"/>
      <c r="W22" s="294"/>
      <c r="X22" s="294"/>
      <c r="Y22" s="294"/>
      <c r="Z22" s="294"/>
      <c r="AA22" s="294"/>
      <c r="AB22" s="294"/>
      <c r="AC22" s="294"/>
      <c r="AD22" s="294"/>
      <c r="AE22" s="294"/>
      <c r="AF22" s="294"/>
      <c r="AG22" s="294"/>
      <c r="AH22" s="294"/>
      <c r="AI22" s="294"/>
    </row>
    <row r="23" spans="1:35" ht="15.75">
      <c r="A23" s="292" t="s">
        <v>6</v>
      </c>
      <c r="B23" s="278"/>
      <c r="C23" s="297"/>
      <c r="D23" s="297"/>
      <c r="E23" s="650"/>
      <c r="F23" s="297"/>
      <c r="G23" s="297"/>
      <c r="H23" s="297"/>
      <c r="I23" s="297"/>
      <c r="J23" s="297"/>
      <c r="K23" s="297"/>
      <c r="L23" s="293"/>
      <c r="M23" s="294"/>
      <c r="N23" s="331"/>
      <c r="O23" s="294"/>
      <c r="P23" s="331"/>
      <c r="Q23" s="294"/>
      <c r="R23" s="294"/>
      <c r="S23" s="294"/>
      <c r="T23" s="294"/>
      <c r="U23" s="294"/>
      <c r="V23" s="294"/>
      <c r="W23" s="294"/>
      <c r="X23" s="294"/>
      <c r="Y23" s="294"/>
      <c r="Z23" s="294"/>
      <c r="AA23" s="294"/>
      <c r="AB23" s="294"/>
      <c r="AC23" s="294"/>
      <c r="AD23" s="294"/>
      <c r="AE23" s="294"/>
      <c r="AF23" s="294"/>
      <c r="AG23" s="294"/>
      <c r="AH23" s="294"/>
      <c r="AI23" s="294"/>
    </row>
    <row r="24" spans="1:35">
      <c r="A24" s="295" t="s">
        <v>522</v>
      </c>
      <c r="B24" s="278" t="s">
        <v>22</v>
      </c>
      <c r="C24" s="294">
        <v>706000</v>
      </c>
      <c r="D24" s="331"/>
      <c r="E24" s="331">
        <v>706000</v>
      </c>
      <c r="F24" s="331"/>
      <c r="G24" s="331">
        <v>706000</v>
      </c>
      <c r="H24" s="297"/>
      <c r="I24" s="333">
        <f>ROUND('Exhibit A-4  State - Federal'!E36,-2)</f>
        <v>538900</v>
      </c>
      <c r="J24" s="297"/>
      <c r="K24" s="297">
        <f>-(SUM(G24)-SUM(I24))</f>
        <v>-167100</v>
      </c>
      <c r="L24" s="293"/>
      <c r="M24" s="294"/>
      <c r="N24" s="331"/>
      <c r="O24" s="300"/>
      <c r="P24" s="331"/>
      <c r="Q24" s="294"/>
      <c r="R24" s="300"/>
      <c r="S24" s="294"/>
      <c r="T24" s="294"/>
      <c r="U24" s="294"/>
      <c r="V24" s="307"/>
      <c r="W24" s="307"/>
      <c r="X24" s="294"/>
      <c r="Y24" s="307"/>
      <c r="Z24" s="294"/>
      <c r="AA24" s="307"/>
      <c r="AB24" s="332"/>
      <c r="AC24" s="294"/>
      <c r="AD24" s="294"/>
      <c r="AE24" s="294"/>
      <c r="AF24" s="294"/>
      <c r="AG24" s="294"/>
      <c r="AH24" s="294"/>
      <c r="AI24" s="294"/>
    </row>
    <row r="25" spans="1:35" ht="15.75">
      <c r="A25" s="295" t="s">
        <v>515</v>
      </c>
      <c r="B25" s="278" t="s">
        <v>22</v>
      </c>
      <c r="C25" s="294">
        <v>1062000</v>
      </c>
      <c r="D25" s="331"/>
      <c r="E25" s="331">
        <v>1062000</v>
      </c>
      <c r="F25" s="331"/>
      <c r="G25" s="331">
        <v>1062000</v>
      </c>
      <c r="H25" s="297"/>
      <c r="I25" s="890">
        <f>ROUND('Exhibit A-4  State - Federal'!E37,-2)-100</f>
        <v>1097300</v>
      </c>
      <c r="J25" s="297"/>
      <c r="K25" s="297">
        <f>-(SUM(G25)-SUM(I25))</f>
        <v>35300</v>
      </c>
      <c r="L25" s="332"/>
      <c r="M25" s="280"/>
      <c r="N25" s="331"/>
      <c r="O25" s="300"/>
      <c r="P25" s="331"/>
      <c r="Q25" s="294"/>
      <c r="R25" s="300"/>
      <c r="S25" s="294"/>
      <c r="T25" s="294"/>
      <c r="U25" s="294"/>
      <c r="V25" s="307"/>
      <c r="W25" s="307"/>
      <c r="X25" s="294"/>
      <c r="Y25" s="307"/>
      <c r="Z25" s="294"/>
      <c r="AA25" s="307"/>
      <c r="AB25" s="332"/>
      <c r="AC25" s="294"/>
      <c r="AD25" s="294"/>
      <c r="AE25" s="294"/>
      <c r="AF25" s="294"/>
      <c r="AG25" s="294"/>
      <c r="AH25" s="294"/>
      <c r="AI25" s="294"/>
    </row>
    <row r="26" spans="1:35" ht="15.75">
      <c r="A26" s="295" t="s">
        <v>507</v>
      </c>
      <c r="B26" s="278" t="s">
        <v>22</v>
      </c>
      <c r="C26" s="1192">
        <v>0</v>
      </c>
      <c r="D26" s="331"/>
      <c r="E26" s="331">
        <v>0</v>
      </c>
      <c r="F26" s="331"/>
      <c r="G26" s="331">
        <v>0</v>
      </c>
      <c r="H26" s="297"/>
      <c r="I26" s="890">
        <f>-ROUND('Exhibit A-4  State - Federal'!E47,-2)</f>
        <v>332400</v>
      </c>
      <c r="J26" s="297"/>
      <c r="K26" s="297">
        <f>-(SUM(G26)-SUM(I26))</f>
        <v>332400</v>
      </c>
      <c r="L26" s="332"/>
      <c r="M26" s="280"/>
      <c r="N26" s="331"/>
      <c r="O26" s="300"/>
      <c r="P26" s="331"/>
      <c r="Q26" s="294"/>
      <c r="R26" s="300"/>
      <c r="S26" s="294"/>
      <c r="T26" s="294"/>
      <c r="U26" s="294"/>
      <c r="V26" s="307"/>
      <c r="W26" s="307"/>
      <c r="X26" s="294"/>
      <c r="Y26" s="307"/>
      <c r="Z26" s="294"/>
      <c r="AA26" s="307"/>
      <c r="AB26" s="332"/>
      <c r="AC26" s="294"/>
      <c r="AD26" s="294"/>
      <c r="AE26" s="294"/>
      <c r="AF26" s="294"/>
      <c r="AG26" s="294"/>
      <c r="AH26" s="294"/>
      <c r="AI26" s="294"/>
    </row>
    <row r="27" spans="1:35" ht="15.75">
      <c r="A27" s="303" t="s">
        <v>1078</v>
      </c>
      <c r="B27" s="278" t="s">
        <v>22</v>
      </c>
      <c r="C27" s="305">
        <f>ROUND(SUM(C24:C26),1)</f>
        <v>1768000</v>
      </c>
      <c r="D27" s="316"/>
      <c r="E27" s="661">
        <f>ROUND(SUM(E24:E26),1)</f>
        <v>1768000</v>
      </c>
      <c r="F27" s="316"/>
      <c r="G27" s="305">
        <f>ROUND(SUM(G24:G26),1)</f>
        <v>1768000</v>
      </c>
      <c r="H27" s="316"/>
      <c r="I27" s="305">
        <f>ROUND(SUM(I24:I26),1)</f>
        <v>1968600</v>
      </c>
      <c r="J27" s="316"/>
      <c r="K27" s="305">
        <f>ROUND(SUM(K24:K26),1)</f>
        <v>200600</v>
      </c>
      <c r="L27" s="280"/>
      <c r="M27" s="280"/>
      <c r="N27" s="331"/>
      <c r="O27" s="280"/>
      <c r="P27" s="331"/>
      <c r="Q27" s="280"/>
      <c r="R27" s="280"/>
      <c r="S27" s="280"/>
      <c r="T27" s="280"/>
      <c r="U27" s="280"/>
      <c r="V27" s="280"/>
      <c r="W27" s="280"/>
      <c r="X27" s="280"/>
      <c r="Y27" s="280"/>
      <c r="Z27" s="280"/>
      <c r="AA27" s="280"/>
      <c r="AB27" s="280"/>
      <c r="AC27" s="280"/>
      <c r="AD27" s="280"/>
      <c r="AE27" s="280"/>
      <c r="AF27" s="280"/>
      <c r="AG27" s="280"/>
      <c r="AH27" s="280"/>
      <c r="AI27" s="280"/>
    </row>
    <row r="28" spans="1:35">
      <c r="A28" s="278"/>
      <c r="B28" s="278"/>
      <c r="C28" s="297"/>
      <c r="D28" s="297"/>
      <c r="E28" s="650"/>
      <c r="F28" s="297"/>
      <c r="G28" s="297"/>
      <c r="H28" s="297"/>
      <c r="I28" s="297"/>
      <c r="J28" s="297"/>
      <c r="K28" s="297"/>
      <c r="L28" s="293"/>
      <c r="M28" s="294"/>
      <c r="N28" s="331"/>
      <c r="O28" s="294"/>
      <c r="P28" s="331"/>
      <c r="Q28" s="294"/>
      <c r="R28" s="294"/>
      <c r="S28" s="294"/>
      <c r="T28" s="294"/>
      <c r="U28" s="294"/>
      <c r="V28" s="294"/>
      <c r="W28" s="294"/>
      <c r="X28" s="294"/>
      <c r="Y28" s="294"/>
      <c r="Z28" s="294"/>
      <c r="AA28" s="294"/>
      <c r="AB28" s="294"/>
      <c r="AC28" s="294"/>
      <c r="AD28" s="294"/>
      <c r="AE28" s="294"/>
      <c r="AF28" s="294"/>
      <c r="AG28" s="294"/>
      <c r="AH28" s="294"/>
      <c r="AI28" s="294"/>
    </row>
    <row r="29" spans="1:35" ht="15.75">
      <c r="A29" s="292" t="s">
        <v>110</v>
      </c>
      <c r="B29" s="278"/>
      <c r="C29" s="297"/>
      <c r="D29" s="297"/>
      <c r="E29" s="650"/>
      <c r="F29" s="297"/>
      <c r="G29" s="297"/>
      <c r="H29" s="297"/>
      <c r="I29" s="297"/>
      <c r="J29" s="297"/>
      <c r="K29" s="297"/>
      <c r="L29" s="293"/>
      <c r="M29" s="294"/>
      <c r="N29" s="331"/>
      <c r="O29" s="294"/>
      <c r="P29" s="331"/>
      <c r="Q29" s="294"/>
      <c r="R29" s="294"/>
      <c r="S29" s="294"/>
      <c r="T29" s="294"/>
      <c r="U29" s="294"/>
      <c r="V29" s="294"/>
      <c r="W29" s="294"/>
      <c r="X29" s="294"/>
      <c r="Y29" s="294"/>
      <c r="Z29" s="294"/>
      <c r="AA29" s="294"/>
      <c r="AB29" s="294"/>
      <c r="AC29" s="294"/>
      <c r="AD29" s="294"/>
      <c r="AE29" s="294"/>
      <c r="AF29" s="294"/>
      <c r="AG29" s="294"/>
      <c r="AH29" s="294"/>
      <c r="AI29" s="294"/>
    </row>
    <row r="30" spans="1:35" ht="15.75">
      <c r="A30" s="303" t="s">
        <v>1085</v>
      </c>
      <c r="B30" s="278" t="s">
        <v>22</v>
      </c>
      <c r="C30" s="340">
        <f>ROUND(SUM(C21)-SUM(C27),1)</f>
        <v>7000</v>
      </c>
      <c r="D30" s="316"/>
      <c r="E30" s="662">
        <f>ROUND(SUM(E21)-SUM(E27),1)</f>
        <v>7000</v>
      </c>
      <c r="F30" s="316"/>
      <c r="G30" s="340">
        <f>ROUND(SUM(G21)-SUM(G27),1)</f>
        <v>8000</v>
      </c>
      <c r="H30" s="316"/>
      <c r="I30" s="340">
        <f>ROUND(SUM(I21)-SUM(I27),1)</f>
        <v>-17600</v>
      </c>
      <c r="J30" s="316"/>
      <c r="K30" s="340">
        <f>ROUND(SUM(K21)-SUM(K27),1)</f>
        <v>-25600</v>
      </c>
      <c r="L30" s="280"/>
      <c r="M30" s="280"/>
      <c r="N30" s="331"/>
      <c r="O30" s="280"/>
      <c r="P30" s="331"/>
      <c r="Q30" s="280"/>
      <c r="R30" s="280"/>
      <c r="S30" s="280"/>
      <c r="T30" s="280"/>
      <c r="U30" s="280"/>
      <c r="V30" s="280"/>
      <c r="W30" s="280"/>
      <c r="X30" s="280"/>
      <c r="Y30" s="280"/>
      <c r="Z30" s="280"/>
      <c r="AA30" s="280"/>
      <c r="AB30" s="280"/>
      <c r="AC30" s="280"/>
      <c r="AD30" s="280"/>
      <c r="AE30" s="280"/>
      <c r="AF30" s="280"/>
      <c r="AG30" s="280"/>
      <c r="AH30" s="280"/>
      <c r="AI30" s="280"/>
    </row>
    <row r="31" spans="1:35">
      <c r="A31" s="278"/>
      <c r="B31" s="278"/>
      <c r="C31" s="297"/>
      <c r="D31" s="297"/>
      <c r="E31" s="650"/>
      <c r="F31" s="297"/>
      <c r="G31" s="297"/>
      <c r="H31" s="297"/>
      <c r="I31" s="297"/>
      <c r="J31" s="297"/>
      <c r="K31" s="297"/>
      <c r="L31" s="293"/>
      <c r="M31" s="294"/>
      <c r="N31" s="331"/>
      <c r="O31" s="294"/>
      <c r="P31" s="331"/>
      <c r="Q31" s="294"/>
      <c r="R31" s="294"/>
      <c r="S31" s="294"/>
      <c r="T31" s="294"/>
      <c r="U31" s="294"/>
      <c r="V31" s="294"/>
      <c r="W31" s="294"/>
      <c r="X31" s="294"/>
      <c r="Y31" s="294"/>
      <c r="Z31" s="294"/>
      <c r="AA31" s="294"/>
      <c r="AB31" s="294"/>
      <c r="AC31" s="294"/>
      <c r="AD31" s="294"/>
      <c r="AE31" s="294"/>
      <c r="AF31" s="294"/>
      <c r="AG31" s="294"/>
      <c r="AH31" s="294"/>
      <c r="AI31" s="294"/>
    </row>
    <row r="32" spans="1:35" ht="15.75">
      <c r="A32" s="292" t="s">
        <v>17</v>
      </c>
      <c r="B32" s="278"/>
      <c r="C32" s="297"/>
      <c r="D32" s="297"/>
      <c r="E32" s="650"/>
      <c r="F32" s="297"/>
      <c r="G32" s="297"/>
      <c r="H32" s="297"/>
      <c r="I32" s="297"/>
      <c r="J32" s="297"/>
      <c r="K32" s="297"/>
      <c r="L32" s="293"/>
      <c r="M32" s="294"/>
      <c r="N32" s="331"/>
      <c r="O32" s="294"/>
      <c r="P32" s="331"/>
      <c r="Q32" s="294"/>
      <c r="R32" s="294"/>
      <c r="S32" s="294"/>
      <c r="T32" s="294"/>
      <c r="U32" s="294"/>
      <c r="V32" s="294"/>
      <c r="W32" s="294"/>
      <c r="X32" s="294"/>
      <c r="Y32" s="294"/>
      <c r="Z32" s="294"/>
      <c r="AA32" s="294"/>
      <c r="AB32" s="294"/>
      <c r="AC32" s="294"/>
      <c r="AD32" s="294"/>
      <c r="AE32" s="294"/>
      <c r="AF32" s="294"/>
      <c r="AG32" s="294"/>
      <c r="AH32" s="294"/>
      <c r="AI32" s="294"/>
    </row>
    <row r="33" spans="1:35">
      <c r="A33" s="295" t="s">
        <v>524</v>
      </c>
      <c r="B33" s="278" t="s">
        <v>22</v>
      </c>
      <c r="C33" s="1137">
        <v>0</v>
      </c>
      <c r="D33" s="331"/>
      <c r="E33" s="331">
        <v>0</v>
      </c>
      <c r="F33" s="331"/>
      <c r="G33" s="331">
        <v>0</v>
      </c>
      <c r="H33" s="331"/>
      <c r="I33" s="890">
        <v>0</v>
      </c>
      <c r="J33" s="297"/>
      <c r="K33" s="297">
        <f>SUM(I33)-SUM(G33)</f>
        <v>0</v>
      </c>
      <c r="L33" s="346"/>
      <c r="M33" s="294"/>
      <c r="N33" s="331"/>
      <c r="O33" s="307"/>
      <c r="P33" s="331"/>
      <c r="Q33" s="294"/>
      <c r="R33" s="307"/>
      <c r="S33" s="294"/>
      <c r="T33" s="307"/>
      <c r="U33" s="294"/>
      <c r="V33" s="307"/>
      <c r="W33" s="307"/>
      <c r="X33" s="294"/>
      <c r="Y33" s="307"/>
      <c r="Z33" s="294"/>
      <c r="AA33" s="307"/>
      <c r="AB33" s="332"/>
      <c r="AC33" s="294"/>
      <c r="AD33" s="300"/>
      <c r="AE33" s="300"/>
      <c r="AF33" s="294"/>
      <c r="AG33" s="300"/>
      <c r="AH33" s="294"/>
      <c r="AI33" s="294"/>
    </row>
    <row r="34" spans="1:35" ht="15.75">
      <c r="A34" s="292" t="s">
        <v>525</v>
      </c>
      <c r="B34" s="278"/>
      <c r="C34" s="306"/>
      <c r="D34" s="297"/>
      <c r="E34" s="338"/>
      <c r="F34" s="297"/>
      <c r="G34" s="306"/>
      <c r="H34" s="297"/>
      <c r="I34" s="306"/>
      <c r="J34" s="297"/>
      <c r="K34" s="306"/>
      <c r="L34" s="294"/>
      <c r="M34" s="294"/>
      <c r="N34" s="331"/>
      <c r="O34" s="294"/>
      <c r="P34" s="331"/>
      <c r="Q34" s="294"/>
      <c r="R34" s="294"/>
      <c r="S34" s="294"/>
      <c r="T34" s="294"/>
      <c r="U34" s="294"/>
      <c r="V34" s="294"/>
      <c r="W34" s="294"/>
      <c r="X34" s="294"/>
      <c r="Y34" s="294"/>
      <c r="Z34" s="294"/>
      <c r="AA34" s="294"/>
      <c r="AB34" s="294"/>
      <c r="AC34" s="294"/>
      <c r="AD34" s="294"/>
      <c r="AE34" s="294"/>
      <c r="AF34" s="294"/>
      <c r="AG34" s="294"/>
      <c r="AH34" s="294"/>
      <c r="AI34" s="294"/>
    </row>
    <row r="35" spans="1:35" ht="15.75">
      <c r="A35" s="303" t="s">
        <v>1084</v>
      </c>
      <c r="B35" s="278" t="s">
        <v>22</v>
      </c>
      <c r="C35" s="340">
        <f>ROUND(SUM(C32:C33),1)</f>
        <v>0</v>
      </c>
      <c r="D35" s="316"/>
      <c r="E35" s="662">
        <f>ROUND(SUM(E32:E33),1)</f>
        <v>0</v>
      </c>
      <c r="F35" s="316"/>
      <c r="G35" s="340">
        <f>ROUND(SUM(G32:G33),1)</f>
        <v>0</v>
      </c>
      <c r="H35" s="316"/>
      <c r="I35" s="340">
        <f>ROUND(SUM(I32:I33),1)</f>
        <v>0</v>
      </c>
      <c r="J35" s="316"/>
      <c r="K35" s="340">
        <f>ROUND(SUM(K32:K33),1)</f>
        <v>0</v>
      </c>
      <c r="L35" s="283"/>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row>
    <row r="36" spans="1:35" ht="15.75">
      <c r="A36" s="303"/>
      <c r="B36" s="278"/>
      <c r="C36" s="316"/>
      <c r="D36" s="309"/>
      <c r="E36" s="342"/>
      <c r="F36" s="309"/>
      <c r="G36" s="309"/>
      <c r="H36" s="309"/>
      <c r="I36" s="309"/>
      <c r="J36" s="309"/>
      <c r="K36" s="309"/>
      <c r="L36" s="283"/>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row>
    <row r="37" spans="1:35" ht="15.75">
      <c r="A37" s="292" t="s">
        <v>1136</v>
      </c>
      <c r="B37" s="278"/>
      <c r="C37" s="297"/>
      <c r="D37" s="297"/>
      <c r="E37" s="650"/>
      <c r="F37" s="297"/>
      <c r="G37" s="297"/>
      <c r="H37" s="297"/>
      <c r="I37" s="297"/>
      <c r="J37" s="297"/>
      <c r="K37" s="297"/>
      <c r="L37" s="293"/>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row>
    <row r="38" spans="1:35" ht="15.75">
      <c r="A38" s="292" t="s">
        <v>1137</v>
      </c>
      <c r="B38" s="278"/>
      <c r="C38" s="297"/>
      <c r="D38" s="297"/>
      <c r="E38" s="650"/>
      <c r="F38" s="297"/>
      <c r="G38" s="297"/>
      <c r="H38" s="297"/>
      <c r="I38" s="297"/>
      <c r="J38" s="297"/>
      <c r="K38" s="297"/>
      <c r="L38" s="293"/>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row>
    <row r="39" spans="1:35" ht="15.75">
      <c r="A39" s="303" t="s">
        <v>1083</v>
      </c>
      <c r="B39" s="308" t="s">
        <v>22</v>
      </c>
      <c r="C39" s="309">
        <f>ROUND(SUM(C30)+SUM(C35),1)</f>
        <v>7000</v>
      </c>
      <c r="D39" s="347"/>
      <c r="E39" s="342">
        <f>ROUND(SUM(E30)+SUM(E35),1)</f>
        <v>7000</v>
      </c>
      <c r="F39" s="347"/>
      <c r="G39" s="309">
        <f>ROUND(SUM(G30)+SUM(G35),1)</f>
        <v>8000</v>
      </c>
      <c r="H39" s="347"/>
      <c r="I39" s="309">
        <f>ROUND(SUM(I30)+SUM(I35),1)</f>
        <v>-17600</v>
      </c>
      <c r="J39" s="347"/>
      <c r="K39" s="309">
        <f>ROUND(SUM(K30)+SUM(K35),1)</f>
        <v>-25600</v>
      </c>
      <c r="L39" s="280"/>
      <c r="M39" s="311"/>
      <c r="N39" s="280"/>
      <c r="O39" s="311"/>
      <c r="P39" s="280"/>
      <c r="Q39" s="311"/>
      <c r="R39" s="280"/>
      <c r="S39" s="311"/>
      <c r="T39" s="280"/>
      <c r="U39" s="311"/>
      <c r="V39" s="280"/>
      <c r="W39" s="280"/>
      <c r="X39" s="311"/>
      <c r="Y39" s="280"/>
      <c r="Z39" s="311"/>
      <c r="AA39" s="280"/>
      <c r="AB39" s="280"/>
      <c r="AC39" s="311"/>
      <c r="AD39" s="280"/>
      <c r="AE39" s="280"/>
      <c r="AF39" s="311"/>
      <c r="AG39" s="280"/>
      <c r="AH39" s="311"/>
      <c r="AI39" s="280"/>
    </row>
    <row r="40" spans="1:35" ht="15.75">
      <c r="C40" s="313"/>
      <c r="D40" s="348"/>
      <c r="E40" s="654"/>
      <c r="F40" s="348"/>
      <c r="G40" s="313"/>
      <c r="H40" s="348"/>
      <c r="I40" s="313"/>
      <c r="J40" s="348"/>
      <c r="K40" s="313"/>
      <c r="L40" s="280"/>
      <c r="M40" s="267"/>
      <c r="Q40" s="267"/>
      <c r="R40" s="267"/>
      <c r="S40" s="267"/>
      <c r="T40" s="267"/>
    </row>
    <row r="41" spans="1:35" ht="15.75">
      <c r="A41" s="1155" t="s">
        <v>1030</v>
      </c>
      <c r="B41" s="1156" t="s">
        <v>22</v>
      </c>
      <c r="C41" s="342">
        <v>-564000</v>
      </c>
      <c r="D41" s="1161"/>
      <c r="E41" s="342">
        <v>-564000</v>
      </c>
      <c r="F41" s="1161"/>
      <c r="G41" s="342">
        <v>-564000</v>
      </c>
      <c r="H41" s="1161"/>
      <c r="I41" s="342">
        <f>ROUND('Exhibit A-4  State - Federal'!E54,-2)</f>
        <v>-562700</v>
      </c>
      <c r="J41" s="1161"/>
      <c r="K41" s="341">
        <f>SUM(I41)-SUM(G41)</f>
        <v>1300</v>
      </c>
      <c r="L41" s="280"/>
      <c r="M41" s="317"/>
      <c r="N41" s="280"/>
      <c r="P41" s="280"/>
      <c r="Q41" s="267"/>
      <c r="R41" s="280"/>
      <c r="S41" s="267"/>
      <c r="T41" s="280"/>
    </row>
    <row r="42" spans="1:35" ht="16.5" thickBot="1">
      <c r="A42" s="303" t="s">
        <v>1031</v>
      </c>
      <c r="B42" s="315" t="s">
        <v>22</v>
      </c>
      <c r="C42" s="383">
        <f>ROUND(SUM(C39:C41),1)</f>
        <v>-557000</v>
      </c>
      <c r="D42" s="347"/>
      <c r="E42" s="1121">
        <f>ROUND(SUM(E39:E41),1)</f>
        <v>-557000</v>
      </c>
      <c r="F42" s="347"/>
      <c r="G42" s="383">
        <f>ROUND(SUM(G39:G41),1)</f>
        <v>-556000</v>
      </c>
      <c r="H42" s="347"/>
      <c r="I42" s="383">
        <f>ROUND(SUM(I39:I41),1)</f>
        <v>-580300</v>
      </c>
      <c r="J42" s="347"/>
      <c r="K42" s="383">
        <f>ROUND(SUM(K39:K41),1)</f>
        <v>-24300</v>
      </c>
      <c r="L42" s="280"/>
      <c r="M42" s="319"/>
      <c r="N42" s="280"/>
      <c r="O42" s="311"/>
      <c r="P42" s="280"/>
      <c r="Q42" s="311"/>
      <c r="R42" s="280"/>
      <c r="S42" s="311"/>
      <c r="T42" s="280"/>
    </row>
    <row r="43" spans="1:35" ht="15.75" thickTop="1">
      <c r="A43" s="275"/>
      <c r="B43" s="315"/>
      <c r="C43" s="320"/>
      <c r="E43" s="343"/>
      <c r="I43" s="267"/>
      <c r="L43" s="267"/>
      <c r="M43" s="267"/>
      <c r="Q43" s="267"/>
      <c r="R43" s="267"/>
      <c r="S43" s="267"/>
      <c r="T43" s="267"/>
    </row>
    <row r="44" spans="1:35">
      <c r="A44" s="883"/>
      <c r="B44" s="315"/>
      <c r="C44" s="317"/>
      <c r="E44" s="343"/>
      <c r="I44" s="267"/>
      <c r="L44" s="267"/>
      <c r="M44" s="267"/>
      <c r="Q44" s="267"/>
      <c r="R44" s="267"/>
      <c r="S44" s="267"/>
      <c r="T44" s="267"/>
    </row>
    <row r="45" spans="1:35" ht="11.25" customHeight="1">
      <c r="A45" s="275"/>
      <c r="B45" s="315"/>
      <c r="C45" s="317"/>
      <c r="E45" s="343"/>
      <c r="I45" s="267"/>
      <c r="L45" s="267"/>
      <c r="M45" s="267"/>
      <c r="Q45" s="267"/>
      <c r="R45" s="267"/>
      <c r="S45" s="267"/>
      <c r="T45" s="267"/>
    </row>
    <row r="46" spans="1:35" ht="15.75">
      <c r="A46" s="666"/>
      <c r="L46" s="267"/>
      <c r="M46" s="267"/>
    </row>
    <row r="47" spans="1:35" ht="15.75">
      <c r="A47" s="666"/>
      <c r="L47" s="267"/>
      <c r="M47" s="267"/>
    </row>
    <row r="48" spans="1:35">
      <c r="L48" s="267"/>
      <c r="M48" s="267"/>
    </row>
    <row r="49" spans="12:13">
      <c r="L49" s="267"/>
      <c r="M49" s="267"/>
    </row>
    <row r="50" spans="12:13">
      <c r="L50" s="267"/>
      <c r="M50" s="267"/>
    </row>
    <row r="51" spans="12:13">
      <c r="L51" s="267"/>
      <c r="M51" s="267"/>
    </row>
    <row r="52" spans="12:13">
      <c r="M52" s="267"/>
    </row>
  </sheetData>
  <mergeCells count="2">
    <mergeCell ref="C11:K11"/>
    <mergeCell ref="C14:G14"/>
  </mergeCells>
  <pageMargins left="1" right="0.46" top="0.65" bottom="0.25" header="0.5" footer="0.25"/>
  <pageSetup scale="71" orientation="landscape" r:id="rId1"/>
  <headerFooter scaleWithDoc="0">
    <oddFooter>&amp;R&amp;8 19</oddFooter>
  </headerFooter>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P190"/>
  <sheetViews>
    <sheetView showGridLines="0" zoomScaleNormal="100" workbookViewId="0">
      <selection activeCell="B1" sqref="B1"/>
    </sheetView>
  </sheetViews>
  <sheetFormatPr defaultColWidth="8.77734375" defaultRowHeight="12.75"/>
  <cols>
    <col min="1" max="1" width="2.109375" style="1080" customWidth="1"/>
    <col min="2" max="7" width="6.109375" style="1080" customWidth="1"/>
    <col min="8" max="8" width="6.77734375" style="1080" customWidth="1"/>
    <col min="9" max="9" width="6.109375" style="1080" customWidth="1"/>
    <col min="10" max="10" width="4.5546875" style="1080" customWidth="1"/>
    <col min="11" max="17" width="6.109375" style="1080" customWidth="1"/>
    <col min="18" max="18" width="6.77734375" style="1080" customWidth="1"/>
    <col min="19" max="20" width="2.109375" style="1080" customWidth="1"/>
    <col min="21" max="21" width="6.109375" style="1080" customWidth="1"/>
    <col min="22" max="26" width="8.77734375" style="1080"/>
    <col min="27" max="27" width="6.77734375" style="1080" customWidth="1"/>
    <col min="28" max="28" width="8.77734375" style="1080"/>
    <col min="29" max="29" width="4.5546875" style="1080" customWidth="1"/>
    <col min="30" max="36" width="8.77734375" style="1080"/>
    <col min="37" max="37" width="6.77734375" style="1080" customWidth="1"/>
    <col min="38" max="39" width="2.109375" style="1080" customWidth="1"/>
    <col min="40" max="45" width="8.77734375" style="1080"/>
    <col min="46" max="46" width="6.77734375" style="1080" customWidth="1"/>
    <col min="47" max="47" width="8.77734375" style="1080"/>
    <col min="48" max="48" width="4.5546875" style="1080" customWidth="1"/>
    <col min="49" max="55" width="8.77734375" style="1080"/>
    <col min="56" max="56" width="6.77734375" style="1080" customWidth="1"/>
    <col min="57" max="58" width="2.109375" style="1080" customWidth="1"/>
    <col min="59" max="64" width="8.77734375" style="1080"/>
    <col min="65" max="65" width="6.77734375" style="1080" customWidth="1"/>
    <col min="66" max="66" width="8.77734375" style="1080"/>
    <col min="67" max="67" width="4.5546875" style="1080" customWidth="1"/>
    <col min="68" max="73" width="8.77734375" style="1080"/>
    <col min="74" max="74" width="12.44140625" style="1080" bestFit="1" customWidth="1"/>
    <col min="75" max="75" width="6.77734375" style="1080" customWidth="1"/>
    <col min="76" max="77" width="2.109375" style="1080" customWidth="1"/>
    <col min="78" max="83" width="8.77734375" style="1080"/>
    <col min="84" max="84" width="7.44140625" style="1080" customWidth="1"/>
    <col min="85" max="85" width="7" style="1080" bestFit="1" customWidth="1"/>
    <col min="86" max="86" width="4.5546875" style="1080" customWidth="1"/>
    <col min="87" max="91" width="8.77734375" style="1080"/>
    <col min="92" max="92" width="6.109375" style="1080" customWidth="1"/>
    <col min="93" max="93" width="13.109375" style="1080" customWidth="1"/>
    <col min="94" max="94" width="6.77734375" style="1080" customWidth="1"/>
    <col min="95" max="16384" width="8.77734375" style="1080"/>
  </cols>
  <sheetData>
    <row r="1" spans="1:94" ht="15">
      <c r="A1" s="1078" t="s">
        <v>1315</v>
      </c>
      <c r="B1" s="1079"/>
      <c r="C1" s="1079"/>
      <c r="D1" s="1079"/>
      <c r="E1" s="1079"/>
      <c r="F1" s="1079"/>
      <c r="G1" s="1079"/>
      <c r="H1" s="1079"/>
      <c r="I1" s="1079"/>
      <c r="J1" s="1079"/>
      <c r="K1" s="1079"/>
      <c r="L1" s="1079"/>
      <c r="M1" s="1079"/>
      <c r="N1" s="1079"/>
      <c r="O1" s="1079"/>
      <c r="P1" s="1079"/>
      <c r="Q1" s="1079"/>
      <c r="R1" s="1079"/>
      <c r="S1" s="1079"/>
    </row>
    <row r="2" spans="1:94" s="1082" customFormat="1">
      <c r="A2" s="1081"/>
      <c r="B2" s="1081"/>
      <c r="C2" s="1081"/>
      <c r="D2" s="1081"/>
      <c r="E2" s="1081"/>
      <c r="F2" s="1081"/>
      <c r="G2" s="1081"/>
      <c r="H2" s="1081"/>
      <c r="I2" s="1081"/>
      <c r="J2" s="1081"/>
      <c r="K2" s="1081"/>
      <c r="L2" s="1081"/>
      <c r="M2" s="1081"/>
      <c r="N2" s="1081"/>
      <c r="O2" s="1081"/>
      <c r="P2" s="1081"/>
      <c r="Q2" s="1081"/>
      <c r="T2" s="1080"/>
      <c r="U2" s="1080"/>
      <c r="V2" s="1080"/>
      <c r="W2" s="1080"/>
      <c r="X2" s="1080"/>
      <c r="Y2" s="1080"/>
      <c r="Z2" s="1080"/>
      <c r="AA2" s="1080"/>
      <c r="AB2" s="1080"/>
      <c r="AC2" s="1080"/>
      <c r="AD2" s="1080"/>
      <c r="AE2" s="1080"/>
      <c r="AF2" s="1080"/>
      <c r="AG2" s="1080"/>
      <c r="AH2" s="1080"/>
      <c r="AI2" s="1080"/>
      <c r="AJ2" s="1080"/>
      <c r="AK2" s="1080"/>
      <c r="AL2" s="1080"/>
      <c r="BG2" s="1080"/>
      <c r="BH2" s="1080"/>
      <c r="BI2" s="1080"/>
      <c r="BJ2" s="1080"/>
      <c r="BK2" s="1080"/>
      <c r="BL2" s="1080"/>
      <c r="BM2" s="1080"/>
      <c r="BN2" s="1080"/>
      <c r="BO2" s="1080"/>
      <c r="BP2" s="1080"/>
      <c r="BQ2" s="1080"/>
      <c r="BR2" s="1080"/>
      <c r="BS2" s="1080"/>
      <c r="BT2" s="1080"/>
      <c r="BU2" s="1080"/>
      <c r="BV2" s="1080"/>
      <c r="BW2" s="1080"/>
      <c r="BY2" s="1080"/>
      <c r="BZ2" s="1080"/>
      <c r="CA2" s="1080"/>
      <c r="CB2" s="1080"/>
      <c r="CC2" s="1080"/>
      <c r="CD2" s="1080"/>
      <c r="CE2" s="1080"/>
      <c r="CF2" s="1080"/>
      <c r="CG2" s="1080"/>
      <c r="CH2" s="1080"/>
      <c r="CI2" s="1080"/>
      <c r="CJ2" s="1080"/>
      <c r="CK2" s="1080"/>
      <c r="CL2" s="1080"/>
      <c r="CM2" s="1080"/>
      <c r="CN2" s="1080"/>
      <c r="CO2" s="1080"/>
      <c r="CP2" s="1080"/>
    </row>
    <row r="3" spans="1:94" s="1082" customFormat="1">
      <c r="J3" s="1083"/>
      <c r="K3" s="1082" t="s">
        <v>1160</v>
      </c>
      <c r="T3" s="1080"/>
      <c r="U3" s="1080"/>
      <c r="V3" s="1080"/>
      <c r="W3" s="1080"/>
      <c r="X3" s="1080"/>
      <c r="Y3" s="1080"/>
      <c r="Z3" s="1080"/>
      <c r="AA3" s="1080"/>
      <c r="AB3" s="1080"/>
      <c r="AC3" s="1080"/>
      <c r="AD3" s="1080"/>
      <c r="AE3" s="1080"/>
      <c r="AF3" s="1080"/>
      <c r="AG3" s="1080"/>
      <c r="AH3" s="1080"/>
      <c r="AI3" s="1080"/>
      <c r="AJ3" s="1080"/>
      <c r="AK3" s="1080"/>
      <c r="BG3" s="1080"/>
      <c r="BH3" s="1080"/>
      <c r="BI3" s="1080"/>
      <c r="BJ3" s="1080"/>
      <c r="BK3" s="1080"/>
      <c r="BL3" s="1080"/>
      <c r="BM3" s="1080"/>
      <c r="BN3" s="1080"/>
      <c r="BO3" s="1080"/>
      <c r="BP3" s="1080"/>
      <c r="BQ3" s="1080"/>
      <c r="BR3" s="1080"/>
      <c r="BS3" s="1080"/>
      <c r="BT3" s="1080"/>
      <c r="BU3" s="1080"/>
      <c r="BV3" s="1080"/>
      <c r="BW3" s="1080"/>
      <c r="BY3" s="1080"/>
      <c r="BZ3" s="1080"/>
      <c r="CA3" s="1080"/>
      <c r="CB3" s="1080"/>
      <c r="CC3" s="1080"/>
      <c r="CD3" s="1080"/>
      <c r="CE3" s="1080"/>
      <c r="CF3" s="1080"/>
      <c r="CG3" s="1080"/>
      <c r="CH3" s="1080"/>
      <c r="CI3" s="1080"/>
      <c r="CJ3" s="1080"/>
      <c r="CK3" s="1080"/>
      <c r="CL3" s="1080"/>
      <c r="CM3" s="1080"/>
      <c r="CN3" s="1080"/>
      <c r="CO3" s="1080"/>
      <c r="CP3" s="1080"/>
    </row>
    <row r="4" spans="1:94" s="1082" customFormat="1">
      <c r="B4" s="1084" t="s">
        <v>1176</v>
      </c>
      <c r="T4" s="1080"/>
      <c r="U4" s="1085" t="s">
        <v>1178</v>
      </c>
      <c r="AD4" s="1084" t="s">
        <v>1179</v>
      </c>
      <c r="AN4" s="1083"/>
      <c r="AO4" s="1083"/>
      <c r="AP4" s="1083"/>
      <c r="AQ4" s="1083"/>
      <c r="AR4" s="1083"/>
      <c r="AS4" s="1086"/>
      <c r="AT4" s="1086"/>
      <c r="AU4" s="1086"/>
      <c r="BH4" s="1080"/>
      <c r="BI4" s="1080"/>
      <c r="BJ4" s="1080"/>
      <c r="BK4" s="1080"/>
      <c r="BL4" s="1080"/>
      <c r="BM4" s="1080"/>
      <c r="BN4" s="1080"/>
      <c r="BO4" s="1080"/>
      <c r="BP4" s="1080"/>
      <c r="BQ4" s="1080"/>
      <c r="BR4" s="1080"/>
      <c r="BS4" s="1080"/>
      <c r="BT4" s="1080"/>
      <c r="BU4" s="1080"/>
      <c r="BV4" s="1080"/>
      <c r="BW4" s="1080"/>
      <c r="BY4" s="1080"/>
      <c r="CH4" s="1080"/>
    </row>
    <row r="5" spans="1:94" s="1082" customFormat="1" ht="15.6" customHeight="1">
      <c r="T5" s="1080"/>
      <c r="AN5" s="1220" t="s">
        <v>994</v>
      </c>
      <c r="AO5" s="1221"/>
      <c r="AP5" s="1221"/>
      <c r="AQ5" s="1221"/>
      <c r="AR5" s="1222"/>
      <c r="AS5" s="1237">
        <v>8.5</v>
      </c>
      <c r="AT5" s="1238"/>
      <c r="AU5" s="1239"/>
      <c r="AW5" s="1227" t="s">
        <v>1230</v>
      </c>
      <c r="AX5" s="1228"/>
      <c r="AY5" s="1228"/>
      <c r="AZ5" s="1228"/>
      <c r="BA5" s="1229"/>
      <c r="BB5" s="1216">
        <v>2.4</v>
      </c>
      <c r="BC5" s="1217"/>
      <c r="BD5" s="1218"/>
      <c r="BG5" s="1080"/>
      <c r="BH5" s="1080"/>
      <c r="BI5" s="1080"/>
      <c r="BJ5" s="1080"/>
      <c r="BK5" s="1080"/>
      <c r="BL5" s="1080"/>
      <c r="BM5" s="1080"/>
      <c r="BN5" s="1080"/>
      <c r="BO5" s="1080"/>
      <c r="BP5" s="1274" t="s">
        <v>948</v>
      </c>
      <c r="BQ5" s="1275"/>
      <c r="BR5" s="1275"/>
      <c r="BS5" s="1276"/>
      <c r="BT5" s="1283" t="s">
        <v>1314</v>
      </c>
      <c r="BU5" s="1284"/>
      <c r="BV5" s="1240" t="s">
        <v>949</v>
      </c>
      <c r="BW5" s="1241"/>
      <c r="BY5" s="1080"/>
      <c r="CI5" s="1088" t="s">
        <v>1227</v>
      </c>
    </row>
    <row r="6" spans="1:94" s="1082" customFormat="1" ht="15" customHeight="1">
      <c r="T6" s="1080"/>
      <c r="AN6" s="1220" t="s">
        <v>998</v>
      </c>
      <c r="AO6" s="1221"/>
      <c r="AP6" s="1221"/>
      <c r="AQ6" s="1221"/>
      <c r="AR6" s="1222"/>
      <c r="AS6" s="1237">
        <v>3108.2</v>
      </c>
      <c r="AT6" s="1238"/>
      <c r="AU6" s="1239"/>
      <c r="AW6" s="1227" t="s">
        <v>1163</v>
      </c>
      <c r="AX6" s="1228"/>
      <c r="AY6" s="1228"/>
      <c r="AZ6" s="1228"/>
      <c r="BA6" s="1229"/>
      <c r="BB6" s="1216">
        <v>1</v>
      </c>
      <c r="BC6" s="1217"/>
      <c r="BD6" s="1218"/>
      <c r="BG6" s="1080"/>
      <c r="BH6" s="1080"/>
      <c r="BI6" s="1080"/>
      <c r="BJ6" s="1080"/>
      <c r="BK6" s="1080"/>
      <c r="BL6" s="1080"/>
      <c r="BM6" s="1080"/>
      <c r="BN6" s="1080"/>
      <c r="BO6" s="1080"/>
      <c r="BP6" s="1277"/>
      <c r="BQ6" s="1278"/>
      <c r="BR6" s="1278"/>
      <c r="BS6" s="1279"/>
      <c r="BT6" s="1285"/>
      <c r="BU6" s="1286"/>
      <c r="BV6" s="1242"/>
      <c r="BW6" s="1243"/>
      <c r="BX6" s="1086"/>
      <c r="BY6" s="1080"/>
    </row>
    <row r="7" spans="1:94" s="1082" customFormat="1">
      <c r="T7" s="1080"/>
      <c r="AN7" s="1220" t="s">
        <v>1337</v>
      </c>
      <c r="AO7" s="1221"/>
      <c r="AP7" s="1221"/>
      <c r="AQ7" s="1221"/>
      <c r="AR7" s="1222"/>
      <c r="AS7" s="1237">
        <v>3</v>
      </c>
      <c r="AT7" s="1238"/>
      <c r="AU7" s="1239"/>
      <c r="AW7" s="1227" t="s">
        <v>1353</v>
      </c>
      <c r="AX7" s="1228"/>
      <c r="AY7" s="1228"/>
      <c r="AZ7" s="1228"/>
      <c r="BA7" s="1229"/>
      <c r="BB7" s="1216">
        <v>1.6</v>
      </c>
      <c r="BC7" s="1217"/>
      <c r="BD7" s="1218"/>
      <c r="BG7" s="1080"/>
      <c r="BH7" s="1080"/>
      <c r="BI7" s="1080"/>
      <c r="BJ7" s="1080"/>
      <c r="BK7" s="1080"/>
      <c r="BL7" s="1080"/>
      <c r="BM7" s="1080"/>
      <c r="BN7" s="1080"/>
      <c r="BO7" s="1080"/>
      <c r="BP7" s="1280"/>
      <c r="BQ7" s="1281"/>
      <c r="BR7" s="1281"/>
      <c r="BS7" s="1282"/>
      <c r="BT7" s="1287"/>
      <c r="BU7" s="1288"/>
      <c r="BV7" s="1244"/>
      <c r="BW7" s="1245"/>
      <c r="BX7" s="1086"/>
      <c r="BY7" s="1080"/>
    </row>
    <row r="8" spans="1:94" s="1082" customFormat="1">
      <c r="AC8" s="1080"/>
      <c r="AD8" s="1080"/>
      <c r="AE8" s="1080"/>
      <c r="AF8" s="1080"/>
      <c r="AG8" s="1080"/>
      <c r="AH8" s="1080"/>
      <c r="AI8" s="1080"/>
      <c r="AJ8" s="1080"/>
      <c r="AK8" s="1080"/>
      <c r="AN8" s="1220" t="s">
        <v>991</v>
      </c>
      <c r="AO8" s="1221"/>
      <c r="AP8" s="1221"/>
      <c r="AQ8" s="1221"/>
      <c r="AR8" s="1222"/>
      <c r="AS8" s="1237">
        <v>692.8</v>
      </c>
      <c r="AT8" s="1238"/>
      <c r="AU8" s="1239"/>
      <c r="AW8" s="1227" t="s">
        <v>984</v>
      </c>
      <c r="AX8" s="1228"/>
      <c r="AY8" s="1228"/>
      <c r="AZ8" s="1228"/>
      <c r="BA8" s="1229"/>
      <c r="BB8" s="1216">
        <v>2.8</v>
      </c>
      <c r="BC8" s="1217"/>
      <c r="BD8" s="1218"/>
      <c r="BO8" s="1080"/>
      <c r="BP8" s="1220" t="s">
        <v>1358</v>
      </c>
      <c r="BQ8" s="1221"/>
      <c r="BR8" s="1221"/>
      <c r="BS8" s="1222"/>
      <c r="BT8" s="1223">
        <v>119.1</v>
      </c>
      <c r="BU8" s="1225"/>
      <c r="BV8" s="1254">
        <f>BT8/BT16</f>
        <v>9.6587407143088836E-3</v>
      </c>
      <c r="BW8" s="1255"/>
      <c r="BX8" s="1086"/>
      <c r="BY8" s="1080"/>
      <c r="CK8" s="1089" t="s">
        <v>22</v>
      </c>
    </row>
    <row r="9" spans="1:94" s="1082" customFormat="1" ht="13.35" customHeight="1">
      <c r="AN9" s="1220" t="s">
        <v>999</v>
      </c>
      <c r="AO9" s="1221"/>
      <c r="AP9" s="1221"/>
      <c r="AQ9" s="1221"/>
      <c r="AR9" s="1222"/>
      <c r="AS9" s="1237">
        <v>1229.5</v>
      </c>
      <c r="AT9" s="1238"/>
      <c r="AU9" s="1239"/>
      <c r="AW9" s="1227" t="s">
        <v>1382</v>
      </c>
      <c r="AX9" s="1228"/>
      <c r="AY9" s="1228"/>
      <c r="AZ9" s="1228"/>
      <c r="BA9" s="1229"/>
      <c r="BB9" s="1216">
        <v>3.6</v>
      </c>
      <c r="BC9" s="1217"/>
      <c r="BD9" s="1218"/>
      <c r="BG9" s="1248" t="s">
        <v>968</v>
      </c>
      <c r="BH9" s="1249"/>
      <c r="BI9" s="1249"/>
      <c r="BJ9" s="1249"/>
      <c r="BK9" s="1250"/>
      <c r="BL9" s="1251">
        <v>42.8</v>
      </c>
      <c r="BM9" s="1252"/>
      <c r="BN9" s="1253"/>
      <c r="BO9" s="1080"/>
      <c r="BP9" s="1220" t="s">
        <v>952</v>
      </c>
      <c r="BQ9" s="1221"/>
      <c r="BR9" s="1221"/>
      <c r="BS9" s="1222"/>
      <c r="BT9" s="1237">
        <v>1954.3</v>
      </c>
      <c r="BU9" s="1239"/>
      <c r="BV9" s="1254">
        <f>BT9/BT16</f>
        <v>0.15848931131800043</v>
      </c>
      <c r="BW9" s="1255"/>
      <c r="BX9" s="1086"/>
      <c r="BY9" s="1080"/>
    </row>
    <row r="10" spans="1:94" s="1082" customFormat="1">
      <c r="AC10" s="1090"/>
      <c r="AL10" s="1091"/>
      <c r="AN10" s="1220" t="s">
        <v>1338</v>
      </c>
      <c r="AO10" s="1221"/>
      <c r="AP10" s="1221"/>
      <c r="AQ10" s="1221"/>
      <c r="AR10" s="1222"/>
      <c r="AS10" s="1237">
        <v>1.5</v>
      </c>
      <c r="AT10" s="1238"/>
      <c r="AU10" s="1239"/>
      <c r="AW10" s="1227" t="s">
        <v>1147</v>
      </c>
      <c r="AX10" s="1228"/>
      <c r="AY10" s="1228"/>
      <c r="AZ10" s="1228"/>
      <c r="BA10" s="1229"/>
      <c r="BB10" s="1216">
        <v>3.5</v>
      </c>
      <c r="BC10" s="1217"/>
      <c r="BD10" s="1218"/>
      <c r="BG10" s="1248" t="s">
        <v>985</v>
      </c>
      <c r="BH10" s="1249"/>
      <c r="BI10" s="1249"/>
      <c r="BJ10" s="1249"/>
      <c r="BK10" s="1250"/>
      <c r="BL10" s="1306">
        <v>19.3</v>
      </c>
      <c r="BM10" s="1307"/>
      <c r="BN10" s="1308"/>
      <c r="BO10" s="1080"/>
      <c r="BP10" s="1220" t="s">
        <v>953</v>
      </c>
      <c r="BQ10" s="1221"/>
      <c r="BR10" s="1221"/>
      <c r="BS10" s="1222"/>
      <c r="BT10" s="1237">
        <v>529.4</v>
      </c>
      <c r="BU10" s="1239"/>
      <c r="BV10" s="1254">
        <f>BT10/BT16</f>
        <v>4.2933143023972484E-2</v>
      </c>
      <c r="BW10" s="1255"/>
      <c r="BX10" s="1091"/>
    </row>
    <row r="11" spans="1:94" s="1082" customFormat="1" ht="15" customHeight="1">
      <c r="AL11" s="1086"/>
      <c r="AN11" s="1220" t="s">
        <v>1339</v>
      </c>
      <c r="AO11" s="1221"/>
      <c r="AP11" s="1221"/>
      <c r="AQ11" s="1221"/>
      <c r="AR11" s="1222"/>
      <c r="AS11" s="1237">
        <v>5.3</v>
      </c>
      <c r="AT11" s="1238"/>
      <c r="AU11" s="1239"/>
      <c r="AW11" s="1227" t="s">
        <v>991</v>
      </c>
      <c r="AX11" s="1228"/>
      <c r="AY11" s="1228"/>
      <c r="AZ11" s="1228"/>
      <c r="BA11" s="1229"/>
      <c r="BB11" s="1216">
        <v>8.6999999999999993</v>
      </c>
      <c r="BC11" s="1217"/>
      <c r="BD11" s="1218"/>
      <c r="BG11" s="1309" t="s">
        <v>947</v>
      </c>
      <c r="BH11" s="1310"/>
      <c r="BI11" s="1310"/>
      <c r="BJ11" s="1310"/>
      <c r="BK11" s="1311"/>
      <c r="BL11" s="1312">
        <f>SUM(BL9:BN10)</f>
        <v>62.099999999999994</v>
      </c>
      <c r="BM11" s="1313"/>
      <c r="BN11" s="1314"/>
      <c r="BP11" s="1220" t="s">
        <v>954</v>
      </c>
      <c r="BQ11" s="1221"/>
      <c r="BR11" s="1221"/>
      <c r="BS11" s="1222"/>
      <c r="BT11" s="1237">
        <v>4561.2</v>
      </c>
      <c r="BU11" s="1239"/>
      <c r="BV11" s="1254">
        <f>BT11/BT16</f>
        <v>0.36990300710416191</v>
      </c>
      <c r="BW11" s="1255"/>
      <c r="BX11" s="1091"/>
      <c r="CI11" s="1088" t="s">
        <v>1228</v>
      </c>
    </row>
    <row r="12" spans="1:94" s="1082" customFormat="1" ht="12">
      <c r="AL12" s="1086"/>
      <c r="AN12" s="1230" t="s">
        <v>947</v>
      </c>
      <c r="AO12" s="1231"/>
      <c r="AP12" s="1231"/>
      <c r="AQ12" s="1231"/>
      <c r="AR12" s="1232"/>
      <c r="AS12" s="1233">
        <f>SUM(AI16:AK50,AS5:AU11)</f>
        <v>7707</v>
      </c>
      <c r="AT12" s="1234"/>
      <c r="AU12" s="1235"/>
      <c r="AW12" s="1227" t="s">
        <v>995</v>
      </c>
      <c r="AX12" s="1228"/>
      <c r="AY12" s="1228"/>
      <c r="AZ12" s="1228"/>
      <c r="BA12" s="1229"/>
      <c r="BB12" s="1216">
        <v>112.4</v>
      </c>
      <c r="BC12" s="1217"/>
      <c r="BD12" s="1218"/>
      <c r="BP12" s="1220" t="s">
        <v>1360</v>
      </c>
      <c r="BQ12" s="1221"/>
      <c r="BR12" s="1221"/>
      <c r="BS12" s="1222"/>
      <c r="BT12" s="1237">
        <v>109.1</v>
      </c>
      <c r="BU12" s="1239"/>
      <c r="BV12" s="1254">
        <f>BT12/BT16</f>
        <v>8.8477633243585155E-3</v>
      </c>
      <c r="BW12" s="1255"/>
      <c r="BX12" s="1086"/>
    </row>
    <row r="13" spans="1:94" s="1082" customFormat="1" ht="12">
      <c r="K13" s="1087" t="s">
        <v>951</v>
      </c>
      <c r="AL13" s="1086"/>
      <c r="AW13" s="1227" t="s">
        <v>1354</v>
      </c>
      <c r="AX13" s="1228"/>
      <c r="AY13" s="1228"/>
      <c r="AZ13" s="1228"/>
      <c r="BA13" s="1229"/>
      <c r="BB13" s="1216">
        <v>27.5</v>
      </c>
      <c r="BC13" s="1217"/>
      <c r="BD13" s="1218"/>
      <c r="BP13" s="1220" t="s">
        <v>1359</v>
      </c>
      <c r="BQ13" s="1221"/>
      <c r="BR13" s="1221"/>
      <c r="BS13" s="1222"/>
      <c r="BT13" s="1237">
        <v>202.6</v>
      </c>
      <c r="BU13" s="1239"/>
      <c r="BV13" s="1254">
        <f>BT13/BT16</f>
        <v>1.6430401920394456E-2</v>
      </c>
      <c r="BW13" s="1255"/>
      <c r="BX13" s="1094"/>
    </row>
    <row r="14" spans="1:94" s="1082" customFormat="1" ht="12">
      <c r="AL14" s="1086"/>
      <c r="AW14" s="1227" t="s">
        <v>1380</v>
      </c>
      <c r="AX14" s="1228"/>
      <c r="AY14" s="1228"/>
      <c r="AZ14" s="1228"/>
      <c r="BA14" s="1229"/>
      <c r="BB14" s="1216">
        <v>58.4</v>
      </c>
      <c r="BC14" s="1217"/>
      <c r="BD14" s="1218"/>
      <c r="BP14" s="1220" t="s">
        <v>958</v>
      </c>
      <c r="BQ14" s="1221"/>
      <c r="BR14" s="1221"/>
      <c r="BS14" s="1222"/>
      <c r="BT14" s="1237">
        <v>3108.2</v>
      </c>
      <c r="BU14" s="1239"/>
      <c r="BV14" s="1254">
        <f>BT14/BT16</f>
        <v>0.25206799234437338</v>
      </c>
      <c r="BW14" s="1255"/>
      <c r="BX14" s="1094"/>
    </row>
    <row r="15" spans="1:94" s="1082" customFormat="1" ht="12">
      <c r="AL15" s="1086"/>
      <c r="AW15" s="1227" t="s">
        <v>1383</v>
      </c>
      <c r="AX15" s="1228"/>
      <c r="AY15" s="1228"/>
      <c r="AZ15" s="1228"/>
      <c r="BA15" s="1229"/>
      <c r="BB15" s="1216">
        <v>3</v>
      </c>
      <c r="BC15" s="1217"/>
      <c r="BD15" s="1218"/>
      <c r="BP15" s="1220" t="s">
        <v>962</v>
      </c>
      <c r="BQ15" s="1221"/>
      <c r="BR15" s="1221"/>
      <c r="BS15" s="1222"/>
      <c r="BT15" s="1256">
        <v>1746.9</v>
      </c>
      <c r="BU15" s="1257"/>
      <c r="BV15" s="1254">
        <f>BT15/BT16</f>
        <v>0.1416696402504298</v>
      </c>
      <c r="BW15" s="1255"/>
      <c r="BX15" s="1094"/>
    </row>
    <row r="16" spans="1:94" s="1082" customFormat="1">
      <c r="B16" s="1084" t="s">
        <v>1177</v>
      </c>
      <c r="AD16" s="1220" t="s">
        <v>955</v>
      </c>
      <c r="AE16" s="1221"/>
      <c r="AF16" s="1221"/>
      <c r="AG16" s="1221"/>
      <c r="AH16" s="1222"/>
      <c r="AI16" s="1223">
        <v>36.700000000000003</v>
      </c>
      <c r="AJ16" s="1224"/>
      <c r="AK16" s="1225"/>
      <c r="AL16" s="1086"/>
      <c r="AW16" s="1227" t="s">
        <v>1384</v>
      </c>
      <c r="AX16" s="1228"/>
      <c r="AY16" s="1228"/>
      <c r="AZ16" s="1228"/>
      <c r="BA16" s="1229"/>
      <c r="BB16" s="1216">
        <v>3.5</v>
      </c>
      <c r="BC16" s="1217"/>
      <c r="BD16" s="1218"/>
      <c r="BP16" s="1230" t="s">
        <v>947</v>
      </c>
      <c r="BQ16" s="1231"/>
      <c r="BR16" s="1231"/>
      <c r="BS16" s="1232"/>
      <c r="BT16" s="1233">
        <v>12330.800000000001</v>
      </c>
      <c r="BU16" s="1235"/>
      <c r="BV16" s="1246">
        <f>SUM(BV8:BW15)</f>
        <v>0.99999999999999989</v>
      </c>
      <c r="BW16" s="1247"/>
      <c r="BX16" s="1095"/>
    </row>
    <row r="17" spans="2:85" s="1082" customFormat="1" ht="12">
      <c r="AD17" s="1220" t="s">
        <v>1144</v>
      </c>
      <c r="AE17" s="1221"/>
      <c r="AF17" s="1221"/>
      <c r="AG17" s="1221"/>
      <c r="AH17" s="1222"/>
      <c r="AI17" s="1237">
        <v>0.9</v>
      </c>
      <c r="AJ17" s="1238"/>
      <c r="AK17" s="1239"/>
      <c r="AL17" s="1086"/>
      <c r="AW17" s="1227" t="s">
        <v>1104</v>
      </c>
      <c r="AX17" s="1228"/>
      <c r="AY17" s="1228"/>
      <c r="AZ17" s="1228"/>
      <c r="BA17" s="1229"/>
      <c r="BB17" s="1216">
        <v>3.5</v>
      </c>
      <c r="BC17" s="1217"/>
      <c r="BD17" s="1218"/>
      <c r="BP17" s="1083"/>
      <c r="BQ17" s="1083"/>
      <c r="BR17" s="1083"/>
      <c r="BS17" s="1083"/>
      <c r="BT17" s="1083"/>
      <c r="BU17" s="1176"/>
      <c r="BV17" s="1176"/>
      <c r="BW17" s="1176"/>
      <c r="BX17" s="1095"/>
    </row>
    <row r="18" spans="2:85" s="1082" customFormat="1" ht="12">
      <c r="B18" s="1082" t="s">
        <v>956</v>
      </c>
      <c r="AD18" s="1258" t="s">
        <v>1210</v>
      </c>
      <c r="AE18" s="1259"/>
      <c r="AF18" s="1259"/>
      <c r="AG18" s="1259"/>
      <c r="AH18" s="1260"/>
      <c r="AI18" s="1261">
        <v>9.5</v>
      </c>
      <c r="AJ18" s="1262"/>
      <c r="AK18" s="1263"/>
      <c r="AL18" s="1086"/>
      <c r="AN18" s="1267" t="s">
        <v>22</v>
      </c>
      <c r="AO18" s="1267"/>
      <c r="AP18" s="1267"/>
      <c r="AQ18" s="1267"/>
      <c r="AR18" s="1267"/>
      <c r="AS18" s="1236" t="s">
        <v>22</v>
      </c>
      <c r="AT18" s="1236"/>
      <c r="AU18" s="1236"/>
      <c r="AW18" s="1227" t="s">
        <v>1385</v>
      </c>
      <c r="AX18" s="1228"/>
      <c r="AY18" s="1228"/>
      <c r="AZ18" s="1228"/>
      <c r="BA18" s="1229"/>
      <c r="BB18" s="1216">
        <v>1.8</v>
      </c>
      <c r="BC18" s="1217"/>
      <c r="BD18" s="1218"/>
      <c r="BG18" s="1087" t="s">
        <v>1002</v>
      </c>
      <c r="BP18" s="1083"/>
      <c r="BQ18" s="1083"/>
      <c r="BR18" s="1083"/>
      <c r="BS18" s="1083"/>
      <c r="BT18" s="1083"/>
      <c r="BU18" s="1176"/>
      <c r="BV18" s="1176"/>
      <c r="BW18" s="1176"/>
      <c r="BX18" s="1095"/>
      <c r="CE18" s="1299" t="s">
        <v>988</v>
      </c>
      <c r="CF18" s="1299"/>
      <c r="CG18" s="1299"/>
    </row>
    <row r="19" spans="2:85" s="1082" customFormat="1" ht="11.65" customHeight="1">
      <c r="K19" s="1087" t="s">
        <v>959</v>
      </c>
      <c r="AD19" s="1220" t="s">
        <v>1168</v>
      </c>
      <c r="AE19" s="1221"/>
      <c r="AF19" s="1221"/>
      <c r="AG19" s="1221"/>
      <c r="AH19" s="1222"/>
      <c r="AI19" s="1237">
        <v>26.9</v>
      </c>
      <c r="AJ19" s="1238"/>
      <c r="AK19" s="1239"/>
      <c r="AL19" s="1086"/>
      <c r="AN19" s="1267" t="s">
        <v>22</v>
      </c>
      <c r="AO19" s="1267"/>
      <c r="AP19" s="1267"/>
      <c r="AQ19" s="1267"/>
      <c r="AR19" s="1267"/>
      <c r="AS19" s="1219" t="s">
        <v>22</v>
      </c>
      <c r="AT19" s="1219"/>
      <c r="AU19" s="1219"/>
      <c r="AW19" s="1227" t="s">
        <v>1099</v>
      </c>
      <c r="AX19" s="1228"/>
      <c r="AY19" s="1228"/>
      <c r="AZ19" s="1228"/>
      <c r="BA19" s="1229"/>
      <c r="BB19" s="1216">
        <v>16.2</v>
      </c>
      <c r="BC19" s="1217"/>
      <c r="BD19" s="1218"/>
      <c r="BP19" s="1270" t="s">
        <v>969</v>
      </c>
      <c r="BQ19" s="1270"/>
      <c r="BR19" s="1270"/>
      <c r="BS19" s="1270"/>
      <c r="BT19" s="1270"/>
      <c r="BU19" s="1272" t="s">
        <v>1314</v>
      </c>
      <c r="BV19" s="1272"/>
      <c r="BW19" s="1272"/>
      <c r="BX19" s="1095"/>
      <c r="CF19" s="1081" t="s">
        <v>1314</v>
      </c>
      <c r="CG19" s="1081" t="s">
        <v>1203</v>
      </c>
    </row>
    <row r="20" spans="2:85" s="1082" customFormat="1" ht="12">
      <c r="B20" s="1087" t="s">
        <v>963</v>
      </c>
      <c r="AD20" s="1220" t="s">
        <v>1103</v>
      </c>
      <c r="AE20" s="1221"/>
      <c r="AF20" s="1221"/>
      <c r="AG20" s="1221"/>
      <c r="AH20" s="1222"/>
      <c r="AI20" s="1237">
        <v>11.5</v>
      </c>
      <c r="AJ20" s="1238"/>
      <c r="AK20" s="1239"/>
      <c r="AL20" s="1086"/>
      <c r="AN20" s="1267" t="s">
        <v>22</v>
      </c>
      <c r="AO20" s="1267"/>
      <c r="AP20" s="1267"/>
      <c r="AQ20" s="1267"/>
      <c r="AR20" s="1267"/>
      <c r="AS20" s="1219" t="s">
        <v>22</v>
      </c>
      <c r="AT20" s="1219"/>
      <c r="AU20" s="1219"/>
      <c r="AW20" s="1295" t="s">
        <v>1009</v>
      </c>
      <c r="AX20" s="1295"/>
      <c r="AY20" s="1295"/>
      <c r="AZ20" s="1295"/>
      <c r="BA20" s="1295"/>
      <c r="BB20" s="1216">
        <v>13.1</v>
      </c>
      <c r="BC20" s="1217"/>
      <c r="BD20" s="1218"/>
      <c r="BP20" s="1271"/>
      <c r="BQ20" s="1271"/>
      <c r="BR20" s="1271"/>
      <c r="BS20" s="1271"/>
      <c r="BT20" s="1271"/>
      <c r="BU20" s="1273"/>
      <c r="BV20" s="1273"/>
      <c r="BW20" s="1273"/>
      <c r="BX20" s="1095"/>
      <c r="BZ20" s="1258" t="s">
        <v>993</v>
      </c>
      <c r="CA20" s="1259"/>
      <c r="CB20" s="1259"/>
      <c r="CC20" s="1259"/>
      <c r="CD20" s="1259"/>
      <c r="CE20" s="1260"/>
      <c r="CF20" s="1096">
        <v>426.7</v>
      </c>
      <c r="CG20" s="1096">
        <v>355.8</v>
      </c>
    </row>
    <row r="21" spans="2:85" s="1082" customFormat="1" ht="12">
      <c r="AD21" s="1220" t="s">
        <v>960</v>
      </c>
      <c r="AE21" s="1221"/>
      <c r="AF21" s="1221"/>
      <c r="AG21" s="1221"/>
      <c r="AH21" s="1222"/>
      <c r="AI21" s="1237">
        <v>9.6</v>
      </c>
      <c r="AJ21" s="1238"/>
      <c r="AK21" s="1239"/>
      <c r="AL21" s="1086"/>
      <c r="AN21" s="1267" t="s">
        <v>22</v>
      </c>
      <c r="AO21" s="1267"/>
      <c r="AP21" s="1267"/>
      <c r="AQ21" s="1267"/>
      <c r="AR21" s="1267"/>
      <c r="AS21" s="1226" t="s">
        <v>22</v>
      </c>
      <c r="AT21" s="1226"/>
      <c r="AU21" s="1226"/>
      <c r="AW21" s="1295" t="s">
        <v>944</v>
      </c>
      <c r="AX21" s="1295"/>
      <c r="AY21" s="1295"/>
      <c r="AZ21" s="1295"/>
      <c r="BA21" s="1295"/>
      <c r="BB21" s="1216">
        <v>2.6</v>
      </c>
      <c r="BC21" s="1217"/>
      <c r="BD21" s="1218"/>
      <c r="BO21" s="1097"/>
      <c r="BP21" s="1289" t="s">
        <v>1236</v>
      </c>
      <c r="BQ21" s="1290"/>
      <c r="BR21" s="1290"/>
      <c r="BS21" s="1290"/>
      <c r="BT21" s="1291"/>
      <c r="BU21" s="1292">
        <v>45.5</v>
      </c>
      <c r="BV21" s="1293"/>
      <c r="BW21" s="1294"/>
      <c r="BX21" s="1095"/>
      <c r="BZ21" s="1258" t="s">
        <v>997</v>
      </c>
      <c r="CA21" s="1259"/>
      <c r="CB21" s="1259"/>
      <c r="CC21" s="1259"/>
      <c r="CD21" s="1259"/>
      <c r="CE21" s="1260"/>
      <c r="CF21" s="1098">
        <v>516</v>
      </c>
      <c r="CG21" s="1098">
        <v>758.1</v>
      </c>
    </row>
    <row r="22" spans="2:85" s="1082" customFormat="1">
      <c r="AD22" s="1296" t="s">
        <v>1145</v>
      </c>
      <c r="AE22" s="1297"/>
      <c r="AF22" s="1297"/>
      <c r="AG22" s="1297"/>
      <c r="AH22" s="1298"/>
      <c r="AI22" s="1303">
        <v>1.3</v>
      </c>
      <c r="AJ22" s="1304"/>
      <c r="AK22" s="1305"/>
      <c r="AL22" s="1086"/>
      <c r="AN22" s="1268" t="s">
        <v>22</v>
      </c>
      <c r="AO22" s="1268"/>
      <c r="AP22" s="1268"/>
      <c r="AQ22" s="1268"/>
      <c r="AR22" s="1268"/>
      <c r="AS22" s="1226" t="s">
        <v>22</v>
      </c>
      <c r="AT22" s="1226"/>
      <c r="AU22" s="1226"/>
      <c r="AW22" s="1227" t="s">
        <v>1386</v>
      </c>
      <c r="AX22" s="1228"/>
      <c r="AY22" s="1228"/>
      <c r="AZ22" s="1228"/>
      <c r="BA22" s="1229"/>
      <c r="BB22" s="1216">
        <v>7.3</v>
      </c>
      <c r="BC22" s="1217"/>
      <c r="BD22" s="1218"/>
      <c r="BO22" s="1097"/>
      <c r="BP22" s="1220" t="s">
        <v>971</v>
      </c>
      <c r="BQ22" s="1221"/>
      <c r="BR22" s="1221"/>
      <c r="BS22" s="1221"/>
      <c r="BT22" s="1222"/>
      <c r="BU22" s="1216">
        <v>64.7</v>
      </c>
      <c r="BV22" s="1217"/>
      <c r="BW22" s="1218"/>
      <c r="BX22" s="1095"/>
      <c r="BY22" s="1080"/>
      <c r="BZ22" s="1258" t="s">
        <v>1001</v>
      </c>
      <c r="CA22" s="1259"/>
      <c r="CB22" s="1259"/>
      <c r="CC22" s="1259"/>
      <c r="CD22" s="1259"/>
      <c r="CE22" s="1260"/>
      <c r="CF22" s="1098">
        <v>580.29999999999995</v>
      </c>
      <c r="CG22" s="1098">
        <v>562.70000000000005</v>
      </c>
    </row>
    <row r="23" spans="2:85" s="1082" customFormat="1">
      <c r="AD23" s="1296" t="s">
        <v>1331</v>
      </c>
      <c r="AE23" s="1297"/>
      <c r="AF23" s="1297"/>
      <c r="AG23" s="1297"/>
      <c r="AH23" s="1298"/>
      <c r="AI23" s="1303">
        <v>96.2</v>
      </c>
      <c r="AJ23" s="1304"/>
      <c r="AK23" s="1305"/>
      <c r="AL23" s="1086"/>
      <c r="AN23" s="1269" t="s">
        <v>22</v>
      </c>
      <c r="AO23" s="1269"/>
      <c r="AP23" s="1269"/>
      <c r="AQ23" s="1269"/>
      <c r="AR23" s="1269"/>
      <c r="AS23" s="1226" t="s">
        <v>22</v>
      </c>
      <c r="AT23" s="1226"/>
      <c r="AU23" s="1226"/>
      <c r="AW23" s="1230" t="s">
        <v>947</v>
      </c>
      <c r="AX23" s="1231"/>
      <c r="AY23" s="1231"/>
      <c r="AZ23" s="1231"/>
      <c r="BA23" s="1232"/>
      <c r="BB23" s="1233">
        <f>SUM(AS31:AU48)+SUM(BB5:BD22)</f>
        <v>780.90000000000009</v>
      </c>
      <c r="BC23" s="1234"/>
      <c r="BD23" s="1235"/>
      <c r="BF23" s="1080"/>
      <c r="BP23" s="1220" t="s">
        <v>974</v>
      </c>
      <c r="BQ23" s="1221"/>
      <c r="BR23" s="1221"/>
      <c r="BS23" s="1221"/>
      <c r="BT23" s="1222"/>
      <c r="BU23" s="1216">
        <v>19.5</v>
      </c>
      <c r="BV23" s="1217"/>
      <c r="BW23" s="1218"/>
      <c r="BX23" s="1095"/>
      <c r="BZ23" s="1258" t="s">
        <v>1003</v>
      </c>
      <c r="CA23" s="1259"/>
      <c r="CB23" s="1259"/>
      <c r="CC23" s="1259"/>
      <c r="CD23" s="1259"/>
      <c r="CE23" s="1260"/>
      <c r="CF23" s="1098">
        <v>377.4</v>
      </c>
      <c r="CG23" s="1098">
        <v>216.3</v>
      </c>
    </row>
    <row r="24" spans="2:85" s="1082" customFormat="1">
      <c r="AD24" s="1220" t="s">
        <v>1161</v>
      </c>
      <c r="AE24" s="1221"/>
      <c r="AF24" s="1221"/>
      <c r="AG24" s="1221"/>
      <c r="AH24" s="1222"/>
      <c r="AI24" s="1237">
        <v>102.8</v>
      </c>
      <c r="AJ24" s="1238"/>
      <c r="AK24" s="1239"/>
      <c r="AL24" s="1086"/>
      <c r="AN24" s="1269" t="s">
        <v>22</v>
      </c>
      <c r="AO24" s="1269"/>
      <c r="AP24" s="1269"/>
      <c r="AQ24" s="1269"/>
      <c r="AR24" s="1269"/>
      <c r="AS24" s="1226" t="s">
        <v>22</v>
      </c>
      <c r="AT24" s="1226"/>
      <c r="AU24" s="1226"/>
      <c r="BF24" s="1080"/>
      <c r="BP24" s="1220" t="s">
        <v>976</v>
      </c>
      <c r="BQ24" s="1221"/>
      <c r="BR24" s="1221"/>
      <c r="BS24" s="1221"/>
      <c r="BT24" s="1222"/>
      <c r="BU24" s="1216">
        <v>34.799999999999997</v>
      </c>
      <c r="BV24" s="1217"/>
      <c r="BW24" s="1218"/>
      <c r="BX24" s="1095"/>
      <c r="BZ24" s="1258" t="s">
        <v>1004</v>
      </c>
      <c r="CA24" s="1259"/>
      <c r="CB24" s="1259"/>
      <c r="CC24" s="1259"/>
      <c r="CD24" s="1259"/>
      <c r="CE24" s="1260"/>
      <c r="CF24" s="1098">
        <v>12.9</v>
      </c>
      <c r="CG24" s="1098">
        <v>12.9</v>
      </c>
    </row>
    <row r="25" spans="2:85" s="1082" customFormat="1">
      <c r="AD25" s="1220" t="s">
        <v>966</v>
      </c>
      <c r="AE25" s="1221"/>
      <c r="AF25" s="1221"/>
      <c r="AG25" s="1221"/>
      <c r="AH25" s="1222"/>
      <c r="AI25" s="1237">
        <v>20.8</v>
      </c>
      <c r="AJ25" s="1238"/>
      <c r="AK25" s="1239"/>
      <c r="AL25" s="1086"/>
      <c r="AN25" s="1269" t="s">
        <v>22</v>
      </c>
      <c r="AO25" s="1269"/>
      <c r="AP25" s="1269"/>
      <c r="AQ25" s="1269"/>
      <c r="AR25" s="1269"/>
      <c r="AS25" s="1226" t="s">
        <v>22</v>
      </c>
      <c r="AT25" s="1226"/>
      <c r="AU25" s="1226"/>
      <c r="AW25" s="1083" t="s">
        <v>22</v>
      </c>
      <c r="AX25" s="1083"/>
      <c r="AY25" s="1083"/>
      <c r="AZ25" s="1083"/>
      <c r="BA25" s="1083"/>
      <c r="BB25" s="1091" t="s">
        <v>22</v>
      </c>
      <c r="BC25" s="1091"/>
      <c r="BD25" s="1091"/>
      <c r="BF25" s="1080"/>
      <c r="BO25" s="1086"/>
      <c r="BP25" s="1220" t="s">
        <v>979</v>
      </c>
      <c r="BQ25" s="1221"/>
      <c r="BR25" s="1221"/>
      <c r="BS25" s="1221"/>
      <c r="BT25" s="1222"/>
      <c r="BU25" s="1216">
        <v>309.2</v>
      </c>
      <c r="BV25" s="1217"/>
      <c r="BW25" s="1218"/>
      <c r="BZ25" s="1258" t="s">
        <v>1006</v>
      </c>
      <c r="CA25" s="1259"/>
      <c r="CB25" s="1259"/>
      <c r="CC25" s="1259"/>
      <c r="CD25" s="1259"/>
      <c r="CE25" s="1260"/>
      <c r="CF25" s="1098">
        <v>25.6</v>
      </c>
      <c r="CG25" s="1098">
        <v>150.6</v>
      </c>
    </row>
    <row r="26" spans="2:85" s="1082" customFormat="1">
      <c r="AD26" s="1220" t="s">
        <v>967</v>
      </c>
      <c r="AE26" s="1221"/>
      <c r="AF26" s="1221"/>
      <c r="AG26" s="1221"/>
      <c r="AH26" s="1222"/>
      <c r="AI26" s="1237">
        <v>116.2</v>
      </c>
      <c r="AJ26" s="1238"/>
      <c r="AK26" s="1239"/>
      <c r="AL26" s="1086"/>
      <c r="AN26" s="1269" t="s">
        <v>22</v>
      </c>
      <c r="AO26" s="1269"/>
      <c r="AP26" s="1269"/>
      <c r="AQ26" s="1269"/>
      <c r="AR26" s="1269"/>
      <c r="AS26" s="1226" t="s">
        <v>22</v>
      </c>
      <c r="AT26" s="1226"/>
      <c r="AU26" s="1226"/>
      <c r="AW26" s="1083" t="s">
        <v>22</v>
      </c>
      <c r="AX26" s="1083"/>
      <c r="AY26" s="1083"/>
      <c r="AZ26" s="1083"/>
      <c r="BA26" s="1083"/>
      <c r="BB26" s="1086" t="s">
        <v>22</v>
      </c>
      <c r="BC26" s="1086"/>
      <c r="BD26" s="1086"/>
      <c r="BF26" s="1080"/>
      <c r="BO26" s="1086"/>
      <c r="BP26" s="1220" t="s">
        <v>982</v>
      </c>
      <c r="BQ26" s="1221"/>
      <c r="BR26" s="1221"/>
      <c r="BS26" s="1221"/>
      <c r="BT26" s="1222"/>
      <c r="BU26" s="1216">
        <v>175.1</v>
      </c>
      <c r="BV26" s="1217"/>
      <c r="BW26" s="1218"/>
      <c r="BZ26" s="1258" t="s">
        <v>1008</v>
      </c>
      <c r="CA26" s="1259"/>
      <c r="CB26" s="1259"/>
      <c r="CC26" s="1259"/>
      <c r="CD26" s="1259"/>
      <c r="CE26" s="1260"/>
      <c r="CF26" s="1098">
        <v>169.1</v>
      </c>
      <c r="CG26" s="1098">
        <v>316</v>
      </c>
    </row>
    <row r="27" spans="2:85" s="1082" customFormat="1">
      <c r="AD27" s="1258" t="s">
        <v>968</v>
      </c>
      <c r="AE27" s="1259"/>
      <c r="AF27" s="1259"/>
      <c r="AG27" s="1259"/>
      <c r="AH27" s="1260"/>
      <c r="AI27" s="1264">
        <v>786</v>
      </c>
      <c r="AJ27" s="1265"/>
      <c r="AK27" s="1266"/>
      <c r="AL27" s="1086"/>
      <c r="AN27" s="1267" t="s">
        <v>22</v>
      </c>
      <c r="AO27" s="1267"/>
      <c r="AP27" s="1267"/>
      <c r="AQ27" s="1267"/>
      <c r="AR27" s="1267"/>
      <c r="AS27" s="1226" t="s">
        <v>22</v>
      </c>
      <c r="AT27" s="1226"/>
      <c r="AU27" s="1226"/>
      <c r="AW27" s="1083" t="s">
        <v>22</v>
      </c>
      <c r="AX27" s="1083"/>
      <c r="AY27" s="1083"/>
      <c r="AZ27" s="1083"/>
      <c r="BA27" s="1083"/>
      <c r="BB27" s="1086" t="s">
        <v>22</v>
      </c>
      <c r="BC27" s="1086"/>
      <c r="BD27" s="1086"/>
      <c r="BF27" s="1080"/>
      <c r="BG27" s="1085" t="s">
        <v>1180</v>
      </c>
      <c r="BO27" s="1086"/>
      <c r="BP27" s="1220" t="s">
        <v>983</v>
      </c>
      <c r="BQ27" s="1221"/>
      <c r="BR27" s="1221"/>
      <c r="BS27" s="1221"/>
      <c r="BT27" s="1222"/>
      <c r="BU27" s="1216">
        <v>118.8</v>
      </c>
      <c r="BV27" s="1217"/>
      <c r="BW27" s="1218"/>
      <c r="BZ27" s="1258" t="s">
        <v>1011</v>
      </c>
      <c r="CA27" s="1259"/>
      <c r="CB27" s="1259"/>
      <c r="CC27" s="1259"/>
      <c r="CD27" s="1259"/>
      <c r="CE27" s="1260"/>
      <c r="CF27" s="1098">
        <v>14.3</v>
      </c>
      <c r="CG27" s="1098">
        <v>21.2</v>
      </c>
    </row>
    <row r="28" spans="2:85" s="1082" customFormat="1">
      <c r="AD28" s="1220" t="s">
        <v>1101</v>
      </c>
      <c r="AE28" s="1221"/>
      <c r="AF28" s="1221"/>
      <c r="AG28" s="1221"/>
      <c r="AH28" s="1222"/>
      <c r="AI28" s="1264">
        <v>513</v>
      </c>
      <c r="AJ28" s="1265"/>
      <c r="AK28" s="1266"/>
      <c r="AL28" s="1086"/>
      <c r="AN28" s="1267" t="s">
        <v>22</v>
      </c>
      <c r="AO28" s="1267"/>
      <c r="AP28" s="1267"/>
      <c r="AQ28" s="1267"/>
      <c r="AR28" s="1267"/>
      <c r="AS28" s="1219" t="s">
        <v>22</v>
      </c>
      <c r="AT28" s="1219"/>
      <c r="AU28" s="1219"/>
      <c r="AW28" s="1083" t="s">
        <v>304</v>
      </c>
      <c r="AX28" s="1083"/>
      <c r="AY28" s="1083"/>
      <c r="AZ28" s="1083"/>
      <c r="BA28" s="1083"/>
      <c r="BB28" s="1086" t="s">
        <v>304</v>
      </c>
      <c r="BC28" s="1086"/>
      <c r="BD28" s="1086"/>
      <c r="BF28" s="1080"/>
      <c r="BG28" s="1166"/>
      <c r="BH28" s="1166"/>
      <c r="BI28" s="1166"/>
      <c r="BJ28" s="1166"/>
      <c r="BK28" s="1097"/>
      <c r="BL28" s="1097"/>
      <c r="BM28" s="1094"/>
      <c r="BN28" s="1094"/>
      <c r="BO28" s="1086"/>
      <c r="BP28" s="1220" t="s">
        <v>986</v>
      </c>
      <c r="BQ28" s="1221"/>
      <c r="BR28" s="1221"/>
      <c r="BS28" s="1221"/>
      <c r="BT28" s="1222"/>
      <c r="BU28" s="1216">
        <v>28.9</v>
      </c>
      <c r="BV28" s="1217"/>
      <c r="BW28" s="1218"/>
      <c r="BZ28" s="1300" t="s">
        <v>947</v>
      </c>
      <c r="CA28" s="1301"/>
      <c r="CB28" s="1301"/>
      <c r="CC28" s="1301"/>
      <c r="CD28" s="1301"/>
      <c r="CE28" s="1302"/>
      <c r="CF28" s="1099">
        <f>SUM(CF20:CF27)</f>
        <v>2122.3000000000002</v>
      </c>
      <c r="CG28" s="1099">
        <f>SUM(CG20:CG27)</f>
        <v>2393.6</v>
      </c>
    </row>
    <row r="29" spans="2:85" s="1082" customFormat="1" ht="12.6" customHeight="1">
      <c r="AD29" s="1220" t="s">
        <v>1216</v>
      </c>
      <c r="AE29" s="1221"/>
      <c r="AF29" s="1221"/>
      <c r="AG29" s="1221"/>
      <c r="AH29" s="1222"/>
      <c r="AI29" s="1264">
        <v>5.0999999999999996</v>
      </c>
      <c r="AJ29" s="1265"/>
      <c r="AK29" s="1266"/>
      <c r="AL29" s="1086"/>
      <c r="AN29" s="1267" t="s">
        <v>22</v>
      </c>
      <c r="AO29" s="1267"/>
      <c r="AP29" s="1267"/>
      <c r="AQ29" s="1267"/>
      <c r="AR29" s="1267"/>
      <c r="AS29" s="1219" t="s">
        <v>22</v>
      </c>
      <c r="AT29" s="1219"/>
      <c r="AU29" s="1219"/>
      <c r="AW29" s="1083" t="s">
        <v>22</v>
      </c>
      <c r="AX29" s="1083"/>
      <c r="AY29" s="1083"/>
      <c r="AZ29" s="1083"/>
      <c r="BA29" s="1083"/>
      <c r="BB29" s="1086" t="s">
        <v>22</v>
      </c>
      <c r="BC29" s="1086"/>
      <c r="BD29" s="1086"/>
      <c r="BF29" s="1080"/>
      <c r="BG29" s="1166"/>
      <c r="BH29" s="1166"/>
      <c r="BI29" s="1166"/>
      <c r="BJ29" s="1166"/>
      <c r="BK29" s="1097"/>
      <c r="BL29" s="1097"/>
      <c r="BM29" s="1094"/>
      <c r="BN29" s="1094"/>
      <c r="BO29" s="1086"/>
      <c r="BP29" s="1220" t="s">
        <v>987</v>
      </c>
      <c r="BQ29" s="1221"/>
      <c r="BR29" s="1221"/>
      <c r="BS29" s="1221"/>
      <c r="BT29" s="1222"/>
      <c r="BU29" s="1216">
        <v>783.5</v>
      </c>
      <c r="BV29" s="1217"/>
      <c r="BW29" s="1218"/>
    </row>
    <row r="30" spans="2:85" s="1082" customFormat="1">
      <c r="AD30" s="1220" t="s">
        <v>1097</v>
      </c>
      <c r="AE30" s="1221"/>
      <c r="AF30" s="1221"/>
      <c r="AG30" s="1221"/>
      <c r="AH30" s="1222"/>
      <c r="AI30" s="1264">
        <v>8.9</v>
      </c>
      <c r="AJ30" s="1265"/>
      <c r="AK30" s="1266"/>
      <c r="AL30" s="1086"/>
      <c r="AN30" s="1267" t="s">
        <v>22</v>
      </c>
      <c r="AO30" s="1267"/>
      <c r="AP30" s="1267"/>
      <c r="AQ30" s="1267"/>
      <c r="AR30" s="1267"/>
      <c r="AS30" s="1219" t="s">
        <v>22</v>
      </c>
      <c r="AT30" s="1219"/>
      <c r="AU30" s="1219"/>
      <c r="AW30" s="1092" t="s">
        <v>22</v>
      </c>
      <c r="AX30" s="1092"/>
      <c r="AY30" s="1092"/>
      <c r="AZ30" s="1092"/>
      <c r="BA30" s="1092"/>
      <c r="BB30" s="1093" t="s">
        <v>22</v>
      </c>
      <c r="BC30" s="1093"/>
      <c r="BD30" s="1093"/>
      <c r="BF30" s="1080"/>
      <c r="BG30" s="1166"/>
      <c r="BH30" s="1166"/>
      <c r="BI30" s="1166"/>
      <c r="BJ30" s="1166"/>
      <c r="BK30" s="1097"/>
      <c r="BL30" s="1097"/>
      <c r="BM30" s="1094"/>
      <c r="BN30" s="1094"/>
      <c r="BO30" s="1086"/>
      <c r="BP30" s="1220" t="s">
        <v>1371</v>
      </c>
      <c r="BQ30" s="1221"/>
      <c r="BR30" s="1221"/>
      <c r="BS30" s="1221"/>
      <c r="BT30" s="1222"/>
      <c r="BU30" s="1216">
        <v>276.89999999999998</v>
      </c>
      <c r="BV30" s="1217"/>
      <c r="BW30" s="1218"/>
      <c r="BZ30" s="1080"/>
      <c r="CA30" s="1080"/>
      <c r="CB30" s="1080"/>
      <c r="CC30" s="1080"/>
      <c r="CD30" s="1080"/>
      <c r="CE30" s="1080"/>
      <c r="CF30" s="1080"/>
    </row>
    <row r="31" spans="2:85" s="1082" customFormat="1">
      <c r="AD31" s="1220" t="s">
        <v>1098</v>
      </c>
      <c r="AE31" s="1221"/>
      <c r="AF31" s="1221"/>
      <c r="AG31" s="1221"/>
      <c r="AH31" s="1222"/>
      <c r="AI31" s="1264">
        <v>49.8</v>
      </c>
      <c r="AJ31" s="1265"/>
      <c r="AK31" s="1266"/>
      <c r="AL31" s="1086"/>
      <c r="AN31" s="1227" t="s">
        <v>1340</v>
      </c>
      <c r="AO31" s="1228"/>
      <c r="AP31" s="1228"/>
      <c r="AQ31" s="1228"/>
      <c r="AR31" s="1229"/>
      <c r="AS31" s="1292">
        <v>7.3</v>
      </c>
      <c r="AT31" s="1293"/>
      <c r="AU31" s="1294"/>
      <c r="BF31" s="1080"/>
      <c r="BG31" s="1083"/>
      <c r="BH31" s="1083"/>
      <c r="BI31" s="1083"/>
      <c r="BJ31" s="1083"/>
      <c r="BK31" s="1091"/>
      <c r="BL31" s="1091"/>
      <c r="BM31" s="1095"/>
      <c r="BN31" s="1095"/>
      <c r="BO31" s="1086"/>
      <c r="BP31" s="1220" t="s">
        <v>989</v>
      </c>
      <c r="BQ31" s="1221"/>
      <c r="BR31" s="1221"/>
      <c r="BS31" s="1221"/>
      <c r="BT31" s="1222"/>
      <c r="BU31" s="1216">
        <v>604.4</v>
      </c>
      <c r="BV31" s="1217"/>
      <c r="BW31" s="1218"/>
      <c r="BZ31" s="1085" t="s">
        <v>1226</v>
      </c>
    </row>
    <row r="32" spans="2:85" s="1082" customFormat="1" ht="12">
      <c r="AD32" s="1167" t="s">
        <v>1332</v>
      </c>
      <c r="AE32" s="1168"/>
      <c r="AF32" s="1168"/>
      <c r="AG32" s="1168"/>
      <c r="AH32" s="1169"/>
      <c r="AI32" s="1173"/>
      <c r="AJ32" s="1174"/>
      <c r="AK32" s="1175">
        <v>1.5</v>
      </c>
      <c r="AL32" s="1086"/>
      <c r="AN32" s="1227" t="s">
        <v>1341</v>
      </c>
      <c r="AO32" s="1228"/>
      <c r="AP32" s="1228"/>
      <c r="AQ32" s="1228"/>
      <c r="AR32" s="1229"/>
      <c r="AS32" s="1216">
        <v>1.1000000000000001</v>
      </c>
      <c r="AT32" s="1217"/>
      <c r="AU32" s="1218"/>
      <c r="BG32" s="1083"/>
      <c r="BH32" s="1083"/>
      <c r="BI32" s="1083"/>
      <c r="BJ32" s="1083"/>
      <c r="BK32" s="1086"/>
      <c r="BL32" s="1086"/>
      <c r="BM32" s="1095"/>
      <c r="BN32" s="1095"/>
      <c r="BP32" s="1220" t="s">
        <v>1164</v>
      </c>
      <c r="BQ32" s="1221"/>
      <c r="BR32" s="1221"/>
      <c r="BS32" s="1221"/>
      <c r="BT32" s="1222"/>
      <c r="BU32" s="1216">
        <v>152.80000000000001</v>
      </c>
      <c r="BV32" s="1217"/>
      <c r="BW32" s="1218"/>
    </row>
    <row r="33" spans="11:83" s="1082" customFormat="1" ht="12">
      <c r="K33" s="1087" t="s">
        <v>977</v>
      </c>
      <c r="AD33" s="1220" t="s">
        <v>970</v>
      </c>
      <c r="AE33" s="1221"/>
      <c r="AF33" s="1221"/>
      <c r="AG33" s="1221"/>
      <c r="AH33" s="1222"/>
      <c r="AI33" s="1264">
        <v>28</v>
      </c>
      <c r="AJ33" s="1265"/>
      <c r="AK33" s="1266"/>
      <c r="AL33" s="1086"/>
      <c r="AN33" s="1227" t="s">
        <v>1342</v>
      </c>
      <c r="AO33" s="1228"/>
      <c r="AP33" s="1228"/>
      <c r="AQ33" s="1228"/>
      <c r="AR33" s="1229"/>
      <c r="AS33" s="1216">
        <v>96</v>
      </c>
      <c r="AT33" s="1217"/>
      <c r="AU33" s="1218"/>
      <c r="BG33" s="1083"/>
      <c r="BH33" s="1083"/>
      <c r="BI33" s="1083"/>
      <c r="BJ33" s="1083"/>
      <c r="BK33" s="1086"/>
      <c r="BL33" s="1086"/>
      <c r="BM33" s="1095"/>
      <c r="BN33" s="1095"/>
      <c r="BP33" s="1220" t="s">
        <v>992</v>
      </c>
      <c r="BQ33" s="1221"/>
      <c r="BR33" s="1221"/>
      <c r="BS33" s="1221"/>
      <c r="BT33" s="1222"/>
      <c r="BU33" s="1216">
        <v>552.9</v>
      </c>
      <c r="BV33" s="1217"/>
      <c r="BW33" s="1218"/>
    </row>
    <row r="34" spans="11:83" s="1082" customFormat="1" ht="12">
      <c r="AD34" s="1258" t="s">
        <v>1213</v>
      </c>
      <c r="AE34" s="1259"/>
      <c r="AF34" s="1259"/>
      <c r="AG34" s="1259"/>
      <c r="AH34" s="1260"/>
      <c r="AI34" s="1261">
        <v>1.9</v>
      </c>
      <c r="AJ34" s="1262"/>
      <c r="AK34" s="1263"/>
      <c r="AL34" s="1086"/>
      <c r="AN34" s="1227" t="s">
        <v>1343</v>
      </c>
      <c r="AO34" s="1228"/>
      <c r="AP34" s="1228"/>
      <c r="AQ34" s="1228"/>
      <c r="AR34" s="1229"/>
      <c r="AS34" s="1216">
        <v>2.1</v>
      </c>
      <c r="AT34" s="1217"/>
      <c r="AU34" s="1218"/>
      <c r="BG34" s="1083"/>
      <c r="BH34" s="1083"/>
      <c r="BI34" s="1083"/>
      <c r="BJ34" s="1083"/>
      <c r="BK34" s="1086"/>
      <c r="BL34" s="1086"/>
      <c r="BM34" s="1095"/>
      <c r="BN34" s="1095"/>
      <c r="BP34" s="1163" t="s">
        <v>996</v>
      </c>
      <c r="BQ34" s="1164"/>
      <c r="BR34" s="1164"/>
      <c r="BS34" s="1164"/>
      <c r="BT34" s="1165"/>
      <c r="BU34" s="1216">
        <v>418</v>
      </c>
      <c r="BV34" s="1217"/>
      <c r="BW34" s="1218"/>
    </row>
    <row r="35" spans="11:83" s="1082" customFormat="1" ht="12">
      <c r="AD35" s="1220" t="s">
        <v>972</v>
      </c>
      <c r="AE35" s="1221"/>
      <c r="AF35" s="1221"/>
      <c r="AG35" s="1221"/>
      <c r="AH35" s="1222"/>
      <c r="AI35" s="1264">
        <v>326</v>
      </c>
      <c r="AJ35" s="1265"/>
      <c r="AK35" s="1266"/>
      <c r="AL35" s="1086"/>
      <c r="AN35" s="1227" t="s">
        <v>1344</v>
      </c>
      <c r="AO35" s="1228"/>
      <c r="AP35" s="1228"/>
      <c r="AQ35" s="1228"/>
      <c r="AR35" s="1229"/>
      <c r="AS35" s="1216">
        <v>3.5</v>
      </c>
      <c r="AT35" s="1217"/>
      <c r="AU35" s="1218"/>
      <c r="BG35" s="1082" t="s">
        <v>1148</v>
      </c>
      <c r="BH35" s="1083"/>
      <c r="BI35" s="1083"/>
      <c r="BJ35" s="1083"/>
      <c r="BK35" s="1086"/>
      <c r="BL35" s="1086"/>
      <c r="BM35" s="1095"/>
      <c r="BN35" s="1095"/>
      <c r="BP35" s="1163" t="s">
        <v>1149</v>
      </c>
      <c r="BQ35" s="1164"/>
      <c r="BR35" s="1164"/>
      <c r="BS35" s="1164"/>
      <c r="BT35" s="1165"/>
      <c r="BU35" s="1216">
        <v>1570.8</v>
      </c>
      <c r="BV35" s="1217"/>
      <c r="BW35" s="1218"/>
    </row>
    <row r="36" spans="11:83" s="1082" customFormat="1" ht="12">
      <c r="AD36" s="1220" t="s">
        <v>1217</v>
      </c>
      <c r="AE36" s="1221"/>
      <c r="AF36" s="1221"/>
      <c r="AG36" s="1221"/>
      <c r="AH36" s="1222"/>
      <c r="AI36" s="1264">
        <v>1.8</v>
      </c>
      <c r="AJ36" s="1265"/>
      <c r="AK36" s="1266"/>
      <c r="AL36" s="1086"/>
      <c r="AN36" s="1227" t="s">
        <v>1345</v>
      </c>
      <c r="AO36" s="1228"/>
      <c r="AP36" s="1228"/>
      <c r="AQ36" s="1228"/>
      <c r="AR36" s="1229"/>
      <c r="AS36" s="1216">
        <v>8.1</v>
      </c>
      <c r="AT36" s="1217"/>
      <c r="AU36" s="1218"/>
      <c r="BE36" s="1091"/>
      <c r="BG36" s="1083"/>
      <c r="BH36" s="1083"/>
      <c r="BI36" s="1083"/>
      <c r="BJ36" s="1083"/>
      <c r="BK36" s="1086"/>
      <c r="BL36" s="1086"/>
      <c r="BM36" s="1095"/>
      <c r="BN36" s="1095"/>
      <c r="BP36" s="1209" t="s">
        <v>1000</v>
      </c>
      <c r="BQ36" s="1164"/>
      <c r="BR36" s="1164"/>
      <c r="BS36" s="1164"/>
      <c r="BT36" s="1165"/>
      <c r="BU36" s="1216">
        <v>216.7</v>
      </c>
      <c r="BV36" s="1217"/>
      <c r="BW36" s="1218"/>
    </row>
    <row r="37" spans="11:83" s="1082" customFormat="1" ht="12">
      <c r="AD37" s="1220" t="s">
        <v>973</v>
      </c>
      <c r="AE37" s="1221"/>
      <c r="AF37" s="1221"/>
      <c r="AG37" s="1221"/>
      <c r="AH37" s="1222"/>
      <c r="AI37" s="1264">
        <v>12</v>
      </c>
      <c r="AJ37" s="1265"/>
      <c r="AK37" s="1266"/>
      <c r="AL37" s="1086"/>
      <c r="AN37" s="1227" t="s">
        <v>1346</v>
      </c>
      <c r="AO37" s="1228"/>
      <c r="AP37" s="1228"/>
      <c r="AQ37" s="1228"/>
      <c r="AR37" s="1229"/>
      <c r="AS37" s="1216">
        <v>2.4</v>
      </c>
      <c r="AT37" s="1217"/>
      <c r="AU37" s="1218"/>
      <c r="AW37" s="1220" t="s">
        <v>957</v>
      </c>
      <c r="AX37" s="1221"/>
      <c r="AY37" s="1221"/>
      <c r="AZ37" s="1221"/>
      <c r="BA37" s="1222"/>
      <c r="BB37" s="1223">
        <v>782.7</v>
      </c>
      <c r="BC37" s="1224"/>
      <c r="BD37" s="1225"/>
      <c r="BE37" s="1100"/>
      <c r="BG37" s="1083"/>
      <c r="BH37" s="1083"/>
      <c r="BI37" s="1083"/>
      <c r="BJ37" s="1083"/>
      <c r="BK37" s="1086"/>
      <c r="BL37" s="1086"/>
      <c r="BM37" s="1095"/>
      <c r="BN37" s="1095"/>
      <c r="BP37" s="1209" t="s">
        <v>1370</v>
      </c>
      <c r="BQ37" s="1164"/>
      <c r="BR37" s="1164"/>
      <c r="BS37" s="1164"/>
      <c r="BT37" s="1165"/>
      <c r="BU37" s="1216">
        <v>309.10000000000002</v>
      </c>
      <c r="BV37" s="1217"/>
      <c r="BW37" s="1218"/>
    </row>
    <row r="38" spans="11:83" s="1082" customFormat="1">
      <c r="AD38" s="1167" t="s">
        <v>1333</v>
      </c>
      <c r="AE38" s="1168"/>
      <c r="AF38" s="1168"/>
      <c r="AG38" s="1168"/>
      <c r="AH38" s="1169"/>
      <c r="AI38" s="1173"/>
      <c r="AJ38" s="1174"/>
      <c r="AK38" s="1175">
        <v>26.2</v>
      </c>
      <c r="AL38" s="1086"/>
      <c r="AN38" s="1227" t="s">
        <v>1355</v>
      </c>
      <c r="AO38" s="1228"/>
      <c r="AP38" s="1228"/>
      <c r="AQ38" s="1228"/>
      <c r="AR38" s="1229"/>
      <c r="AS38" s="1216">
        <v>140.4</v>
      </c>
      <c r="AT38" s="1217"/>
      <c r="AU38" s="1218"/>
      <c r="AW38" s="1220" t="s">
        <v>961</v>
      </c>
      <c r="AX38" s="1221"/>
      <c r="AY38" s="1221"/>
      <c r="AZ38" s="1221"/>
      <c r="BA38" s="1222"/>
      <c r="BB38" s="1237">
        <v>3237.8</v>
      </c>
      <c r="BC38" s="1238"/>
      <c r="BD38" s="1239"/>
      <c r="BG38" s="1084" t="s">
        <v>1225</v>
      </c>
      <c r="BH38" s="1083"/>
      <c r="BI38" s="1083"/>
      <c r="BJ38" s="1083"/>
      <c r="BK38" s="1177"/>
      <c r="BL38" s="1177"/>
      <c r="BM38" s="1095"/>
      <c r="BN38" s="1095"/>
      <c r="BP38" s="1209" t="s">
        <v>1357</v>
      </c>
      <c r="BQ38" s="1164"/>
      <c r="BR38" s="1164"/>
      <c r="BS38" s="1164"/>
      <c r="BT38" s="1165"/>
      <c r="BU38" s="1216">
        <v>55.5</v>
      </c>
      <c r="BV38" s="1217"/>
      <c r="BW38" s="1218"/>
      <c r="BZ38" s="1082" t="s">
        <v>950</v>
      </c>
    </row>
    <row r="39" spans="11:83" s="1082" customFormat="1" ht="12">
      <c r="AC39" s="1082" t="s">
        <v>22</v>
      </c>
      <c r="AD39" s="1220" t="s">
        <v>975</v>
      </c>
      <c r="AE39" s="1221"/>
      <c r="AF39" s="1221"/>
      <c r="AG39" s="1221"/>
      <c r="AH39" s="1222"/>
      <c r="AI39" s="1237">
        <v>1.2</v>
      </c>
      <c r="AJ39" s="1238"/>
      <c r="AK39" s="1239"/>
      <c r="AL39" s="1086"/>
      <c r="AN39" s="1227" t="s">
        <v>1347</v>
      </c>
      <c r="AO39" s="1228"/>
      <c r="AP39" s="1228"/>
      <c r="AQ39" s="1228"/>
      <c r="AR39" s="1229"/>
      <c r="AS39" s="1216">
        <v>5.3</v>
      </c>
      <c r="AT39" s="1217"/>
      <c r="AU39" s="1218"/>
      <c r="AW39" s="1220" t="s">
        <v>1169</v>
      </c>
      <c r="AX39" s="1221"/>
      <c r="AY39" s="1221"/>
      <c r="AZ39" s="1221"/>
      <c r="BA39" s="1222"/>
      <c r="BB39" s="1237">
        <v>1396.5</v>
      </c>
      <c r="BC39" s="1238"/>
      <c r="BD39" s="1239"/>
      <c r="BG39" s="1092"/>
      <c r="BH39" s="1092"/>
      <c r="BI39" s="1092"/>
      <c r="BJ39" s="1092"/>
      <c r="BK39" s="1093"/>
      <c r="BL39" s="1093"/>
      <c r="BM39" s="1178"/>
      <c r="BN39" s="1178"/>
      <c r="BP39" s="1163" t="s">
        <v>1005</v>
      </c>
      <c r="BQ39" s="1164"/>
      <c r="BR39" s="1164"/>
      <c r="BS39" s="1164"/>
      <c r="BT39" s="1165"/>
      <c r="BU39" s="1216">
        <v>355.3</v>
      </c>
      <c r="BV39" s="1217"/>
      <c r="BW39" s="1218"/>
    </row>
    <row r="40" spans="11:83" s="1082" customFormat="1" ht="12">
      <c r="AD40" s="1220" t="s">
        <v>978</v>
      </c>
      <c r="AE40" s="1221"/>
      <c r="AF40" s="1221"/>
      <c r="AG40" s="1221"/>
      <c r="AH40" s="1222"/>
      <c r="AI40" s="1237">
        <v>244.3</v>
      </c>
      <c r="AJ40" s="1238"/>
      <c r="AK40" s="1239"/>
      <c r="AL40" s="1086"/>
      <c r="AN40" s="1227" t="s">
        <v>1348</v>
      </c>
      <c r="AO40" s="1228"/>
      <c r="AP40" s="1228"/>
      <c r="AQ40" s="1228"/>
      <c r="AR40" s="1229"/>
      <c r="AS40" s="1216">
        <v>9.6</v>
      </c>
      <c r="AT40" s="1217"/>
      <c r="AU40" s="1218"/>
      <c r="AW40" s="1220" t="s">
        <v>964</v>
      </c>
      <c r="AX40" s="1221"/>
      <c r="AY40" s="1221"/>
      <c r="AZ40" s="1221"/>
      <c r="BA40" s="1222"/>
      <c r="BB40" s="1237">
        <v>18578</v>
      </c>
      <c r="BC40" s="1238"/>
      <c r="BD40" s="1239"/>
      <c r="BP40" s="1163" t="s">
        <v>1007</v>
      </c>
      <c r="BQ40" s="1164"/>
      <c r="BR40" s="1164"/>
      <c r="BS40" s="1164"/>
      <c r="BT40" s="1165"/>
      <c r="BU40" s="1216">
        <v>30.8</v>
      </c>
      <c r="BV40" s="1217"/>
      <c r="BW40" s="1218"/>
      <c r="BZ40" s="1101" t="s">
        <v>22</v>
      </c>
    </row>
    <row r="41" spans="11:83" s="1082" customFormat="1">
      <c r="AD41" s="1220" t="s">
        <v>980</v>
      </c>
      <c r="AE41" s="1221"/>
      <c r="AF41" s="1221"/>
      <c r="AG41" s="1221"/>
      <c r="AH41" s="1222"/>
      <c r="AI41" s="1237">
        <v>29.6</v>
      </c>
      <c r="AJ41" s="1238"/>
      <c r="AK41" s="1239"/>
      <c r="AL41" s="1086"/>
      <c r="AN41" s="1227" t="s">
        <v>1381</v>
      </c>
      <c r="AO41" s="1228"/>
      <c r="AP41" s="1228"/>
      <c r="AQ41" s="1228"/>
      <c r="AR41" s="1229"/>
      <c r="AS41" s="1216">
        <v>2</v>
      </c>
      <c r="AT41" s="1217"/>
      <c r="AU41" s="1218"/>
      <c r="AW41" s="1220" t="s">
        <v>965</v>
      </c>
      <c r="AX41" s="1221"/>
      <c r="AY41" s="1221"/>
      <c r="AZ41" s="1221"/>
      <c r="BA41" s="1222"/>
      <c r="BB41" s="1237">
        <v>1277.8</v>
      </c>
      <c r="BC41" s="1238"/>
      <c r="BD41" s="1239"/>
      <c r="BG41" s="1080"/>
      <c r="BH41" s="1080"/>
      <c r="BI41" s="1080"/>
      <c r="BJ41" s="1080"/>
      <c r="BK41" s="1080"/>
      <c r="BL41" s="1080"/>
      <c r="BM41" s="1080"/>
      <c r="BN41" s="1080"/>
      <c r="BP41" s="1163" t="s">
        <v>1010</v>
      </c>
      <c r="BQ41" s="1164"/>
      <c r="BR41" s="1164"/>
      <c r="BS41" s="1164"/>
      <c r="BT41" s="1165"/>
      <c r="BU41" s="1216">
        <v>40.4</v>
      </c>
      <c r="BV41" s="1217"/>
      <c r="BW41" s="1218"/>
      <c r="CA41" s="1082" t="s">
        <v>22</v>
      </c>
    </row>
    <row r="42" spans="11:83" s="1082" customFormat="1" ht="12">
      <c r="AD42" s="1220" t="s">
        <v>1100</v>
      </c>
      <c r="AE42" s="1221"/>
      <c r="AF42" s="1221"/>
      <c r="AG42" s="1221"/>
      <c r="AH42" s="1222"/>
      <c r="AI42" s="1237">
        <v>6.6</v>
      </c>
      <c r="AJ42" s="1238"/>
      <c r="AK42" s="1239"/>
      <c r="AL42" s="1086"/>
      <c r="AN42" s="1227" t="s">
        <v>1349</v>
      </c>
      <c r="AO42" s="1228"/>
      <c r="AP42" s="1228"/>
      <c r="AQ42" s="1228"/>
      <c r="AR42" s="1229"/>
      <c r="AS42" s="1216">
        <v>200</v>
      </c>
      <c r="AT42" s="1217"/>
      <c r="AU42" s="1218"/>
      <c r="AW42" s="1230" t="s">
        <v>947</v>
      </c>
      <c r="AX42" s="1231"/>
      <c r="AY42" s="1231"/>
      <c r="AZ42" s="1231"/>
      <c r="BA42" s="1232"/>
      <c r="BB42" s="1233">
        <f>SUM(BB37:BD41)</f>
        <v>25272.799999999999</v>
      </c>
      <c r="BC42" s="1234"/>
      <c r="BD42" s="1235"/>
      <c r="BP42" s="1209" t="s">
        <v>1372</v>
      </c>
      <c r="BQ42" s="1164"/>
      <c r="BR42" s="1164"/>
      <c r="BS42" s="1164"/>
      <c r="BT42" s="1165"/>
      <c r="BU42" s="1216">
        <v>881.1</v>
      </c>
      <c r="BV42" s="1217"/>
      <c r="BW42" s="1218"/>
    </row>
    <row r="43" spans="11:83" s="1082" customFormat="1" ht="12">
      <c r="AD43" s="1167" t="s">
        <v>1334</v>
      </c>
      <c r="AE43" s="1168"/>
      <c r="AF43" s="1168"/>
      <c r="AG43" s="1168"/>
      <c r="AH43" s="1169"/>
      <c r="AI43" s="1170"/>
      <c r="AJ43" s="1171"/>
      <c r="AK43" s="1172">
        <v>9.3000000000000007</v>
      </c>
      <c r="AL43" s="1086"/>
      <c r="AN43" s="1227" t="s">
        <v>1350</v>
      </c>
      <c r="AO43" s="1228"/>
      <c r="AP43" s="1228"/>
      <c r="AQ43" s="1228"/>
      <c r="AR43" s="1229"/>
      <c r="AS43" s="1216">
        <v>5.3</v>
      </c>
      <c r="AT43" s="1217"/>
      <c r="AU43" s="1218"/>
      <c r="AW43" s="1083" t="s">
        <v>22</v>
      </c>
      <c r="AX43" s="1083"/>
      <c r="AY43" s="1083"/>
      <c r="AZ43" s="1083"/>
      <c r="BA43" s="1083"/>
      <c r="BB43" s="1086" t="s">
        <v>22</v>
      </c>
      <c r="BC43" s="1086"/>
      <c r="BD43" s="1086"/>
      <c r="BP43" s="1163" t="s">
        <v>943</v>
      </c>
      <c r="BQ43" s="1164"/>
      <c r="BR43" s="1164"/>
      <c r="BS43" s="1164"/>
      <c r="BT43" s="1165"/>
      <c r="BU43" s="1216">
        <v>65</v>
      </c>
      <c r="BV43" s="1217"/>
      <c r="BW43" s="1218"/>
    </row>
    <row r="44" spans="11:83" s="1082" customFormat="1" ht="12">
      <c r="AD44" s="1258" t="s">
        <v>1211</v>
      </c>
      <c r="AE44" s="1259"/>
      <c r="AF44" s="1259"/>
      <c r="AG44" s="1259"/>
      <c r="AH44" s="1260"/>
      <c r="AI44" s="1261">
        <v>1</v>
      </c>
      <c r="AJ44" s="1262"/>
      <c r="AK44" s="1263"/>
      <c r="AL44" s="1086"/>
      <c r="AN44" s="1227" t="s">
        <v>1351</v>
      </c>
      <c r="AO44" s="1228"/>
      <c r="AP44" s="1228"/>
      <c r="AQ44" s="1228"/>
      <c r="AR44" s="1229"/>
      <c r="AS44" s="1216">
        <v>9.8000000000000007</v>
      </c>
      <c r="AT44" s="1217"/>
      <c r="AU44" s="1218"/>
      <c r="AW44" s="1092" t="s">
        <v>22</v>
      </c>
      <c r="AX44" s="1092"/>
      <c r="AY44" s="1092"/>
      <c r="AZ44" s="1092"/>
      <c r="BA44" s="1092"/>
      <c r="BB44" s="1093" t="s">
        <v>22</v>
      </c>
      <c r="BC44" s="1093"/>
      <c r="BD44" s="1093"/>
      <c r="BP44" s="1163" t="s">
        <v>945</v>
      </c>
      <c r="BQ44" s="1164"/>
      <c r="BR44" s="1164"/>
      <c r="BS44" s="1164"/>
      <c r="BT44" s="1165"/>
      <c r="BU44" s="1216">
        <v>4519.8999999999996</v>
      </c>
      <c r="BV44" s="1217"/>
      <c r="BW44" s="1218"/>
    </row>
    <row r="45" spans="11:83" s="1082" customFormat="1" ht="12">
      <c r="AD45" s="1258" t="s">
        <v>1212</v>
      </c>
      <c r="AE45" s="1259"/>
      <c r="AF45" s="1259"/>
      <c r="AG45" s="1259"/>
      <c r="AH45" s="1260"/>
      <c r="AI45" s="1261">
        <v>150</v>
      </c>
      <c r="AJ45" s="1262"/>
      <c r="AK45" s="1263"/>
      <c r="AL45" s="1086"/>
      <c r="AN45" s="1227" t="s">
        <v>1352</v>
      </c>
      <c r="AO45" s="1228"/>
      <c r="AP45" s="1228"/>
      <c r="AQ45" s="1228"/>
      <c r="AR45" s="1229"/>
      <c r="AS45" s="1216">
        <v>7.5</v>
      </c>
      <c r="AT45" s="1217"/>
      <c r="AU45" s="1218"/>
      <c r="BP45" s="1163" t="s">
        <v>946</v>
      </c>
      <c r="BQ45" s="1164"/>
      <c r="BR45" s="1164"/>
      <c r="BS45" s="1164"/>
      <c r="BT45" s="1165"/>
      <c r="BU45" s="1216">
        <v>701.2</v>
      </c>
      <c r="BV45" s="1217"/>
      <c r="BW45" s="1218"/>
    </row>
    <row r="46" spans="11:83" s="1082" customFormat="1" ht="12">
      <c r="AD46" s="1220" t="s">
        <v>1200</v>
      </c>
      <c r="AE46" s="1221"/>
      <c r="AF46" s="1221"/>
      <c r="AG46" s="1221"/>
      <c r="AH46" s="1222"/>
      <c r="AI46" s="1237">
        <v>2.8</v>
      </c>
      <c r="AJ46" s="1238"/>
      <c r="AK46" s="1239"/>
      <c r="AL46" s="1086"/>
      <c r="AN46" s="1227" t="s">
        <v>981</v>
      </c>
      <c r="AO46" s="1228"/>
      <c r="AP46" s="1228"/>
      <c r="AQ46" s="1228"/>
      <c r="AR46" s="1229"/>
      <c r="AS46" s="1216">
        <v>5.0999999999999996</v>
      </c>
      <c r="AT46" s="1217"/>
      <c r="AU46" s="1218"/>
      <c r="BP46" s="1230" t="s">
        <v>947</v>
      </c>
      <c r="BQ46" s="1231"/>
      <c r="BR46" s="1231"/>
      <c r="BS46" s="1231"/>
      <c r="BT46" s="1232"/>
      <c r="BU46" s="1233">
        <f>SUM(BU21:BW45)</f>
        <v>12330.800000000001</v>
      </c>
      <c r="BV46" s="1234"/>
      <c r="BW46" s="1235"/>
    </row>
    <row r="47" spans="11:83" s="1082" customFormat="1" ht="12" customHeight="1">
      <c r="AD47" s="1179" t="s">
        <v>1335</v>
      </c>
      <c r="AE47" s="1168"/>
      <c r="AF47" s="1168"/>
      <c r="AG47" s="1168"/>
      <c r="AH47" s="1169"/>
      <c r="AI47" s="1170"/>
      <c r="AJ47" s="1171"/>
      <c r="AK47" s="1172">
        <v>11.1</v>
      </c>
      <c r="AL47" s="1086"/>
      <c r="AN47" s="1227" t="s">
        <v>1214</v>
      </c>
      <c r="AO47" s="1228"/>
      <c r="AP47" s="1228"/>
      <c r="AQ47" s="1228"/>
      <c r="AR47" s="1229"/>
      <c r="AS47" s="1216">
        <v>1.1000000000000001</v>
      </c>
      <c r="AT47" s="1217"/>
      <c r="AU47" s="1218"/>
    </row>
    <row r="48" spans="11:83" s="1082" customFormat="1" ht="12" customHeight="1">
      <c r="AD48" s="1179" t="s">
        <v>1336</v>
      </c>
      <c r="AE48" s="1168"/>
      <c r="AF48" s="1168"/>
      <c r="AG48" s="1168"/>
      <c r="AH48" s="1169"/>
      <c r="AI48" s="1170"/>
      <c r="AJ48" s="1171"/>
      <c r="AK48" s="1172">
        <v>6.6</v>
      </c>
      <c r="AN48" s="1227" t="s">
        <v>1162</v>
      </c>
      <c r="AO48" s="1228"/>
      <c r="AP48" s="1228"/>
      <c r="AQ48" s="1228"/>
      <c r="AR48" s="1229"/>
      <c r="AS48" s="1216">
        <v>1.4</v>
      </c>
      <c r="AT48" s="1217"/>
      <c r="AU48" s="1218"/>
      <c r="CA48" s="1089"/>
      <c r="CB48" s="1089" t="s">
        <v>22</v>
      </c>
      <c r="CC48" s="1089"/>
      <c r="CD48" s="1089"/>
      <c r="CE48" s="1089"/>
    </row>
    <row r="49" spans="1:75" s="1082" customFormat="1" ht="12">
      <c r="AD49" s="1220" t="s">
        <v>990</v>
      </c>
      <c r="AE49" s="1221"/>
      <c r="AF49" s="1221"/>
      <c r="AG49" s="1221"/>
      <c r="AH49" s="1222"/>
      <c r="AI49" s="1237">
        <v>2.1</v>
      </c>
      <c r="AJ49" s="1238"/>
      <c r="AK49" s="1239"/>
      <c r="BV49" s="1102" t="s">
        <v>22</v>
      </c>
    </row>
    <row r="50" spans="1:75" s="1082" customFormat="1" ht="12">
      <c r="AD50" s="1220" t="s">
        <v>1146</v>
      </c>
      <c r="AE50" s="1221"/>
      <c r="AF50" s="1221"/>
      <c r="AG50" s="1221"/>
      <c r="AH50" s="1222"/>
      <c r="AI50" s="1237">
        <v>1</v>
      </c>
      <c r="AJ50" s="1238"/>
      <c r="AK50" s="1239"/>
      <c r="BV50" s="1103"/>
    </row>
    <row r="51" spans="1:75" s="1082" customFormat="1" ht="12">
      <c r="BV51" s="1082" t="s">
        <v>22</v>
      </c>
      <c r="BW51" s="1082" t="s">
        <v>22</v>
      </c>
    </row>
    <row r="52" spans="1:75" s="1082" customFormat="1" ht="12">
      <c r="BV52" s="1082" t="s">
        <v>22</v>
      </c>
      <c r="BW52" s="1082" t="s">
        <v>22</v>
      </c>
    </row>
    <row r="53" spans="1:75" s="1082" customFormat="1" ht="12">
      <c r="A53" s="1088"/>
      <c r="B53" s="1088"/>
      <c r="C53" s="1088"/>
      <c r="BV53" s="1082" t="s">
        <v>22</v>
      </c>
    </row>
    <row r="54" spans="1:75" s="1082" customFormat="1" ht="12"/>
    <row r="55" spans="1:75" s="1082" customFormat="1" ht="12"/>
    <row r="56" spans="1:75" s="1082" customFormat="1" ht="12"/>
    <row r="57" spans="1:75" s="1082" customFormat="1" ht="12">
      <c r="AD57" s="1083" t="s">
        <v>22</v>
      </c>
      <c r="AE57" s="1083"/>
      <c r="AF57" s="1083"/>
      <c r="AG57" s="1083"/>
      <c r="AH57" s="1083"/>
    </row>
    <row r="58" spans="1:75" s="1082" customFormat="1" ht="12"/>
    <row r="59" spans="1:75" s="1082" customFormat="1" ht="12">
      <c r="AD59" s="1083"/>
      <c r="AE59" s="1083"/>
      <c r="AF59" s="1083"/>
      <c r="AG59" s="1083"/>
      <c r="AH59" s="1083"/>
      <c r="AI59" s="1086"/>
      <c r="AJ59" s="1086"/>
      <c r="AK59" s="1086"/>
      <c r="BW59" s="1082" t="s">
        <v>304</v>
      </c>
    </row>
    <row r="60" spans="1:75" s="1082" customFormat="1" ht="12">
      <c r="BW60" s="1082" t="s">
        <v>22</v>
      </c>
    </row>
    <row r="61" spans="1:75" s="1082" customFormat="1" ht="12">
      <c r="BW61" s="1082" t="s">
        <v>22</v>
      </c>
    </row>
    <row r="62" spans="1:75" s="1082" customFormat="1" ht="12">
      <c r="AI62" s="1104"/>
      <c r="BW62" s="1082" t="s">
        <v>22</v>
      </c>
    </row>
    <row r="63" spans="1:75" s="1082" customFormat="1" ht="12">
      <c r="BW63" s="1082" t="s">
        <v>22</v>
      </c>
    </row>
    <row r="64" spans="1:75" s="1082" customFormat="1">
      <c r="AN64" s="1080"/>
      <c r="AO64" s="1080"/>
      <c r="AP64" s="1080"/>
      <c r="AQ64" s="1080"/>
      <c r="AR64" s="1080"/>
      <c r="AS64" s="1080"/>
      <c r="AT64" s="1080"/>
      <c r="AU64" s="1080"/>
      <c r="BW64" s="1082" t="s">
        <v>22</v>
      </c>
    </row>
    <row r="65" spans="30:75">
      <c r="AD65" s="1082"/>
      <c r="AE65" s="1082"/>
      <c r="AF65" s="1082"/>
      <c r="AG65" s="1082"/>
      <c r="AH65" s="1082"/>
      <c r="AI65" s="1082"/>
      <c r="AJ65" s="1082"/>
      <c r="AK65" s="1082"/>
      <c r="AN65" s="1082"/>
      <c r="AO65" s="1082"/>
      <c r="AP65" s="1082"/>
      <c r="AQ65" s="1082"/>
      <c r="AR65" s="1082"/>
      <c r="AS65" s="1082"/>
      <c r="AT65" s="1082"/>
      <c r="AU65" s="1082"/>
      <c r="AW65" s="1082"/>
      <c r="AX65" s="1082"/>
      <c r="AY65" s="1082"/>
      <c r="AZ65" s="1082"/>
      <c r="BA65" s="1082"/>
      <c r="BB65" s="1082"/>
      <c r="BC65" s="1082"/>
      <c r="BD65" s="1082"/>
      <c r="BG65" s="1082"/>
      <c r="BH65" s="1082"/>
      <c r="BI65" s="1082"/>
      <c r="BJ65" s="1082"/>
      <c r="BK65" s="1082"/>
      <c r="BL65" s="1082"/>
      <c r="BM65" s="1082"/>
      <c r="BN65" s="1082"/>
      <c r="BW65" s="1080" t="s">
        <v>22</v>
      </c>
    </row>
    <row r="66" spans="30:75" s="1082" customFormat="1">
      <c r="AW66" s="1080"/>
      <c r="AX66" s="1080"/>
      <c r="AY66" s="1080"/>
      <c r="AZ66" s="1080"/>
      <c r="BA66" s="1080"/>
      <c r="BB66" s="1080"/>
      <c r="BC66" s="1080"/>
      <c r="BD66" s="1080"/>
      <c r="BW66" s="1082" t="s">
        <v>22</v>
      </c>
    </row>
    <row r="67" spans="30:75" s="1082" customFormat="1" ht="12"/>
    <row r="68" spans="30:75" s="1082" customFormat="1" ht="12"/>
    <row r="69" spans="30:75" s="1082" customFormat="1" ht="12"/>
    <row r="70" spans="30:75" s="1082" customFormat="1">
      <c r="AD70" s="1080"/>
      <c r="AE70" s="1080"/>
      <c r="AF70" s="1080"/>
      <c r="AG70" s="1080"/>
      <c r="AH70" s="1080"/>
      <c r="AI70" s="1080"/>
      <c r="AJ70" s="1080"/>
      <c r="AK70" s="1080"/>
    </row>
    <row r="71" spans="30:75" s="1082" customFormat="1" ht="12"/>
    <row r="72" spans="30:75" s="1082" customFormat="1" ht="12"/>
    <row r="73" spans="30:75" s="1082" customFormat="1" ht="12"/>
    <row r="74" spans="30:75" s="1082" customFormat="1" ht="12"/>
    <row r="75" spans="30:75" s="1082" customFormat="1" ht="12"/>
    <row r="76" spans="30:75" s="1082" customFormat="1" ht="12"/>
    <row r="77" spans="30:75" s="1082" customFormat="1" ht="12"/>
    <row r="78" spans="30:75" s="1082" customFormat="1" ht="12"/>
    <row r="79" spans="30:75" s="1082" customFormat="1" ht="12"/>
    <row r="80" spans="30:75" s="1082" customFormat="1" ht="12"/>
    <row r="81" s="1082" customFormat="1" ht="12"/>
    <row r="82" s="1082" customFormat="1" ht="12"/>
    <row r="83" s="1082" customFormat="1" ht="12"/>
    <row r="84" s="1082" customFormat="1" ht="12"/>
    <row r="85" s="1082" customFormat="1" ht="12"/>
    <row r="86" s="1082" customFormat="1" ht="12"/>
    <row r="87" s="1082" customFormat="1" ht="12"/>
    <row r="88" s="1082" customFormat="1" ht="12"/>
    <row r="89" s="1082" customFormat="1" ht="12"/>
    <row r="90" s="1082" customFormat="1" ht="12"/>
    <row r="91" s="1082" customFormat="1" ht="12"/>
    <row r="92" s="1082" customFormat="1" ht="12"/>
    <row r="93" s="1082" customFormat="1" ht="12"/>
    <row r="94" s="1082" customFormat="1" ht="12"/>
    <row r="95" s="1082" customFormat="1" ht="12"/>
    <row r="96" s="1082" customFormat="1" ht="12"/>
    <row r="97" s="1082" customFormat="1" ht="12"/>
    <row r="98" s="1082" customFormat="1" ht="12"/>
    <row r="99" s="1082" customFormat="1" ht="12"/>
    <row r="100" s="1082" customFormat="1" ht="12"/>
    <row r="101" s="1082" customFormat="1" ht="12"/>
    <row r="102" s="1082" customFormat="1" ht="12"/>
    <row r="103" s="1082" customFormat="1" ht="12"/>
    <row r="104" s="1082" customFormat="1" ht="12"/>
    <row r="105" s="1082" customFormat="1" ht="12"/>
    <row r="106" s="1082" customFormat="1" ht="12"/>
    <row r="107" s="1082" customFormat="1" ht="12"/>
    <row r="108" s="1082" customFormat="1" ht="12"/>
    <row r="109" s="1082" customFormat="1" ht="12"/>
    <row r="110" s="1082" customFormat="1" ht="12"/>
    <row r="111" s="1082" customFormat="1" ht="12"/>
    <row r="112" s="1082" customFormat="1" ht="12"/>
    <row r="113" spans="86:93" s="1082" customFormat="1" ht="12"/>
    <row r="114" spans="86:93" s="1082" customFormat="1" ht="12"/>
    <row r="115" spans="86:93" s="1082" customFormat="1" ht="12"/>
    <row r="116" spans="86:93" s="1082" customFormat="1" ht="12"/>
    <row r="117" spans="86:93" s="1082" customFormat="1" ht="12"/>
    <row r="118" spans="86:93" s="1082" customFormat="1" ht="12"/>
    <row r="119" spans="86:93" s="1082" customFormat="1" ht="12"/>
    <row r="120" spans="86:93" s="1082" customFormat="1" ht="12"/>
    <row r="121" spans="86:93" s="1082" customFormat="1" ht="12"/>
    <row r="122" spans="86:93" s="1082" customFormat="1">
      <c r="CI122" s="1080"/>
      <c r="CJ122" s="1080"/>
      <c r="CK122" s="1080"/>
      <c r="CL122" s="1080"/>
      <c r="CM122" s="1080"/>
      <c r="CN122" s="1080"/>
      <c r="CO122" s="1080"/>
    </row>
    <row r="123" spans="86:93" s="1082" customFormat="1">
      <c r="CI123" s="1080"/>
      <c r="CJ123" s="1080"/>
      <c r="CK123" s="1080"/>
      <c r="CL123" s="1080"/>
      <c r="CM123" s="1080"/>
      <c r="CN123" s="1080"/>
      <c r="CO123" s="1080"/>
    </row>
    <row r="124" spans="86:93" s="1082" customFormat="1">
      <c r="CI124" s="1080"/>
      <c r="CJ124" s="1080"/>
      <c r="CK124" s="1080"/>
      <c r="CL124" s="1080"/>
      <c r="CM124" s="1080"/>
      <c r="CN124" s="1080"/>
      <c r="CO124" s="1080"/>
    </row>
    <row r="125" spans="86:93" s="1082" customFormat="1">
      <c r="CI125" s="1080"/>
      <c r="CJ125" s="1080"/>
      <c r="CK125" s="1080"/>
      <c r="CL125" s="1080"/>
      <c r="CM125" s="1080"/>
      <c r="CN125" s="1080"/>
      <c r="CO125" s="1080"/>
    </row>
    <row r="126" spans="86:93" s="1082" customFormat="1">
      <c r="CH126" s="1080"/>
      <c r="CI126" s="1080"/>
      <c r="CJ126" s="1080"/>
      <c r="CK126" s="1080"/>
      <c r="CL126" s="1080"/>
      <c r="CM126" s="1080"/>
      <c r="CN126" s="1080"/>
      <c r="CO126" s="1080"/>
    </row>
    <row r="127" spans="86:93" s="1082" customFormat="1">
      <c r="CH127" s="1080"/>
      <c r="CI127" s="1080"/>
      <c r="CJ127" s="1080"/>
      <c r="CK127" s="1080"/>
      <c r="CL127" s="1080"/>
      <c r="CM127" s="1080"/>
      <c r="CN127" s="1080"/>
      <c r="CO127" s="1080"/>
    </row>
    <row r="128" spans="86:93" s="1082" customFormat="1">
      <c r="CH128" s="1080"/>
      <c r="CI128" s="1080"/>
      <c r="CJ128" s="1080"/>
      <c r="CK128" s="1080"/>
      <c r="CL128" s="1080"/>
      <c r="CM128" s="1080"/>
      <c r="CN128" s="1080"/>
      <c r="CO128" s="1080"/>
    </row>
    <row r="129" spans="59:93" s="1082" customFormat="1">
      <c r="CH129" s="1080"/>
      <c r="CI129" s="1080"/>
      <c r="CJ129" s="1080"/>
      <c r="CK129" s="1080"/>
      <c r="CL129" s="1080"/>
      <c r="CM129" s="1080"/>
      <c r="CN129" s="1080"/>
      <c r="CO129" s="1080"/>
    </row>
    <row r="130" spans="59:93" s="1082" customFormat="1">
      <c r="CH130" s="1080"/>
      <c r="CI130" s="1080"/>
      <c r="CJ130" s="1080"/>
      <c r="CK130" s="1080"/>
      <c r="CL130" s="1080"/>
      <c r="CM130" s="1080"/>
      <c r="CN130" s="1080"/>
      <c r="CO130" s="1080"/>
    </row>
    <row r="131" spans="59:93" s="1082" customFormat="1">
      <c r="CH131" s="1080"/>
      <c r="CI131" s="1080"/>
      <c r="CJ131" s="1080"/>
      <c r="CK131" s="1080"/>
      <c r="CL131" s="1080"/>
      <c r="CM131" s="1080"/>
      <c r="CN131" s="1080"/>
      <c r="CO131" s="1080"/>
    </row>
    <row r="132" spans="59:93" s="1082" customFormat="1">
      <c r="CH132" s="1080"/>
      <c r="CI132" s="1080"/>
      <c r="CJ132" s="1080"/>
      <c r="CK132" s="1080"/>
      <c r="CL132" s="1080"/>
      <c r="CM132" s="1080"/>
      <c r="CN132" s="1080"/>
      <c r="CO132" s="1080"/>
    </row>
    <row r="133" spans="59:93" s="1082" customFormat="1">
      <c r="CH133" s="1080"/>
      <c r="CI133" s="1080"/>
      <c r="CJ133" s="1080"/>
      <c r="CK133" s="1080"/>
      <c r="CL133" s="1080"/>
      <c r="CM133" s="1080"/>
      <c r="CN133" s="1080"/>
      <c r="CO133" s="1080"/>
    </row>
    <row r="134" spans="59:93" s="1082" customFormat="1">
      <c r="CH134" s="1080"/>
      <c r="CI134" s="1080"/>
      <c r="CJ134" s="1080"/>
      <c r="CK134" s="1080"/>
      <c r="CL134" s="1080"/>
      <c r="CM134" s="1080"/>
      <c r="CN134" s="1080"/>
      <c r="CO134" s="1080"/>
    </row>
    <row r="135" spans="59:93" s="1082" customFormat="1">
      <c r="CH135" s="1080"/>
      <c r="CI135" s="1080"/>
      <c r="CJ135" s="1080"/>
      <c r="CK135" s="1080"/>
      <c r="CL135" s="1080"/>
      <c r="CM135" s="1080"/>
      <c r="CN135" s="1080"/>
      <c r="CO135" s="1080"/>
    </row>
    <row r="136" spans="59:93" s="1082" customFormat="1">
      <c r="CH136" s="1080"/>
      <c r="CI136" s="1080"/>
      <c r="CJ136" s="1080"/>
      <c r="CK136" s="1080"/>
      <c r="CL136" s="1080"/>
      <c r="CM136" s="1080"/>
      <c r="CN136" s="1080"/>
      <c r="CO136" s="1080"/>
    </row>
    <row r="137" spans="59:93" s="1082" customFormat="1">
      <c r="CH137" s="1080"/>
      <c r="CI137" s="1080"/>
      <c r="CJ137" s="1080"/>
      <c r="CK137" s="1080"/>
      <c r="CL137" s="1080"/>
      <c r="CM137" s="1080"/>
      <c r="CN137" s="1080"/>
      <c r="CO137" s="1080"/>
    </row>
    <row r="138" spans="59:93" s="1082" customFormat="1">
      <c r="CH138" s="1080"/>
      <c r="CI138" s="1080"/>
      <c r="CJ138" s="1080"/>
      <c r="CK138" s="1080"/>
      <c r="CL138" s="1080"/>
      <c r="CM138" s="1080"/>
      <c r="CN138" s="1080"/>
      <c r="CO138" s="1080"/>
    </row>
    <row r="139" spans="59:93" s="1082" customFormat="1">
      <c r="CH139" s="1080"/>
      <c r="CI139" s="1080"/>
      <c r="CJ139" s="1080"/>
      <c r="CK139" s="1080"/>
      <c r="CL139" s="1080"/>
      <c r="CM139" s="1080"/>
      <c r="CN139" s="1080"/>
      <c r="CO139" s="1080"/>
    </row>
    <row r="140" spans="59:93" s="1082" customFormat="1">
      <c r="CH140" s="1080"/>
      <c r="CI140" s="1080"/>
      <c r="CJ140" s="1080"/>
      <c r="CK140" s="1080"/>
      <c r="CL140" s="1080"/>
      <c r="CM140" s="1080"/>
      <c r="CN140" s="1080"/>
      <c r="CO140" s="1080"/>
    </row>
    <row r="141" spans="59:93" s="1082" customFormat="1">
      <c r="BX141" s="1080"/>
      <c r="CH141" s="1080"/>
      <c r="CI141" s="1080"/>
      <c r="CJ141" s="1080"/>
      <c r="CK141" s="1080"/>
      <c r="CL141" s="1080"/>
      <c r="CM141" s="1080"/>
      <c r="CN141" s="1080"/>
      <c r="CO141" s="1080"/>
    </row>
    <row r="142" spans="59:93" s="1082" customFormat="1">
      <c r="BX142" s="1080"/>
      <c r="CH142" s="1080"/>
      <c r="CI142" s="1080"/>
      <c r="CJ142" s="1080"/>
      <c r="CK142" s="1080"/>
      <c r="CL142" s="1080"/>
      <c r="CM142" s="1080"/>
      <c r="CN142" s="1080"/>
      <c r="CO142" s="1080"/>
    </row>
    <row r="143" spans="59:93" s="1082" customFormat="1">
      <c r="BX143" s="1080"/>
      <c r="CH143" s="1080"/>
      <c r="CI143" s="1080"/>
      <c r="CJ143" s="1080"/>
      <c r="CK143" s="1080"/>
      <c r="CL143" s="1080"/>
      <c r="CM143" s="1080"/>
      <c r="CN143" s="1080"/>
      <c r="CO143" s="1080"/>
    </row>
    <row r="144" spans="59:93" s="1082" customFormat="1">
      <c r="BG144" s="1080"/>
      <c r="BH144" s="1080"/>
      <c r="BI144" s="1080"/>
      <c r="BJ144" s="1080"/>
      <c r="BK144" s="1080"/>
      <c r="BL144" s="1080"/>
      <c r="BM144" s="1080"/>
      <c r="BN144" s="1080"/>
      <c r="BX144" s="1080"/>
      <c r="CH144" s="1080"/>
      <c r="CI144" s="1080"/>
      <c r="CJ144" s="1080"/>
      <c r="CK144" s="1080"/>
      <c r="CL144" s="1080"/>
      <c r="CM144" s="1080"/>
      <c r="CN144" s="1080"/>
      <c r="CO144" s="1080"/>
    </row>
    <row r="145" spans="10:94" s="1082" customFormat="1">
      <c r="BG145" s="1080"/>
      <c r="BH145" s="1080"/>
      <c r="BI145" s="1080"/>
      <c r="BJ145" s="1080"/>
      <c r="BK145" s="1080"/>
      <c r="BL145" s="1080"/>
      <c r="BM145" s="1080"/>
      <c r="BN145" s="1080"/>
      <c r="BX145" s="1080"/>
      <c r="CH145" s="1080"/>
      <c r="CI145" s="1080"/>
      <c r="CJ145" s="1080"/>
      <c r="CK145" s="1080"/>
      <c r="CL145" s="1080"/>
      <c r="CM145" s="1080"/>
      <c r="CN145" s="1080"/>
      <c r="CO145" s="1080"/>
    </row>
    <row r="146" spans="10:94" s="1082" customFormat="1">
      <c r="BG146" s="1080"/>
      <c r="BH146" s="1080"/>
      <c r="BI146" s="1080"/>
      <c r="BJ146" s="1080"/>
      <c r="BK146" s="1080"/>
      <c r="BL146" s="1080"/>
      <c r="BM146" s="1080"/>
      <c r="BN146" s="1080"/>
      <c r="BX146" s="1080"/>
      <c r="CH146" s="1080"/>
      <c r="CI146" s="1080"/>
      <c r="CJ146" s="1080"/>
      <c r="CK146" s="1080"/>
      <c r="CL146" s="1080"/>
      <c r="CM146" s="1080"/>
      <c r="CN146" s="1080"/>
      <c r="CO146" s="1080"/>
    </row>
    <row r="147" spans="10:94" s="1082" customFormat="1">
      <c r="BG147" s="1080"/>
      <c r="BH147" s="1080"/>
      <c r="BI147" s="1080"/>
      <c r="BJ147" s="1080"/>
      <c r="BK147" s="1080"/>
      <c r="BL147" s="1080"/>
      <c r="BM147" s="1080"/>
      <c r="BN147" s="1080"/>
      <c r="BX147" s="1080"/>
      <c r="CH147" s="1080"/>
      <c r="CI147" s="1080"/>
      <c r="CJ147" s="1080"/>
      <c r="CK147" s="1080"/>
      <c r="CL147" s="1080"/>
      <c r="CM147" s="1080"/>
      <c r="CN147" s="1080"/>
      <c r="CO147" s="1080"/>
    </row>
    <row r="148" spans="10:94" s="1082" customFormat="1">
      <c r="BG148" s="1080"/>
      <c r="BH148" s="1080"/>
      <c r="BI148" s="1080"/>
      <c r="BJ148" s="1080"/>
      <c r="BK148" s="1080"/>
      <c r="BL148" s="1080"/>
      <c r="BM148" s="1080"/>
      <c r="BN148" s="1080"/>
      <c r="BX148" s="1080"/>
      <c r="CH148" s="1080"/>
      <c r="CI148" s="1080"/>
      <c r="CJ148" s="1080"/>
      <c r="CK148" s="1080"/>
      <c r="CL148" s="1080"/>
      <c r="CM148" s="1080"/>
      <c r="CN148" s="1080"/>
      <c r="CO148" s="1080"/>
    </row>
    <row r="149" spans="10:94" s="1082" customFormat="1">
      <c r="BG149" s="1080"/>
      <c r="BH149" s="1080"/>
      <c r="BI149" s="1080"/>
      <c r="BJ149" s="1080"/>
      <c r="BK149" s="1080"/>
      <c r="BL149" s="1080"/>
      <c r="BM149" s="1080"/>
      <c r="BN149" s="1080"/>
      <c r="BX149" s="1080"/>
      <c r="CH149" s="1080"/>
      <c r="CI149" s="1080"/>
      <c r="CJ149" s="1080"/>
      <c r="CK149" s="1080"/>
      <c r="CL149" s="1080"/>
      <c r="CM149" s="1080"/>
      <c r="CN149" s="1080"/>
      <c r="CO149" s="1080"/>
    </row>
    <row r="150" spans="10:94" s="1082" customFormat="1">
      <c r="BG150" s="1080"/>
      <c r="BH150" s="1080"/>
      <c r="BI150" s="1080"/>
      <c r="BJ150" s="1080"/>
      <c r="BK150" s="1080"/>
      <c r="BL150" s="1080"/>
      <c r="BM150" s="1080"/>
      <c r="BN150" s="1080"/>
      <c r="BX150" s="1080"/>
      <c r="CH150" s="1080"/>
      <c r="CI150" s="1080"/>
      <c r="CJ150" s="1080"/>
      <c r="CK150" s="1080"/>
      <c r="CL150" s="1080"/>
      <c r="CM150" s="1080"/>
      <c r="CN150" s="1080"/>
      <c r="CO150" s="1080"/>
    </row>
    <row r="151" spans="10:94" s="1082" customFormat="1">
      <c r="BG151" s="1080"/>
      <c r="BH151" s="1080"/>
      <c r="BI151" s="1080"/>
      <c r="BJ151" s="1080"/>
      <c r="BK151" s="1080"/>
      <c r="BL151" s="1080"/>
      <c r="BM151" s="1080"/>
      <c r="BN151" s="1080"/>
      <c r="BX151" s="1080"/>
      <c r="CH151" s="1080"/>
      <c r="CI151" s="1080"/>
      <c r="CJ151" s="1080"/>
      <c r="CK151" s="1080"/>
      <c r="CL151" s="1080"/>
      <c r="CM151" s="1080"/>
      <c r="CN151" s="1080"/>
      <c r="CO151" s="1080"/>
    </row>
    <row r="152" spans="10:94">
      <c r="J152" s="1082"/>
      <c r="K152" s="1082"/>
      <c r="L152" s="1082"/>
      <c r="M152" s="1082"/>
      <c r="N152" s="1082"/>
      <c r="O152" s="1082"/>
      <c r="P152" s="1082"/>
      <c r="Q152" s="1082"/>
      <c r="R152" s="1082"/>
      <c r="S152" s="1082"/>
      <c r="T152" s="1082"/>
      <c r="U152" s="1082"/>
      <c r="V152" s="1082"/>
      <c r="W152" s="1082"/>
      <c r="X152" s="1082"/>
      <c r="Y152" s="1082"/>
      <c r="Z152" s="1082"/>
      <c r="AA152" s="1082"/>
      <c r="AB152" s="1082"/>
      <c r="AC152" s="1082"/>
      <c r="AD152" s="1082"/>
      <c r="AE152" s="1082"/>
      <c r="AF152" s="1082"/>
      <c r="AG152" s="1082"/>
      <c r="AH152" s="1082"/>
      <c r="AI152" s="1082"/>
      <c r="AJ152" s="1082"/>
      <c r="AK152" s="1082"/>
      <c r="AL152" s="1082"/>
      <c r="AM152" s="1082"/>
      <c r="AN152" s="1082"/>
      <c r="AO152" s="1082"/>
      <c r="AP152" s="1082"/>
      <c r="AQ152" s="1082"/>
      <c r="AR152" s="1082"/>
      <c r="AS152" s="1082"/>
      <c r="AT152" s="1082"/>
      <c r="AU152" s="1082"/>
      <c r="AV152" s="1082"/>
      <c r="AW152" s="1082"/>
      <c r="AX152" s="1082"/>
      <c r="AY152" s="1082"/>
      <c r="AZ152" s="1082"/>
      <c r="BA152" s="1082"/>
      <c r="BB152" s="1082"/>
      <c r="BC152" s="1082"/>
      <c r="BD152" s="1082"/>
      <c r="BE152" s="1082"/>
      <c r="BF152" s="1082"/>
      <c r="BO152" s="1082"/>
      <c r="BP152" s="1082"/>
      <c r="BQ152" s="1082"/>
      <c r="BR152" s="1082"/>
      <c r="BS152" s="1082"/>
      <c r="BT152" s="1082"/>
      <c r="BU152" s="1082"/>
      <c r="BV152" s="1082"/>
      <c r="BW152" s="1082"/>
      <c r="BY152" s="1082"/>
      <c r="BZ152" s="1082"/>
      <c r="CA152" s="1082"/>
      <c r="CB152" s="1082"/>
      <c r="CC152" s="1082"/>
      <c r="CD152" s="1082"/>
      <c r="CE152" s="1082"/>
      <c r="CF152" s="1082"/>
      <c r="CG152" s="1082"/>
      <c r="CP152" s="1082"/>
    </row>
    <row r="153" spans="10:94">
      <c r="J153" s="1082"/>
      <c r="K153" s="1082"/>
      <c r="L153" s="1082"/>
      <c r="M153" s="1082"/>
      <c r="N153" s="1082"/>
      <c r="O153" s="1082"/>
      <c r="P153" s="1082"/>
      <c r="Q153" s="1082"/>
      <c r="R153" s="1082"/>
      <c r="S153" s="1082"/>
      <c r="T153" s="1082"/>
      <c r="U153" s="1082"/>
      <c r="V153" s="1082"/>
      <c r="W153" s="1082"/>
      <c r="X153" s="1082"/>
      <c r="Y153" s="1082"/>
      <c r="Z153" s="1082"/>
      <c r="AA153" s="1082"/>
      <c r="AB153" s="1082"/>
      <c r="AC153" s="1082"/>
      <c r="AD153" s="1082"/>
      <c r="AE153" s="1082"/>
      <c r="AF153" s="1082"/>
      <c r="AG153" s="1082"/>
      <c r="AH153" s="1082"/>
      <c r="AI153" s="1082"/>
      <c r="AJ153" s="1082"/>
      <c r="AK153" s="1082"/>
      <c r="AL153" s="1082"/>
      <c r="AM153" s="1082"/>
      <c r="AV153" s="1082"/>
      <c r="AW153" s="1082"/>
      <c r="AX153" s="1082"/>
      <c r="AY153" s="1082"/>
      <c r="AZ153" s="1082"/>
      <c r="BA153" s="1082"/>
      <c r="BB153" s="1082"/>
      <c r="BC153" s="1082"/>
      <c r="BD153" s="1082"/>
      <c r="BE153" s="1082"/>
      <c r="BF153" s="1082"/>
      <c r="BO153" s="1082"/>
      <c r="BP153" s="1082"/>
      <c r="BQ153" s="1082"/>
      <c r="BR153" s="1082"/>
      <c r="BS153" s="1082"/>
      <c r="BT153" s="1082"/>
      <c r="BU153" s="1082"/>
      <c r="BV153" s="1082"/>
      <c r="BW153" s="1082"/>
      <c r="BY153" s="1082"/>
      <c r="BZ153" s="1082"/>
      <c r="CA153" s="1082"/>
      <c r="CB153" s="1082"/>
      <c r="CC153" s="1082"/>
      <c r="CD153" s="1082"/>
      <c r="CE153" s="1082"/>
      <c r="CF153" s="1082"/>
      <c r="CG153" s="1082"/>
      <c r="CP153" s="1082"/>
    </row>
    <row r="154" spans="10:94">
      <c r="J154" s="1082"/>
      <c r="K154" s="1082"/>
      <c r="L154" s="1082"/>
      <c r="M154" s="1082"/>
      <c r="N154" s="1082"/>
      <c r="O154" s="1082"/>
      <c r="P154" s="1082"/>
      <c r="Q154" s="1082"/>
      <c r="R154" s="1082"/>
      <c r="S154" s="1082"/>
      <c r="T154" s="1082"/>
      <c r="U154" s="1082"/>
      <c r="V154" s="1082"/>
      <c r="W154" s="1082"/>
      <c r="X154" s="1082"/>
      <c r="Y154" s="1082"/>
      <c r="Z154" s="1082"/>
      <c r="AA154" s="1082"/>
      <c r="AB154" s="1082"/>
      <c r="AC154" s="1082"/>
      <c r="AD154" s="1082"/>
      <c r="AE154" s="1082"/>
      <c r="AF154" s="1082"/>
      <c r="AG154" s="1082"/>
      <c r="AH154" s="1082"/>
      <c r="AI154" s="1082"/>
      <c r="AJ154" s="1082"/>
      <c r="AK154" s="1082"/>
      <c r="AM154" s="1082"/>
      <c r="AV154" s="1082"/>
      <c r="AW154" s="1082"/>
      <c r="AX154" s="1082"/>
      <c r="AY154" s="1082"/>
      <c r="AZ154" s="1082"/>
      <c r="BA154" s="1082"/>
      <c r="BB154" s="1082"/>
      <c r="BC154" s="1082"/>
      <c r="BD154" s="1082"/>
      <c r="BE154" s="1082"/>
      <c r="BF154" s="1082"/>
      <c r="BO154" s="1082"/>
      <c r="BP154" s="1082"/>
      <c r="BQ154" s="1082"/>
      <c r="BR154" s="1082"/>
      <c r="BS154" s="1082"/>
      <c r="BT154" s="1082"/>
      <c r="BU154" s="1082"/>
      <c r="BV154" s="1082"/>
      <c r="BW154" s="1082"/>
      <c r="BY154" s="1082"/>
      <c r="BZ154" s="1082"/>
      <c r="CA154" s="1082"/>
      <c r="CB154" s="1082"/>
      <c r="CC154" s="1082"/>
      <c r="CD154" s="1082"/>
      <c r="CE154" s="1082"/>
      <c r="CF154" s="1082"/>
      <c r="CG154" s="1082"/>
      <c r="CP154" s="1082"/>
    </row>
    <row r="155" spans="10:94">
      <c r="J155" s="1082"/>
      <c r="K155" s="1082"/>
      <c r="L155" s="1082"/>
      <c r="M155" s="1082"/>
      <c r="N155" s="1082"/>
      <c r="O155" s="1082"/>
      <c r="P155" s="1082"/>
      <c r="Q155" s="1082"/>
      <c r="R155" s="1082"/>
      <c r="S155" s="1082"/>
      <c r="T155" s="1082"/>
      <c r="U155" s="1082"/>
      <c r="V155" s="1082"/>
      <c r="W155" s="1082"/>
      <c r="X155" s="1082"/>
      <c r="Y155" s="1082"/>
      <c r="Z155" s="1082"/>
      <c r="AA155" s="1082"/>
      <c r="AB155" s="1082"/>
      <c r="AC155" s="1082"/>
      <c r="AD155" s="1082"/>
      <c r="AE155" s="1082"/>
      <c r="AF155" s="1082"/>
      <c r="AG155" s="1082"/>
      <c r="AH155" s="1082"/>
      <c r="AI155" s="1082"/>
      <c r="AJ155" s="1082"/>
      <c r="AK155" s="1082"/>
      <c r="AM155" s="1082"/>
      <c r="AV155" s="1082"/>
      <c r="AW155" s="1082"/>
      <c r="AX155" s="1082"/>
      <c r="AY155" s="1082"/>
      <c r="AZ155" s="1082"/>
      <c r="BA155" s="1082"/>
      <c r="BB155" s="1082"/>
      <c r="BC155" s="1082"/>
      <c r="BD155" s="1082"/>
      <c r="BE155" s="1082"/>
      <c r="BF155" s="1082"/>
      <c r="BO155" s="1082"/>
      <c r="BP155" s="1082"/>
      <c r="BQ155" s="1082"/>
      <c r="BR155" s="1082"/>
      <c r="BS155" s="1082"/>
      <c r="BT155" s="1082"/>
      <c r="BU155" s="1082"/>
      <c r="BV155" s="1082"/>
      <c r="BW155" s="1082"/>
      <c r="BY155" s="1082"/>
      <c r="BZ155" s="1082"/>
      <c r="CA155" s="1082"/>
      <c r="CB155" s="1082"/>
      <c r="CC155" s="1082"/>
      <c r="CD155" s="1082"/>
      <c r="CE155" s="1082"/>
      <c r="CF155" s="1082"/>
      <c r="CG155" s="1082"/>
      <c r="CP155" s="1082"/>
    </row>
    <row r="156" spans="10:94">
      <c r="J156" s="1082"/>
      <c r="K156" s="1082"/>
      <c r="L156" s="1082"/>
      <c r="M156" s="1082"/>
      <c r="N156" s="1082"/>
      <c r="O156" s="1082"/>
      <c r="P156" s="1082"/>
      <c r="Q156" s="1082"/>
      <c r="R156" s="1082"/>
      <c r="T156" s="1082"/>
      <c r="U156" s="1082"/>
      <c r="V156" s="1082"/>
      <c r="W156" s="1082"/>
      <c r="X156" s="1082"/>
      <c r="Y156" s="1082"/>
      <c r="Z156" s="1082"/>
      <c r="AA156" s="1082"/>
      <c r="AB156" s="1082"/>
      <c r="AC156" s="1082"/>
      <c r="AD156" s="1082"/>
      <c r="AE156" s="1082"/>
      <c r="AF156" s="1082"/>
      <c r="AG156" s="1082"/>
      <c r="AH156" s="1082"/>
      <c r="AI156" s="1082"/>
      <c r="AJ156" s="1082"/>
      <c r="AK156" s="1082"/>
      <c r="AM156" s="1082"/>
      <c r="AV156" s="1082"/>
      <c r="AW156" s="1082"/>
      <c r="AX156" s="1082"/>
      <c r="AY156" s="1082"/>
      <c r="AZ156" s="1082"/>
      <c r="BA156" s="1082"/>
      <c r="BB156" s="1082"/>
      <c r="BC156" s="1082"/>
      <c r="BD156" s="1082"/>
      <c r="BE156" s="1082"/>
      <c r="BF156" s="1082"/>
      <c r="BO156" s="1082"/>
      <c r="BP156" s="1082"/>
      <c r="BQ156" s="1082"/>
      <c r="BR156" s="1082"/>
      <c r="BS156" s="1082"/>
      <c r="BT156" s="1082"/>
      <c r="BU156" s="1082"/>
      <c r="BV156" s="1082"/>
      <c r="BW156" s="1082"/>
      <c r="BY156" s="1082"/>
      <c r="BZ156" s="1082"/>
      <c r="CA156" s="1082"/>
      <c r="CB156" s="1082"/>
      <c r="CC156" s="1082"/>
      <c r="CD156" s="1082"/>
      <c r="CE156" s="1082"/>
      <c r="CF156" s="1082"/>
      <c r="CG156" s="1082"/>
      <c r="CP156" s="1082"/>
    </row>
    <row r="157" spans="10:94">
      <c r="K157" s="1082"/>
      <c r="L157" s="1082"/>
      <c r="M157" s="1082"/>
      <c r="N157" s="1082"/>
      <c r="O157" s="1082"/>
      <c r="P157" s="1082"/>
      <c r="Q157" s="1082"/>
      <c r="R157" s="1082"/>
      <c r="T157" s="1082"/>
      <c r="U157" s="1082"/>
      <c r="V157" s="1082"/>
      <c r="W157" s="1082"/>
      <c r="X157" s="1082"/>
      <c r="Y157" s="1082"/>
      <c r="Z157" s="1082"/>
      <c r="AA157" s="1082"/>
      <c r="AB157" s="1082"/>
      <c r="AC157" s="1082"/>
      <c r="AD157" s="1082"/>
      <c r="AE157" s="1082"/>
      <c r="AF157" s="1082"/>
      <c r="AG157" s="1082"/>
      <c r="AH157" s="1082"/>
      <c r="AI157" s="1082"/>
      <c r="AJ157" s="1082"/>
      <c r="AK157" s="1082"/>
      <c r="AM157" s="1082"/>
      <c r="AV157" s="1082"/>
      <c r="AW157" s="1082"/>
      <c r="AX157" s="1082"/>
      <c r="AY157" s="1082"/>
      <c r="AZ157" s="1082"/>
      <c r="BA157" s="1082"/>
      <c r="BB157" s="1082"/>
      <c r="BC157" s="1082"/>
      <c r="BD157" s="1082"/>
      <c r="BE157" s="1082"/>
      <c r="BF157" s="1082"/>
      <c r="BO157" s="1082"/>
      <c r="BP157" s="1082"/>
      <c r="BQ157" s="1082"/>
      <c r="BR157" s="1082"/>
      <c r="BS157" s="1082"/>
      <c r="BT157" s="1082"/>
      <c r="BU157" s="1082"/>
      <c r="BV157" s="1082"/>
      <c r="BW157" s="1082"/>
      <c r="BY157" s="1082"/>
      <c r="BZ157" s="1082"/>
      <c r="CA157" s="1082"/>
      <c r="CB157" s="1082"/>
      <c r="CC157" s="1082"/>
      <c r="CD157" s="1082"/>
      <c r="CE157" s="1082"/>
      <c r="CF157" s="1082"/>
      <c r="CG157" s="1082"/>
      <c r="CP157" s="1082"/>
    </row>
    <row r="158" spans="10:94">
      <c r="K158" s="1082"/>
      <c r="L158" s="1082"/>
      <c r="M158" s="1082"/>
      <c r="N158" s="1082"/>
      <c r="O158" s="1082"/>
      <c r="P158" s="1082"/>
      <c r="Q158" s="1082"/>
      <c r="R158" s="1082"/>
      <c r="T158" s="1082"/>
      <c r="U158" s="1082"/>
      <c r="V158" s="1082"/>
      <c r="W158" s="1082"/>
      <c r="X158" s="1082"/>
      <c r="Y158" s="1082"/>
      <c r="Z158" s="1082"/>
      <c r="AA158" s="1082"/>
      <c r="AB158" s="1082"/>
      <c r="AC158" s="1082"/>
      <c r="AD158" s="1082"/>
      <c r="AE158" s="1082"/>
      <c r="AF158" s="1082"/>
      <c r="AG158" s="1082"/>
      <c r="AH158" s="1082"/>
      <c r="AI158" s="1082"/>
      <c r="AJ158" s="1082"/>
      <c r="AK158" s="1082"/>
      <c r="AM158" s="1082"/>
      <c r="AV158" s="1082"/>
      <c r="AW158" s="1082"/>
      <c r="AX158" s="1082"/>
      <c r="AY158" s="1082"/>
      <c r="AZ158" s="1082"/>
      <c r="BA158" s="1082"/>
      <c r="BB158" s="1082"/>
      <c r="BC158" s="1082"/>
      <c r="BD158" s="1082"/>
      <c r="BE158" s="1082"/>
      <c r="BF158" s="1082"/>
      <c r="BO158" s="1082"/>
      <c r="BP158" s="1082"/>
      <c r="BQ158" s="1082"/>
      <c r="BR158" s="1082"/>
      <c r="BS158" s="1082"/>
      <c r="BT158" s="1082"/>
      <c r="BU158" s="1082"/>
      <c r="BV158" s="1082"/>
      <c r="BW158" s="1082"/>
      <c r="BY158" s="1082"/>
      <c r="BZ158" s="1082"/>
      <c r="CA158" s="1082"/>
      <c r="CB158" s="1082"/>
      <c r="CC158" s="1082"/>
      <c r="CD158" s="1082"/>
      <c r="CE158" s="1082"/>
      <c r="CF158" s="1082"/>
      <c r="CG158" s="1082"/>
      <c r="CP158" s="1082"/>
    </row>
    <row r="159" spans="10:94">
      <c r="AC159" s="1082"/>
      <c r="AD159" s="1082"/>
      <c r="AE159" s="1082"/>
      <c r="AF159" s="1082"/>
      <c r="AG159" s="1082"/>
      <c r="AH159" s="1082"/>
      <c r="AI159" s="1082"/>
      <c r="AJ159" s="1082"/>
      <c r="AK159" s="1082"/>
      <c r="AV159" s="1082"/>
      <c r="AW159" s="1082"/>
      <c r="AX159" s="1082"/>
      <c r="AY159" s="1082"/>
      <c r="AZ159" s="1082"/>
      <c r="BA159" s="1082"/>
      <c r="BB159" s="1082"/>
      <c r="BC159" s="1082"/>
      <c r="BD159" s="1082"/>
      <c r="BE159" s="1082"/>
      <c r="BF159" s="1082"/>
      <c r="BO159" s="1082"/>
      <c r="BP159" s="1082"/>
      <c r="BQ159" s="1082"/>
      <c r="BR159" s="1082"/>
      <c r="BS159" s="1082"/>
      <c r="BT159" s="1082"/>
      <c r="BU159" s="1082"/>
      <c r="BV159" s="1082"/>
      <c r="BW159" s="1082"/>
      <c r="BY159" s="1082"/>
      <c r="BZ159" s="1082"/>
      <c r="CA159" s="1082"/>
      <c r="CB159" s="1082"/>
      <c r="CC159" s="1082"/>
      <c r="CD159" s="1082"/>
      <c r="CE159" s="1082"/>
      <c r="CF159" s="1082"/>
      <c r="CG159" s="1082"/>
      <c r="CP159" s="1082"/>
    </row>
    <row r="160" spans="10:94">
      <c r="AD160" s="1082"/>
      <c r="AE160" s="1082"/>
      <c r="AF160" s="1082"/>
      <c r="AG160" s="1082"/>
      <c r="AH160" s="1082"/>
      <c r="AI160" s="1082"/>
      <c r="AJ160" s="1082"/>
      <c r="AK160" s="1082"/>
      <c r="AV160" s="1082"/>
      <c r="AW160" s="1082"/>
      <c r="AX160" s="1082"/>
      <c r="AY160" s="1082"/>
      <c r="AZ160" s="1082"/>
      <c r="BA160" s="1082"/>
      <c r="BB160" s="1082"/>
      <c r="BC160" s="1082"/>
      <c r="BD160" s="1082"/>
      <c r="BE160" s="1082"/>
      <c r="BF160" s="1082"/>
      <c r="BO160" s="1082"/>
      <c r="BP160" s="1082"/>
      <c r="BQ160" s="1082"/>
      <c r="BR160" s="1082"/>
      <c r="BS160" s="1082"/>
      <c r="BT160" s="1082"/>
      <c r="BU160" s="1082"/>
      <c r="BV160" s="1082"/>
      <c r="BW160" s="1082"/>
      <c r="BY160" s="1082"/>
      <c r="BZ160" s="1082"/>
      <c r="CA160" s="1082"/>
      <c r="CB160" s="1082"/>
      <c r="CC160" s="1082"/>
      <c r="CD160" s="1082"/>
      <c r="CE160" s="1082"/>
      <c r="CF160" s="1082"/>
      <c r="CG160" s="1082"/>
      <c r="CP160" s="1082"/>
    </row>
    <row r="161" spans="30:94">
      <c r="AD161" s="1082"/>
      <c r="AE161" s="1082"/>
      <c r="AF161" s="1082"/>
      <c r="AG161" s="1082"/>
      <c r="AH161" s="1082"/>
      <c r="AI161" s="1082"/>
      <c r="AJ161" s="1082"/>
      <c r="AK161" s="1082"/>
      <c r="AV161" s="1082"/>
      <c r="AW161" s="1082"/>
      <c r="AX161" s="1082"/>
      <c r="AY161" s="1082"/>
      <c r="AZ161" s="1082"/>
      <c r="BA161" s="1082"/>
      <c r="BB161" s="1082"/>
      <c r="BC161" s="1082"/>
      <c r="BD161" s="1082"/>
      <c r="BE161" s="1082"/>
      <c r="BF161" s="1082"/>
      <c r="BP161" s="1082"/>
      <c r="BQ161" s="1082"/>
      <c r="BR161" s="1082"/>
      <c r="BS161" s="1082"/>
      <c r="BT161" s="1082"/>
      <c r="BU161" s="1082"/>
      <c r="BV161" s="1082"/>
      <c r="BW161" s="1082"/>
      <c r="BY161" s="1082"/>
      <c r="BZ161" s="1082"/>
      <c r="CA161" s="1082"/>
      <c r="CB161" s="1082"/>
      <c r="CC161" s="1082"/>
      <c r="CD161" s="1082"/>
      <c r="CE161" s="1082"/>
      <c r="CF161" s="1082"/>
      <c r="CG161" s="1082"/>
      <c r="CP161" s="1082"/>
    </row>
    <row r="162" spans="30:94">
      <c r="AD162" s="1082"/>
      <c r="AE162" s="1082"/>
      <c r="AF162" s="1082"/>
      <c r="AG162" s="1082"/>
      <c r="AH162" s="1082"/>
      <c r="AI162" s="1082"/>
      <c r="AJ162" s="1082"/>
      <c r="AK162" s="1082"/>
      <c r="AV162" s="1082"/>
      <c r="AW162" s="1082"/>
      <c r="AX162" s="1082"/>
      <c r="AY162" s="1082"/>
      <c r="AZ162" s="1082"/>
      <c r="BA162" s="1082"/>
      <c r="BB162" s="1082"/>
      <c r="BC162" s="1082"/>
      <c r="BD162" s="1082"/>
      <c r="BE162" s="1082"/>
      <c r="BP162" s="1082"/>
      <c r="BQ162" s="1082"/>
      <c r="BR162" s="1082"/>
      <c r="BS162" s="1082"/>
      <c r="BT162" s="1082"/>
      <c r="BU162" s="1082"/>
      <c r="BV162" s="1082"/>
      <c r="BW162" s="1082"/>
      <c r="BY162" s="1082"/>
      <c r="CP162" s="1082"/>
    </row>
    <row r="163" spans="30:94">
      <c r="AD163" s="1082"/>
      <c r="AE163" s="1082"/>
      <c r="AF163" s="1082"/>
      <c r="AG163" s="1082"/>
      <c r="AH163" s="1082"/>
      <c r="AI163" s="1082"/>
      <c r="AJ163" s="1082"/>
      <c r="AK163" s="1082"/>
      <c r="AV163" s="1082"/>
      <c r="AW163" s="1082"/>
      <c r="AX163" s="1082"/>
      <c r="AY163" s="1082"/>
      <c r="AZ163" s="1082"/>
      <c r="BA163" s="1082"/>
      <c r="BB163" s="1082"/>
      <c r="BC163" s="1082"/>
      <c r="BD163" s="1082"/>
      <c r="BE163" s="1082"/>
      <c r="BY163" s="1082"/>
      <c r="CP163" s="1082"/>
    </row>
    <row r="164" spans="30:94">
      <c r="AD164" s="1082"/>
      <c r="AE164" s="1082"/>
      <c r="AF164" s="1082"/>
      <c r="AG164" s="1082"/>
      <c r="AH164" s="1082"/>
      <c r="AI164" s="1082"/>
      <c r="AJ164" s="1082"/>
      <c r="AK164" s="1082"/>
      <c r="AV164" s="1082"/>
      <c r="AW164" s="1082"/>
      <c r="AX164" s="1082"/>
      <c r="AY164" s="1082"/>
      <c r="AZ164" s="1082"/>
      <c r="BA164" s="1082"/>
      <c r="BB164" s="1082"/>
      <c r="BC164" s="1082"/>
      <c r="BD164" s="1082"/>
      <c r="BE164" s="1082"/>
      <c r="BY164" s="1082"/>
      <c r="CP164" s="1082"/>
    </row>
    <row r="165" spans="30:94">
      <c r="AD165" s="1082"/>
      <c r="AE165" s="1082"/>
      <c r="AF165" s="1082"/>
      <c r="AG165" s="1082"/>
      <c r="AH165" s="1082"/>
      <c r="AI165" s="1082"/>
      <c r="AJ165" s="1082"/>
      <c r="AK165" s="1082"/>
      <c r="AV165" s="1082"/>
      <c r="AW165" s="1082"/>
      <c r="AX165" s="1082"/>
      <c r="AY165" s="1082"/>
      <c r="AZ165" s="1082"/>
      <c r="BA165" s="1082"/>
      <c r="BB165" s="1082"/>
      <c r="BC165" s="1082"/>
      <c r="BD165" s="1082"/>
      <c r="BE165" s="1082"/>
      <c r="BY165" s="1082"/>
    </row>
    <row r="166" spans="30:94">
      <c r="AV166" s="1082"/>
      <c r="AW166" s="1082"/>
      <c r="AX166" s="1082"/>
      <c r="AY166" s="1082"/>
      <c r="AZ166" s="1082"/>
      <c r="BA166" s="1082"/>
      <c r="BB166" s="1082"/>
      <c r="BC166" s="1082"/>
      <c r="BD166" s="1082"/>
      <c r="BE166" s="1082"/>
      <c r="BY166" s="1082"/>
    </row>
    <row r="167" spans="30:94">
      <c r="AV167" s="1082"/>
      <c r="AW167" s="1082"/>
      <c r="AX167" s="1082"/>
      <c r="AY167" s="1082"/>
      <c r="AZ167" s="1082"/>
      <c r="BA167" s="1082"/>
      <c r="BB167" s="1082"/>
      <c r="BC167" s="1082"/>
      <c r="BD167" s="1082"/>
      <c r="BE167" s="1082"/>
      <c r="BY167" s="1082"/>
    </row>
    <row r="168" spans="30:94">
      <c r="AV168" s="1082"/>
      <c r="AW168" s="1082"/>
      <c r="AX168" s="1082"/>
      <c r="AY168" s="1082"/>
      <c r="AZ168" s="1082"/>
      <c r="BA168" s="1082"/>
      <c r="BB168" s="1082"/>
      <c r="BC168" s="1082"/>
      <c r="BD168" s="1082"/>
      <c r="BE168" s="1082"/>
      <c r="BY168" s="1082"/>
    </row>
    <row r="169" spans="30:94">
      <c r="AV169" s="1082"/>
      <c r="AW169" s="1082"/>
      <c r="AX169" s="1082"/>
      <c r="AY169" s="1082"/>
      <c r="AZ169" s="1082"/>
      <c r="BA169" s="1082"/>
      <c r="BB169" s="1082"/>
      <c r="BC169" s="1082"/>
      <c r="BD169" s="1082"/>
      <c r="BE169" s="1082"/>
      <c r="BY169" s="1082"/>
    </row>
    <row r="170" spans="30:94">
      <c r="AV170" s="1082"/>
      <c r="AW170" s="1082"/>
      <c r="AX170" s="1082"/>
      <c r="AY170" s="1082"/>
      <c r="AZ170" s="1082"/>
      <c r="BA170" s="1082"/>
      <c r="BB170" s="1082"/>
      <c r="BC170" s="1082"/>
      <c r="BD170" s="1082"/>
      <c r="BE170" s="1082"/>
      <c r="BY170" s="1082"/>
    </row>
    <row r="171" spans="30:94">
      <c r="AV171" s="1082"/>
      <c r="AW171" s="1082"/>
      <c r="AX171" s="1082"/>
      <c r="AY171" s="1082"/>
      <c r="AZ171" s="1082"/>
      <c r="BA171" s="1082"/>
      <c r="BB171" s="1082"/>
      <c r="BC171" s="1082"/>
      <c r="BD171" s="1082"/>
      <c r="BE171" s="1082"/>
      <c r="BY171" s="1082"/>
    </row>
    <row r="172" spans="30:94">
      <c r="AV172" s="1082"/>
      <c r="AW172" s="1082"/>
      <c r="AX172" s="1082"/>
      <c r="AY172" s="1082"/>
      <c r="AZ172" s="1082"/>
      <c r="BA172" s="1082"/>
      <c r="BB172" s="1082"/>
      <c r="BC172" s="1082"/>
      <c r="BD172" s="1082"/>
      <c r="BE172" s="1082"/>
      <c r="BY172" s="1082"/>
    </row>
    <row r="173" spans="30:94">
      <c r="AV173" s="1082"/>
      <c r="AW173" s="1082"/>
      <c r="AX173" s="1082"/>
      <c r="AY173" s="1082"/>
      <c r="AZ173" s="1082"/>
      <c r="BA173" s="1082"/>
      <c r="BB173" s="1082"/>
      <c r="BC173" s="1082"/>
      <c r="BD173" s="1082"/>
      <c r="BE173" s="1082"/>
      <c r="BY173" s="1082"/>
    </row>
    <row r="174" spans="30:94">
      <c r="AV174" s="1082"/>
      <c r="AW174" s="1082"/>
      <c r="AX174" s="1082"/>
      <c r="AY174" s="1082"/>
      <c r="AZ174" s="1082"/>
      <c r="BA174" s="1082"/>
      <c r="BB174" s="1082"/>
      <c r="BC174" s="1082"/>
      <c r="BD174" s="1082"/>
      <c r="BE174" s="1082"/>
      <c r="BY174" s="1082"/>
    </row>
    <row r="175" spans="30:94">
      <c r="AV175" s="1082"/>
      <c r="AW175" s="1082"/>
      <c r="AX175" s="1082"/>
      <c r="AY175" s="1082"/>
      <c r="AZ175" s="1082"/>
      <c r="BA175" s="1082"/>
      <c r="BB175" s="1082"/>
      <c r="BC175" s="1082"/>
      <c r="BD175" s="1082"/>
      <c r="BE175" s="1082"/>
      <c r="BY175" s="1082"/>
    </row>
    <row r="176" spans="30:94">
      <c r="AV176" s="1082"/>
      <c r="AW176" s="1082"/>
      <c r="AX176" s="1082"/>
      <c r="AY176" s="1082"/>
      <c r="AZ176" s="1082"/>
      <c r="BA176" s="1082"/>
      <c r="BB176" s="1082"/>
      <c r="BC176" s="1082"/>
      <c r="BD176" s="1082"/>
      <c r="BE176" s="1082"/>
      <c r="BY176" s="1082"/>
    </row>
    <row r="177" spans="48:77">
      <c r="AV177" s="1082"/>
      <c r="AW177" s="1082"/>
      <c r="AX177" s="1082"/>
      <c r="AY177" s="1082"/>
      <c r="AZ177" s="1082"/>
      <c r="BA177" s="1082"/>
      <c r="BB177" s="1082"/>
      <c r="BC177" s="1082"/>
      <c r="BD177" s="1082"/>
      <c r="BE177" s="1082"/>
      <c r="BY177" s="1082"/>
    </row>
    <row r="178" spans="48:77">
      <c r="AV178" s="1082"/>
      <c r="AW178" s="1082"/>
      <c r="AX178" s="1082"/>
      <c r="AY178" s="1082"/>
      <c r="AZ178" s="1082"/>
      <c r="BA178" s="1082"/>
      <c r="BB178" s="1082"/>
      <c r="BC178" s="1082"/>
      <c r="BD178" s="1082"/>
      <c r="BE178" s="1082"/>
      <c r="BY178" s="1082"/>
    </row>
    <row r="179" spans="48:77">
      <c r="AV179" s="1082"/>
      <c r="AW179" s="1082"/>
      <c r="AX179" s="1082"/>
      <c r="AY179" s="1082"/>
      <c r="AZ179" s="1082"/>
      <c r="BA179" s="1082"/>
      <c r="BB179" s="1082"/>
      <c r="BC179" s="1082"/>
      <c r="BD179" s="1082"/>
      <c r="BE179" s="1082"/>
      <c r="BY179" s="1082"/>
    </row>
    <row r="180" spans="48:77">
      <c r="AV180" s="1082"/>
      <c r="AW180" s="1082"/>
      <c r="AX180" s="1082"/>
      <c r="AY180" s="1082"/>
      <c r="AZ180" s="1082"/>
      <c r="BA180" s="1082"/>
      <c r="BB180" s="1082"/>
      <c r="BC180" s="1082"/>
      <c r="BD180" s="1082"/>
      <c r="BE180" s="1082"/>
      <c r="BY180" s="1082"/>
    </row>
    <row r="181" spans="48:77">
      <c r="AV181" s="1082"/>
      <c r="AW181" s="1082"/>
      <c r="AX181" s="1082"/>
      <c r="AY181" s="1082"/>
      <c r="AZ181" s="1082"/>
      <c r="BA181" s="1082"/>
      <c r="BB181" s="1082"/>
      <c r="BC181" s="1082"/>
      <c r="BD181" s="1082"/>
      <c r="BE181" s="1082"/>
    </row>
    <row r="182" spans="48:77">
      <c r="AV182" s="1082"/>
      <c r="AW182" s="1082"/>
      <c r="AX182" s="1082"/>
      <c r="AY182" s="1082"/>
      <c r="AZ182" s="1082"/>
      <c r="BA182" s="1082"/>
      <c r="BB182" s="1082"/>
      <c r="BC182" s="1082"/>
      <c r="BD182" s="1082"/>
      <c r="BE182" s="1082"/>
    </row>
    <row r="183" spans="48:77">
      <c r="AV183" s="1082"/>
      <c r="AW183" s="1082"/>
      <c r="AX183" s="1082"/>
      <c r="AY183" s="1082"/>
      <c r="AZ183" s="1082"/>
      <c r="BA183" s="1082"/>
      <c r="BB183" s="1082"/>
      <c r="BC183" s="1082"/>
      <c r="BD183" s="1082"/>
      <c r="BE183" s="1082"/>
    </row>
    <row r="184" spans="48:77">
      <c r="AV184" s="1082"/>
      <c r="AW184" s="1082"/>
      <c r="AX184" s="1082"/>
      <c r="AY184" s="1082"/>
      <c r="AZ184" s="1082"/>
      <c r="BA184" s="1082"/>
      <c r="BB184" s="1082"/>
      <c r="BC184" s="1082"/>
      <c r="BD184" s="1082"/>
      <c r="BE184" s="1082"/>
    </row>
    <row r="185" spans="48:77">
      <c r="AV185" s="1082"/>
      <c r="AW185" s="1082"/>
      <c r="AX185" s="1082"/>
      <c r="AY185" s="1082"/>
      <c r="AZ185" s="1082"/>
      <c r="BA185" s="1082"/>
      <c r="BB185" s="1082"/>
      <c r="BC185" s="1082"/>
      <c r="BD185" s="1082"/>
      <c r="BE185" s="1082"/>
    </row>
    <row r="186" spans="48:77">
      <c r="AV186" s="1082"/>
      <c r="AW186" s="1082"/>
      <c r="AX186" s="1082"/>
      <c r="AY186" s="1082"/>
      <c r="AZ186" s="1082"/>
      <c r="BA186" s="1082"/>
      <c r="BB186" s="1082"/>
      <c r="BC186" s="1082"/>
      <c r="BD186" s="1082"/>
      <c r="BE186" s="1082"/>
    </row>
    <row r="187" spans="48:77">
      <c r="AV187" s="1082"/>
      <c r="BE187" s="1082"/>
    </row>
    <row r="188" spans="48:77">
      <c r="BE188" s="1082"/>
    </row>
    <row r="189" spans="48:77">
      <c r="BE189" s="1082"/>
    </row>
    <row r="190" spans="48:77">
      <c r="BE190" s="1082"/>
    </row>
  </sheetData>
  <mergeCells count="276">
    <mergeCell ref="AW12:BA12"/>
    <mergeCell ref="BB12:BD12"/>
    <mergeCell ref="AN7:AR7"/>
    <mergeCell ref="AS7:AU7"/>
    <mergeCell ref="AW18:BA18"/>
    <mergeCell ref="BB18:BD18"/>
    <mergeCell ref="AW19:BA19"/>
    <mergeCell ref="BB19:BD19"/>
    <mergeCell ref="AW20:BA20"/>
    <mergeCell ref="BB20:BD20"/>
    <mergeCell ref="AW17:BA17"/>
    <mergeCell ref="BB17:BD17"/>
    <mergeCell ref="AS10:AU10"/>
    <mergeCell ref="AN10:AR10"/>
    <mergeCell ref="AN9:AR9"/>
    <mergeCell ref="AS9:AU9"/>
    <mergeCell ref="AN8:AR8"/>
    <mergeCell ref="AS8:AU8"/>
    <mergeCell ref="BL10:BN10"/>
    <mergeCell ref="BG11:BK11"/>
    <mergeCell ref="BL11:BN11"/>
    <mergeCell ref="AW6:BA6"/>
    <mergeCell ref="AW7:BA7"/>
    <mergeCell ref="AW8:BA8"/>
    <mergeCell ref="AW9:BA9"/>
    <mergeCell ref="BB6:BD6"/>
    <mergeCell ref="BB7:BD7"/>
    <mergeCell ref="BB8:BD8"/>
    <mergeCell ref="BB9:BD9"/>
    <mergeCell ref="BB10:BD10"/>
    <mergeCell ref="AW10:BA10"/>
    <mergeCell ref="AS32:AU32"/>
    <mergeCell ref="AD26:AH26"/>
    <mergeCell ref="AI26:AK26"/>
    <mergeCell ref="AN24:AR24"/>
    <mergeCell ref="AS24:AU24"/>
    <mergeCell ref="AD23:AH23"/>
    <mergeCell ref="AI23:AK23"/>
    <mergeCell ref="AS11:AU11"/>
    <mergeCell ref="AN11:AR11"/>
    <mergeCell ref="AD28:AH28"/>
    <mergeCell ref="AI28:AK28"/>
    <mergeCell ref="AN26:AR26"/>
    <mergeCell ref="AS26:AU26"/>
    <mergeCell ref="AD27:AH27"/>
    <mergeCell ref="AI27:AK27"/>
    <mergeCell ref="AW42:BA42"/>
    <mergeCell ref="AN21:AR21"/>
    <mergeCell ref="AS21:AU21"/>
    <mergeCell ref="AN20:AR20"/>
    <mergeCell ref="AS20:AU20"/>
    <mergeCell ref="AD25:AH25"/>
    <mergeCell ref="AI25:AK25"/>
    <mergeCell ref="AD17:AH17"/>
    <mergeCell ref="AI17:AK17"/>
    <mergeCell ref="AN23:AR23"/>
    <mergeCell ref="AS23:AU23"/>
    <mergeCell ref="AD24:AH24"/>
    <mergeCell ref="AI22:AK22"/>
    <mergeCell ref="AD19:AH19"/>
    <mergeCell ref="AD20:AH20"/>
    <mergeCell ref="AD21:AH21"/>
    <mergeCell ref="AI21:AK21"/>
    <mergeCell ref="AN19:AR19"/>
    <mergeCell ref="AS19:AU19"/>
    <mergeCell ref="AI20:AK20"/>
    <mergeCell ref="AD18:AH18"/>
    <mergeCell ref="AI18:AK18"/>
    <mergeCell ref="AN18:AR18"/>
    <mergeCell ref="AI19:AK19"/>
    <mergeCell ref="BB42:BD42"/>
    <mergeCell ref="AD22:AH22"/>
    <mergeCell ref="AN27:AR27"/>
    <mergeCell ref="AN33:AR33"/>
    <mergeCell ref="AS28:AU28"/>
    <mergeCell ref="BZ26:CE26"/>
    <mergeCell ref="AN6:AR6"/>
    <mergeCell ref="AS6:AU6"/>
    <mergeCell ref="BZ27:CE27"/>
    <mergeCell ref="BP26:BT26"/>
    <mergeCell ref="AW22:BA22"/>
    <mergeCell ref="CE18:CG18"/>
    <mergeCell ref="BZ22:CE22"/>
    <mergeCell ref="BZ23:CE23"/>
    <mergeCell ref="BZ28:CE28"/>
    <mergeCell ref="BZ24:CE24"/>
    <mergeCell ref="BZ25:CE25"/>
    <mergeCell ref="BZ20:CE20"/>
    <mergeCell ref="BZ21:CE21"/>
    <mergeCell ref="AI16:AK16"/>
    <mergeCell ref="AD29:AH29"/>
    <mergeCell ref="AI29:AK29"/>
    <mergeCell ref="AS27:AU27"/>
    <mergeCell ref="AS25:AU25"/>
    <mergeCell ref="AN5:AR5"/>
    <mergeCell ref="AS5:AU5"/>
    <mergeCell ref="AN43:AR43"/>
    <mergeCell ref="AS43:AU43"/>
    <mergeCell ref="AD39:AH39"/>
    <mergeCell ref="AI39:AK39"/>
    <mergeCell ref="AN34:AR34"/>
    <mergeCell ref="AS34:AU34"/>
    <mergeCell ref="AD40:AH40"/>
    <mergeCell ref="AI40:AK40"/>
    <mergeCell ref="AN35:AR35"/>
    <mergeCell ref="AS35:AU35"/>
    <mergeCell ref="AS31:AU31"/>
    <mergeCell ref="AD30:AH30"/>
    <mergeCell ref="AI30:AK30"/>
    <mergeCell ref="AN28:AR28"/>
    <mergeCell ref="AD33:AH33"/>
    <mergeCell ref="AI33:AK33"/>
    <mergeCell ref="AD37:AH37"/>
    <mergeCell ref="AI37:AK37"/>
    <mergeCell ref="AS33:AU33"/>
    <mergeCell ref="AN37:AR37"/>
    <mergeCell ref="AS37:AU37"/>
    <mergeCell ref="AD16:AH16"/>
    <mergeCell ref="AD50:AH50"/>
    <mergeCell ref="AI50:AK50"/>
    <mergeCell ref="AN42:AR42"/>
    <mergeCell ref="AS42:AU42"/>
    <mergeCell ref="AN38:AR38"/>
    <mergeCell ref="AS38:AU38"/>
    <mergeCell ref="AW41:BA41"/>
    <mergeCell ref="BB41:BD41"/>
    <mergeCell ref="AD42:AH42"/>
    <mergeCell ref="AI42:AK42"/>
    <mergeCell ref="AI41:AK41"/>
    <mergeCell ref="AD41:AH41"/>
    <mergeCell ref="AI49:AK49"/>
    <mergeCell ref="AN41:AR41"/>
    <mergeCell ref="AS41:AU41"/>
    <mergeCell ref="AD46:AH46"/>
    <mergeCell ref="AI46:AK46"/>
    <mergeCell ref="AN40:AR40"/>
    <mergeCell ref="AS40:AU40"/>
    <mergeCell ref="AD49:AH49"/>
    <mergeCell ref="AN39:AR39"/>
    <mergeCell ref="AS39:AU39"/>
    <mergeCell ref="AD44:AH44"/>
    <mergeCell ref="AI44:AK44"/>
    <mergeCell ref="BU27:BW27"/>
    <mergeCell ref="BU22:BW22"/>
    <mergeCell ref="BP21:BT21"/>
    <mergeCell ref="BU21:BW21"/>
    <mergeCell ref="BU24:BW24"/>
    <mergeCell ref="BU23:BW23"/>
    <mergeCell ref="BP25:BT25"/>
    <mergeCell ref="BU25:BW25"/>
    <mergeCell ref="AW21:BA21"/>
    <mergeCell ref="BB21:BD21"/>
    <mergeCell ref="AW23:BA23"/>
    <mergeCell ref="BB23:BD23"/>
    <mergeCell ref="BB22:BD22"/>
    <mergeCell ref="BP33:BT33"/>
    <mergeCell ref="BU33:BW33"/>
    <mergeCell ref="AW5:BA5"/>
    <mergeCell ref="BB5:BD5"/>
    <mergeCell ref="BP31:BT31"/>
    <mergeCell ref="BU31:BW31"/>
    <mergeCell ref="BU30:BW30"/>
    <mergeCell ref="BP30:BT30"/>
    <mergeCell ref="BP29:BT29"/>
    <mergeCell ref="BU29:BW29"/>
    <mergeCell ref="BU26:BW26"/>
    <mergeCell ref="BU28:BW28"/>
    <mergeCell ref="BP27:BT27"/>
    <mergeCell ref="BP24:BT24"/>
    <mergeCell ref="BP28:BT28"/>
    <mergeCell ref="BP32:BT32"/>
    <mergeCell ref="BU32:BW32"/>
    <mergeCell ref="BP23:BT23"/>
    <mergeCell ref="BP22:BT22"/>
    <mergeCell ref="BP19:BT20"/>
    <mergeCell ref="BU19:BW20"/>
    <mergeCell ref="BP5:BS7"/>
    <mergeCell ref="BT5:BU7"/>
    <mergeCell ref="BP8:BS8"/>
    <mergeCell ref="AD45:AH45"/>
    <mergeCell ref="AI45:AK45"/>
    <mergeCell ref="AD34:AH34"/>
    <mergeCell ref="AI34:AK34"/>
    <mergeCell ref="AN36:AR36"/>
    <mergeCell ref="AI31:AK31"/>
    <mergeCell ref="AN29:AR29"/>
    <mergeCell ref="AI24:AK24"/>
    <mergeCell ref="AN22:AR22"/>
    <mergeCell ref="AD35:AH35"/>
    <mergeCell ref="AI35:AK35"/>
    <mergeCell ref="AN31:AR31"/>
    <mergeCell ref="AN30:AR30"/>
    <mergeCell ref="AD31:AH31"/>
    <mergeCell ref="AN44:AR44"/>
    <mergeCell ref="AN25:AR25"/>
    <mergeCell ref="AD36:AH36"/>
    <mergeCell ref="AI36:AK36"/>
    <mergeCell ref="AN32:AR32"/>
    <mergeCell ref="BP46:BT46"/>
    <mergeCell ref="BU46:BW46"/>
    <mergeCell ref="BU34:BW34"/>
    <mergeCell ref="BU35:BW35"/>
    <mergeCell ref="BU36:BW36"/>
    <mergeCell ref="BU37:BW37"/>
    <mergeCell ref="BU38:BW38"/>
    <mergeCell ref="BU39:BW39"/>
    <mergeCell ref="BU40:BW40"/>
    <mergeCell ref="BU41:BW41"/>
    <mergeCell ref="BU42:BW42"/>
    <mergeCell ref="BU43:BW43"/>
    <mergeCell ref="BU44:BW44"/>
    <mergeCell ref="BU45:BW45"/>
    <mergeCell ref="BV8:BW8"/>
    <mergeCell ref="BV9:BW9"/>
    <mergeCell ref="BV10:BW10"/>
    <mergeCell ref="BV11:BW11"/>
    <mergeCell ref="BV12:BW12"/>
    <mergeCell ref="BV13:BW13"/>
    <mergeCell ref="BV14:BW14"/>
    <mergeCell ref="BV15:BW15"/>
    <mergeCell ref="BT8:BU8"/>
    <mergeCell ref="BT9:BU9"/>
    <mergeCell ref="BT10:BU10"/>
    <mergeCell ref="BT11:BU11"/>
    <mergeCell ref="BT12:BU12"/>
    <mergeCell ref="BT13:BU13"/>
    <mergeCell ref="BT14:BU14"/>
    <mergeCell ref="BT15:BU15"/>
    <mergeCell ref="BV5:BW7"/>
    <mergeCell ref="BV16:BW16"/>
    <mergeCell ref="AW11:BA11"/>
    <mergeCell ref="BT16:BU16"/>
    <mergeCell ref="BG9:BK9"/>
    <mergeCell ref="BL9:BN9"/>
    <mergeCell ref="BG10:BK10"/>
    <mergeCell ref="AW13:BA13"/>
    <mergeCell ref="BB13:BD13"/>
    <mergeCell ref="AW14:BA14"/>
    <mergeCell ref="BB14:BD14"/>
    <mergeCell ref="AW15:BA15"/>
    <mergeCell ref="BB15:BD15"/>
    <mergeCell ref="AW16:BA16"/>
    <mergeCell ref="BB16:BD16"/>
    <mergeCell ref="BP16:BS16"/>
    <mergeCell ref="BB11:BD11"/>
    <mergeCell ref="BP9:BS9"/>
    <mergeCell ref="BP10:BS10"/>
    <mergeCell ref="BP11:BS11"/>
    <mergeCell ref="BP12:BS12"/>
    <mergeCell ref="BP13:BS13"/>
    <mergeCell ref="BP14:BS14"/>
    <mergeCell ref="BP15:BS15"/>
    <mergeCell ref="AS36:AU36"/>
    <mergeCell ref="AS29:AU29"/>
    <mergeCell ref="AW37:BA37"/>
    <mergeCell ref="BB37:BD37"/>
    <mergeCell ref="AS22:AU22"/>
    <mergeCell ref="AS30:AU30"/>
    <mergeCell ref="AN48:AR48"/>
    <mergeCell ref="AS48:AU48"/>
    <mergeCell ref="AN12:AR12"/>
    <mergeCell ref="AS12:AU12"/>
    <mergeCell ref="AS18:AU18"/>
    <mergeCell ref="AS44:AU44"/>
    <mergeCell ref="AN45:AR45"/>
    <mergeCell ref="AS45:AU45"/>
    <mergeCell ref="AN46:AR46"/>
    <mergeCell ref="AS46:AU46"/>
    <mergeCell ref="AN47:AR47"/>
    <mergeCell ref="AS47:AU47"/>
    <mergeCell ref="AW38:BA38"/>
    <mergeCell ref="BB38:BD38"/>
    <mergeCell ref="AW39:BA39"/>
    <mergeCell ref="BB39:BD39"/>
    <mergeCell ref="AW40:BA40"/>
    <mergeCell ref="BB40:BD40"/>
  </mergeCells>
  <pageMargins left="0.5" right="0.5" top="0.75" bottom="0.75" header="0.3" footer="0.3"/>
  <pageSetup scale="72" firstPageNumber="20" orientation="landscape" useFirstPageNumber="1" r:id="rId1"/>
  <headerFooter scaleWithDoc="0">
    <oddHeader>&amp;C&amp;"Arial,Bold"&amp;11
&amp;10NOTES TO THE COMPTROLLER'S 2020 ANNUAL REPORT TO THE LEGISLATURE ON THE STATE FUNDS - CASH BASIS OF ACCOUNTING</oddHeader>
    <oddFooter>&amp;R&amp;8&amp;P</oddFooter>
  </headerFooter>
  <colBreaks count="3" manualBreakCount="3">
    <brk id="19" min="1" max="50" man="1"/>
    <brk id="38" min="1" max="50" man="1"/>
    <brk id="57" min="1" max="50" man="1"/>
  </colBreaks>
  <customProperties>
    <customPr name="SheetOptions"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G68"/>
  <sheetViews>
    <sheetView showGridLines="0" zoomScale="80" zoomScaleNormal="60" workbookViewId="0"/>
  </sheetViews>
  <sheetFormatPr defaultColWidth="9.77734375" defaultRowHeight="12.75"/>
  <cols>
    <col min="1" max="1" width="2.44140625" style="674" customWidth="1"/>
    <col min="2" max="2" width="1.5546875" style="674" customWidth="1"/>
    <col min="3" max="3" width="16.77734375" style="674" customWidth="1"/>
    <col min="4" max="4" width="1.77734375" style="674" customWidth="1"/>
    <col min="5" max="5" width="2.109375" style="674" customWidth="1"/>
    <col min="6" max="6" width="9.109375" style="674" customWidth="1"/>
    <col min="7" max="7" width="2.109375" style="674" customWidth="1"/>
    <col min="8" max="8" width="12.21875" style="674" customWidth="1"/>
    <col min="9" max="9" width="2.109375" style="674" customWidth="1"/>
    <col min="10" max="10" width="9.77734375" style="674" customWidth="1"/>
    <col min="11" max="11" width="1.5546875" style="674" customWidth="1"/>
    <col min="12" max="12" width="9.109375" style="674" customWidth="1"/>
    <col min="13" max="13" width="2.109375" style="674" customWidth="1"/>
    <col min="14" max="14" width="10.109375" style="674" customWidth="1"/>
    <col min="15" max="15" width="2.109375" style="674" customWidth="1"/>
    <col min="16" max="16" width="10.109375" style="674" customWidth="1"/>
    <col min="17" max="17" width="2.109375" style="674" customWidth="1"/>
    <col min="18" max="18" width="11.5546875" style="674" bestFit="1" customWidth="1"/>
    <col min="19" max="19" width="2.109375" style="674" customWidth="1"/>
    <col min="20" max="20" width="9.109375" style="674" customWidth="1"/>
    <col min="21" max="21" width="2.109375" style="674" customWidth="1"/>
    <col min="22" max="22" width="12" style="674" bestFit="1" customWidth="1"/>
    <col min="23" max="23" width="2.109375" style="674" customWidth="1"/>
    <col min="24" max="24" width="10" style="674" customWidth="1"/>
    <col min="25" max="25" width="2.109375" style="674" customWidth="1"/>
    <col min="26" max="26" width="9.77734375" style="674" customWidth="1"/>
    <col min="27" max="27" width="2.109375" style="674" customWidth="1"/>
    <col min="28" max="28" width="10.77734375" style="674" customWidth="1"/>
    <col min="29" max="30" width="1.77734375" style="674" customWidth="1"/>
    <col min="31" max="31" width="10.77734375" style="674" customWidth="1"/>
    <col min="32" max="32" width="2.77734375" style="674" customWidth="1"/>
    <col min="33" max="16384" width="9.77734375" style="674"/>
  </cols>
  <sheetData>
    <row r="1" spans="1:32" ht="15">
      <c r="A1" s="616" t="s">
        <v>826</v>
      </c>
    </row>
    <row r="3" spans="1:32" ht="20.25">
      <c r="A3" s="895" t="s">
        <v>1316</v>
      </c>
      <c r="B3" s="673"/>
      <c r="N3" s="675"/>
      <c r="Q3" s="676"/>
      <c r="R3" s="677"/>
      <c r="S3" s="678"/>
      <c r="T3" s="678"/>
      <c r="U3" s="678"/>
      <c r="V3" s="678"/>
      <c r="W3" s="678"/>
      <c r="X3" s="678"/>
      <c r="Y3" s="678"/>
      <c r="Z3" s="675"/>
      <c r="AA3" s="675"/>
      <c r="AF3" s="679"/>
    </row>
    <row r="4" spans="1:32" ht="16.5" customHeight="1">
      <c r="A4" s="680"/>
      <c r="B4" s="681"/>
      <c r="N4" s="675"/>
      <c r="Q4" s="676"/>
      <c r="R4" s="677"/>
      <c r="S4" s="678"/>
      <c r="T4" s="678"/>
      <c r="U4" s="678"/>
      <c r="V4" s="678"/>
      <c r="W4" s="678"/>
      <c r="X4" s="678"/>
      <c r="Y4" s="678"/>
      <c r="Z4" s="675"/>
      <c r="AA4" s="675"/>
      <c r="AF4" s="679"/>
    </row>
    <row r="5" spans="1:32" ht="13.35" customHeight="1">
      <c r="N5" s="675"/>
      <c r="O5" s="675"/>
      <c r="P5" s="675"/>
      <c r="Q5" s="675"/>
      <c r="R5" s="675"/>
      <c r="S5" s="675"/>
      <c r="T5" s="675"/>
      <c r="U5" s="675"/>
      <c r="V5" s="675"/>
      <c r="W5" s="675"/>
      <c r="X5" s="675"/>
      <c r="Y5" s="675"/>
      <c r="Z5" s="675"/>
      <c r="AA5" s="675"/>
      <c r="AB5" s="682"/>
      <c r="AC5" s="682"/>
      <c r="AD5" s="682"/>
      <c r="AF5" s="679"/>
    </row>
    <row r="6" spans="1:32" ht="16.350000000000001" customHeight="1">
      <c r="B6" s="683" t="s">
        <v>1224</v>
      </c>
      <c r="C6" s="684"/>
      <c r="D6" s="685"/>
      <c r="E6" s="685"/>
      <c r="F6" s="685"/>
      <c r="G6" s="685"/>
      <c r="H6" s="685"/>
      <c r="I6" s="685"/>
      <c r="J6" s="685"/>
      <c r="K6" s="685"/>
      <c r="L6" s="686"/>
      <c r="M6" s="686"/>
      <c r="N6" s="686"/>
      <c r="O6" s="686"/>
      <c r="P6" s="686"/>
      <c r="Q6" s="686"/>
      <c r="R6" s="686"/>
      <c r="S6" s="686"/>
      <c r="T6" s="686"/>
      <c r="U6" s="686"/>
      <c r="V6" s="686"/>
      <c r="W6" s="675"/>
      <c r="X6" s="675"/>
      <c r="Y6" s="675"/>
      <c r="Z6" s="675"/>
      <c r="AA6" s="675"/>
      <c r="AB6" s="682"/>
      <c r="AC6" s="682"/>
      <c r="AD6" s="682"/>
      <c r="AF6" s="679"/>
    </row>
    <row r="7" spans="1:32" ht="10.35" customHeight="1">
      <c r="A7" s="675"/>
      <c r="B7" s="686"/>
      <c r="C7" s="686"/>
      <c r="D7" s="686"/>
      <c r="E7" s="686"/>
      <c r="F7" s="686"/>
      <c r="G7" s="686"/>
      <c r="H7" s="686"/>
      <c r="I7" s="686"/>
      <c r="J7" s="686"/>
      <c r="K7" s="686"/>
      <c r="L7" s="686"/>
      <c r="M7" s="686"/>
      <c r="N7" s="686"/>
      <c r="O7" s="686"/>
      <c r="P7" s="686"/>
      <c r="Q7" s="686"/>
      <c r="R7" s="686"/>
      <c r="S7" s="686"/>
      <c r="T7" s="686"/>
      <c r="U7" s="686"/>
      <c r="V7" s="686"/>
      <c r="W7" s="675"/>
      <c r="X7" s="675"/>
      <c r="Y7" s="675"/>
      <c r="Z7" s="675"/>
      <c r="AA7" s="675"/>
      <c r="AB7" s="682"/>
      <c r="AC7" s="682"/>
      <c r="AD7" s="682"/>
      <c r="AF7" s="679"/>
    </row>
    <row r="8" spans="1:32" ht="16.350000000000001" customHeight="1">
      <c r="A8" s="681"/>
      <c r="B8" s="684"/>
      <c r="C8" s="1315" t="s">
        <v>1165</v>
      </c>
      <c r="D8" s="1315"/>
      <c r="E8" s="1315"/>
      <c r="F8" s="1315"/>
      <c r="G8" s="1315"/>
      <c r="H8" s="1315"/>
      <c r="I8" s="1315"/>
      <c r="J8" s="1315"/>
      <c r="K8" s="1315"/>
      <c r="L8" s="1315"/>
      <c r="M8" s="1315"/>
      <c r="N8" s="1315"/>
      <c r="O8" s="1315"/>
      <c r="P8" s="1315"/>
      <c r="Q8" s="1315"/>
      <c r="R8" s="1315"/>
      <c r="S8" s="1315"/>
      <c r="T8" s="1315"/>
      <c r="U8" s="1315"/>
      <c r="V8" s="1315"/>
      <c r="W8" s="1315"/>
      <c r="X8" s="1315"/>
      <c r="Y8" s="1315"/>
      <c r="Z8" s="1315"/>
      <c r="AA8" s="1315"/>
      <c r="AB8" s="1315"/>
      <c r="AC8" s="1315"/>
      <c r="AD8" s="1315"/>
      <c r="AE8" s="1315"/>
      <c r="AF8" s="679"/>
    </row>
    <row r="9" spans="1:32" ht="16.350000000000001" customHeight="1">
      <c r="A9" s="681"/>
      <c r="B9" s="684"/>
      <c r="C9" s="1315"/>
      <c r="D9" s="1315"/>
      <c r="E9" s="1315"/>
      <c r="F9" s="1315"/>
      <c r="G9" s="1315"/>
      <c r="H9" s="1315"/>
      <c r="I9" s="1315"/>
      <c r="J9" s="1315"/>
      <c r="K9" s="1315"/>
      <c r="L9" s="1315"/>
      <c r="M9" s="1315"/>
      <c r="N9" s="1315"/>
      <c r="O9" s="1315"/>
      <c r="P9" s="1315"/>
      <c r="Q9" s="1315"/>
      <c r="R9" s="1315"/>
      <c r="S9" s="1315"/>
      <c r="T9" s="1315"/>
      <c r="U9" s="1315"/>
      <c r="V9" s="1315"/>
      <c r="W9" s="1315"/>
      <c r="X9" s="1315"/>
      <c r="Y9" s="1315"/>
      <c r="Z9" s="1315"/>
      <c r="AA9" s="1315"/>
      <c r="AB9" s="1315"/>
      <c r="AC9" s="1315"/>
      <c r="AD9" s="1315"/>
      <c r="AE9" s="1315"/>
      <c r="AF9" s="679"/>
    </row>
    <row r="10" spans="1:32" ht="16.350000000000001" customHeight="1">
      <c r="A10" s="681"/>
      <c r="B10" s="684"/>
      <c r="C10" s="1133"/>
      <c r="D10" s="1133"/>
      <c r="E10" s="1133"/>
      <c r="F10" s="1133"/>
      <c r="G10" s="1133"/>
      <c r="H10" s="1133"/>
      <c r="I10" s="1133"/>
      <c r="J10" s="1133"/>
      <c r="K10" s="1133"/>
      <c r="L10" s="1133"/>
      <c r="M10" s="1133"/>
      <c r="N10" s="1133"/>
      <c r="O10" s="1133"/>
      <c r="P10" s="1133"/>
      <c r="Q10" s="1133"/>
      <c r="R10" s="1133"/>
      <c r="S10" s="1133"/>
      <c r="T10" s="1133"/>
      <c r="U10" s="1133"/>
      <c r="V10" s="1133"/>
      <c r="AF10" s="679"/>
    </row>
    <row r="11" spans="1:32" ht="7.35" customHeight="1">
      <c r="A11" s="681"/>
      <c r="B11" s="684"/>
      <c r="C11" s="684"/>
      <c r="D11" s="684"/>
      <c r="E11" s="684"/>
      <c r="F11" s="684"/>
      <c r="G11" s="684"/>
      <c r="H11" s="684"/>
      <c r="I11" s="684"/>
      <c r="J11" s="684"/>
      <c r="K11" s="687"/>
      <c r="L11" s="687"/>
      <c r="M11" s="687"/>
      <c r="N11" s="687"/>
      <c r="O11" s="687"/>
      <c r="P11" s="687"/>
      <c r="Q11" s="687"/>
      <c r="R11" s="687"/>
      <c r="S11" s="687"/>
      <c r="T11" s="687"/>
      <c r="U11" s="687"/>
      <c r="V11" s="687"/>
      <c r="AF11" s="679"/>
    </row>
    <row r="12" spans="1:32" ht="16.350000000000001" customHeight="1">
      <c r="A12" s="681"/>
      <c r="B12" s="684"/>
      <c r="C12" s="1315" t="s">
        <v>911</v>
      </c>
      <c r="D12" s="1315"/>
      <c r="E12" s="1315"/>
      <c r="F12" s="1315"/>
      <c r="G12" s="1315"/>
      <c r="H12" s="1315"/>
      <c r="I12" s="1315"/>
      <c r="J12" s="1315"/>
      <c r="K12" s="1315"/>
      <c r="L12" s="1315"/>
      <c r="M12" s="1315"/>
      <c r="N12" s="1315"/>
      <c r="O12" s="1315"/>
      <c r="P12" s="1315"/>
      <c r="Q12" s="1315"/>
      <c r="R12" s="1315"/>
      <c r="S12" s="1315"/>
      <c r="T12" s="1315"/>
      <c r="U12" s="1315"/>
      <c r="V12" s="1315"/>
      <c r="W12" s="1315"/>
      <c r="X12" s="1315"/>
      <c r="Y12" s="1315"/>
      <c r="Z12" s="1315"/>
      <c r="AA12" s="1315"/>
      <c r="AB12" s="1315"/>
      <c r="AC12" s="1315"/>
      <c r="AD12" s="1315"/>
      <c r="AE12" s="1315"/>
      <c r="AF12" s="679"/>
    </row>
    <row r="13" spans="1:32" ht="16.350000000000001" customHeight="1">
      <c r="A13" s="681"/>
      <c r="B13" s="684"/>
      <c r="C13" s="1315"/>
      <c r="D13" s="1315"/>
      <c r="E13" s="1315"/>
      <c r="F13" s="1315"/>
      <c r="G13" s="1315"/>
      <c r="H13" s="1315"/>
      <c r="I13" s="1315"/>
      <c r="J13" s="1315"/>
      <c r="K13" s="1315"/>
      <c r="L13" s="1315"/>
      <c r="M13" s="1315"/>
      <c r="N13" s="1315"/>
      <c r="O13" s="1315"/>
      <c r="P13" s="1315"/>
      <c r="Q13" s="1315"/>
      <c r="R13" s="1315"/>
      <c r="S13" s="1315"/>
      <c r="T13" s="1315"/>
      <c r="U13" s="1315"/>
      <c r="V13" s="1315"/>
      <c r="W13" s="1315"/>
      <c r="X13" s="1315"/>
      <c r="Y13" s="1315"/>
      <c r="Z13" s="1315"/>
      <c r="AA13" s="1315"/>
      <c r="AB13" s="1315"/>
      <c r="AC13" s="1315"/>
      <c r="AD13" s="1315"/>
      <c r="AE13" s="1315"/>
      <c r="AF13" s="679"/>
    </row>
    <row r="14" spans="1:32" ht="7.35" customHeight="1">
      <c r="A14" s="681"/>
      <c r="B14" s="684"/>
      <c r="C14" s="684"/>
      <c r="D14" s="684"/>
      <c r="E14" s="684"/>
      <c r="F14" s="684"/>
      <c r="G14" s="684"/>
      <c r="H14" s="684"/>
      <c r="I14" s="684"/>
      <c r="J14" s="684"/>
      <c r="K14" s="687"/>
      <c r="L14" s="687"/>
      <c r="M14" s="687"/>
      <c r="N14" s="687"/>
      <c r="O14" s="687"/>
      <c r="P14" s="687"/>
      <c r="Q14" s="687"/>
      <c r="R14" s="687"/>
      <c r="S14" s="687"/>
      <c r="T14" s="687"/>
      <c r="U14" s="687"/>
      <c r="V14" s="687"/>
      <c r="AF14" s="679"/>
    </row>
    <row r="15" spans="1:32" ht="16.350000000000001" customHeight="1">
      <c r="A15" s="681"/>
      <c r="B15" s="684"/>
      <c r="C15" s="688" t="s">
        <v>1319</v>
      </c>
      <c r="D15" s="684"/>
      <c r="E15" s="684"/>
      <c r="F15" s="684"/>
      <c r="G15" s="684"/>
      <c r="H15" s="684"/>
      <c r="I15" s="684"/>
      <c r="J15" s="684"/>
      <c r="K15" s="687"/>
      <c r="L15" s="687"/>
      <c r="M15" s="687"/>
      <c r="N15" s="687"/>
      <c r="O15" s="687"/>
      <c r="P15" s="687"/>
      <c r="Q15" s="687"/>
      <c r="R15" s="687"/>
      <c r="S15" s="687"/>
      <c r="T15" s="687"/>
      <c r="U15" s="687"/>
      <c r="V15" s="687"/>
      <c r="AF15" s="679"/>
    </row>
    <row r="16" spans="1:32" ht="16.350000000000001" customHeight="1">
      <c r="AF16" s="679"/>
    </row>
    <row r="17" spans="1:59" ht="18" customHeight="1">
      <c r="A17" s="681"/>
      <c r="B17" s="681"/>
      <c r="C17" s="859" t="s">
        <v>1317</v>
      </c>
      <c r="D17"/>
      <c r="E17"/>
      <c r="F17"/>
      <c r="G17"/>
      <c r="H17"/>
      <c r="I17"/>
      <c r="J17"/>
      <c r="K17"/>
      <c r="L17"/>
      <c r="M17"/>
      <c r="N17"/>
      <c r="O17"/>
      <c r="P17"/>
      <c r="Q17"/>
      <c r="R17"/>
      <c r="S17"/>
      <c r="T17"/>
      <c r="U17"/>
      <c r="V17"/>
      <c r="W17"/>
      <c r="X17"/>
      <c r="Y17"/>
      <c r="Z17"/>
      <c r="AA17"/>
      <c r="AB17"/>
      <c r="AC17"/>
      <c r="AE17" s="692"/>
      <c r="AF17" s="675"/>
    </row>
    <row r="18" spans="1:59" ht="18" customHeight="1">
      <c r="A18" s="681"/>
      <c r="B18" s="681"/>
      <c r="C18" s="860"/>
      <c r="D18"/>
      <c r="E18"/>
      <c r="F18" s="862">
        <v>2020</v>
      </c>
      <c r="G18" s="860"/>
      <c r="H18" s="860"/>
      <c r="I18" s="860"/>
      <c r="J18" s="860"/>
      <c r="K18" s="860"/>
      <c r="L18" s="860"/>
      <c r="M18" s="860"/>
      <c r="N18" s="860"/>
      <c r="O18" s="860"/>
      <c r="P18" s="860"/>
      <c r="Q18" s="860"/>
      <c r="R18" s="860"/>
      <c r="S18" s="860"/>
      <c r="T18" s="860"/>
      <c r="U18" s="860"/>
      <c r="V18" s="860"/>
      <c r="W18" s="860"/>
      <c r="X18" s="862">
        <v>2021</v>
      </c>
      <c r="Y18" s="860"/>
      <c r="Z18" s="860"/>
      <c r="AA18" s="860"/>
      <c r="AB18" s="860"/>
      <c r="AC18"/>
      <c r="AE18" s="695" t="s">
        <v>912</v>
      </c>
      <c r="AF18" s="675"/>
    </row>
    <row r="19" spans="1:59" ht="14.1" customHeight="1">
      <c r="A19" s="681"/>
      <c r="B19" s="681"/>
      <c r="C19" s="860"/>
      <c r="D19"/>
      <c r="E19"/>
      <c r="F19" s="863" t="s">
        <v>913</v>
      </c>
      <c r="G19" s="862"/>
      <c r="H19" s="863" t="s">
        <v>914</v>
      </c>
      <c r="I19" s="862"/>
      <c r="J19" s="863" t="s">
        <v>915</v>
      </c>
      <c r="K19" s="862"/>
      <c r="L19" s="863" t="s">
        <v>916</v>
      </c>
      <c r="M19" s="862"/>
      <c r="N19" s="863" t="s">
        <v>917</v>
      </c>
      <c r="O19" s="862"/>
      <c r="P19" s="863" t="s">
        <v>918</v>
      </c>
      <c r="Q19" s="862"/>
      <c r="R19" s="863" t="s">
        <v>919</v>
      </c>
      <c r="S19" s="862"/>
      <c r="T19" s="863" t="s">
        <v>920</v>
      </c>
      <c r="U19" s="862"/>
      <c r="V19" s="863" t="s">
        <v>1138</v>
      </c>
      <c r="W19" s="862"/>
      <c r="X19" s="863" t="s">
        <v>922</v>
      </c>
      <c r="Y19" s="862"/>
      <c r="Z19" s="863" t="s">
        <v>923</v>
      </c>
      <c r="AA19" s="862"/>
      <c r="AB19" s="863" t="s">
        <v>924</v>
      </c>
      <c r="AC19"/>
      <c r="AD19" s="697"/>
      <c r="AE19" s="696" t="s">
        <v>925</v>
      </c>
      <c r="AF19" s="675"/>
    </row>
    <row r="20" spans="1:59" s="682" customFormat="1" ht="18" customHeight="1">
      <c r="A20" s="676"/>
      <c r="B20" s="676"/>
      <c r="C20" s="861" t="s">
        <v>926</v>
      </c>
      <c r="D20"/>
      <c r="E20"/>
      <c r="F20" s="783">
        <v>0</v>
      </c>
      <c r="G20" s="778"/>
      <c r="H20" s="783">
        <f>F33</f>
        <v>0</v>
      </c>
      <c r="I20" s="782"/>
      <c r="J20" s="783">
        <f>H33</f>
        <v>97925</v>
      </c>
      <c r="K20" s="782"/>
      <c r="L20" s="783">
        <f>J33</f>
        <v>0</v>
      </c>
      <c r="M20" s="782"/>
      <c r="N20" s="783">
        <f>L33</f>
        <v>0</v>
      </c>
      <c r="O20" s="784"/>
      <c r="P20" s="783">
        <f>N33</f>
        <v>0</v>
      </c>
      <c r="Q20" s="784"/>
      <c r="R20" s="783">
        <f>P33</f>
        <v>0</v>
      </c>
      <c r="S20" s="784"/>
      <c r="T20" s="783">
        <f>R33</f>
        <v>0</v>
      </c>
      <c r="U20" s="784"/>
      <c r="V20" s="783">
        <f>T33</f>
        <v>0</v>
      </c>
      <c r="W20" s="784"/>
      <c r="X20" s="783">
        <f>V33</f>
        <v>0</v>
      </c>
      <c r="Y20" s="784"/>
      <c r="Z20" s="783">
        <f>X33</f>
        <v>0</v>
      </c>
      <c r="AA20" s="782"/>
      <c r="AB20" s="783">
        <f>Z33</f>
        <v>79443</v>
      </c>
      <c r="AC20" s="785"/>
      <c r="AD20" s="783"/>
      <c r="AE20" s="698">
        <f>F20</f>
        <v>0</v>
      </c>
      <c r="AF20" s="695" t="s">
        <v>22</v>
      </c>
      <c r="AG20" s="700"/>
      <c r="AH20" s="700"/>
      <c r="AI20" s="700"/>
    </row>
    <row r="21" spans="1:59" s="702" customFormat="1" ht="14.1" customHeight="1">
      <c r="A21" s="701"/>
      <c r="B21" s="701"/>
      <c r="C21" s="860"/>
      <c r="D21"/>
      <c r="E21"/>
      <c r="F21"/>
      <c r="G21"/>
      <c r="H21"/>
      <c r="I21"/>
      <c r="J21"/>
      <c r="K21"/>
      <c r="L21"/>
      <c r="M21"/>
      <c r="N21"/>
      <c r="O21"/>
      <c r="P21"/>
      <c r="Q21"/>
      <c r="R21"/>
      <c r="S21"/>
      <c r="T21"/>
      <c r="U21"/>
      <c r="V21"/>
      <c r="W21"/>
      <c r="X21"/>
      <c r="Y21"/>
      <c r="Z21"/>
      <c r="AA21"/>
      <c r="AB21"/>
      <c r="AC21"/>
      <c r="AD21" s="697"/>
      <c r="AE21" s="703"/>
      <c r="AF21" s="704"/>
    </row>
    <row r="22" spans="1:59" ht="18" customHeight="1">
      <c r="A22" s="681"/>
      <c r="B22" s="681"/>
      <c r="C22" s="860" t="s">
        <v>927</v>
      </c>
      <c r="D22"/>
      <c r="E22"/>
      <c r="F22" s="791">
        <v>197076</v>
      </c>
      <c r="G22" s="749"/>
      <c r="H22" s="791">
        <v>184863</v>
      </c>
      <c r="I22" s="749"/>
      <c r="J22" s="791">
        <v>286012</v>
      </c>
      <c r="K22" s="791">
        <v>0</v>
      </c>
      <c r="L22" s="791">
        <v>264852</v>
      </c>
      <c r="M22" s="791" t="s">
        <v>22</v>
      </c>
      <c r="N22" s="791">
        <v>268160</v>
      </c>
      <c r="O22" s="791"/>
      <c r="P22" s="791">
        <v>354469</v>
      </c>
      <c r="Q22" s="791" t="s">
        <v>22</v>
      </c>
      <c r="R22" s="791">
        <v>274909</v>
      </c>
      <c r="S22" s="791" t="s">
        <v>22</v>
      </c>
      <c r="T22" s="791">
        <v>272479</v>
      </c>
      <c r="U22" s="791" t="s">
        <v>22</v>
      </c>
      <c r="V22" s="791">
        <v>353344</v>
      </c>
      <c r="W22" s="791" t="s">
        <v>22</v>
      </c>
      <c r="X22" s="791">
        <v>298870</v>
      </c>
      <c r="Y22" s="791" t="s">
        <v>22</v>
      </c>
      <c r="Z22" s="791">
        <v>249718</v>
      </c>
      <c r="AA22" s="749"/>
      <c r="AB22" s="791">
        <v>312468</v>
      </c>
      <c r="AC22"/>
      <c r="AD22" s="323"/>
      <c r="AE22" s="706">
        <f>SUM(F22:AB22)</f>
        <v>3317220</v>
      </c>
      <c r="AF22" s="323"/>
      <c r="AG22" s="707"/>
      <c r="AH22" s="707"/>
      <c r="AI22" s="707"/>
    </row>
    <row r="23" spans="1:59" ht="18" customHeight="1">
      <c r="A23" s="681"/>
      <c r="B23" s="681"/>
      <c r="C23" s="860" t="s">
        <v>928</v>
      </c>
      <c r="D23"/>
      <c r="E23"/>
      <c r="F23" s="791">
        <v>0</v>
      </c>
      <c r="G23" s="749"/>
      <c r="H23" s="791">
        <v>0</v>
      </c>
      <c r="I23" s="749"/>
      <c r="J23" s="791">
        <v>7</v>
      </c>
      <c r="K23" s="791">
        <v>0</v>
      </c>
      <c r="L23" s="791">
        <v>0</v>
      </c>
      <c r="M23" s="791" t="s">
        <v>22</v>
      </c>
      <c r="N23" s="791">
        <v>0</v>
      </c>
      <c r="O23" s="791"/>
      <c r="P23" s="791">
        <v>0</v>
      </c>
      <c r="Q23" s="791" t="s">
        <v>22</v>
      </c>
      <c r="R23" s="791">
        <v>0</v>
      </c>
      <c r="S23" s="791" t="s">
        <v>22</v>
      </c>
      <c r="T23" s="791">
        <v>0</v>
      </c>
      <c r="U23" s="791" t="s">
        <v>22</v>
      </c>
      <c r="V23" s="791">
        <v>0</v>
      </c>
      <c r="W23" s="791" t="s">
        <v>22</v>
      </c>
      <c r="X23" s="791">
        <v>0</v>
      </c>
      <c r="Y23" s="791" t="s">
        <v>22</v>
      </c>
      <c r="Z23" s="791">
        <v>0</v>
      </c>
      <c r="AA23" s="749"/>
      <c r="AB23" s="791">
        <v>2</v>
      </c>
      <c r="AC23"/>
      <c r="AD23" s="323"/>
      <c r="AE23" s="706">
        <f>SUM(F23:AB23)</f>
        <v>9</v>
      </c>
      <c r="AF23" s="323"/>
      <c r="AG23" s="707"/>
      <c r="AH23" s="707"/>
      <c r="AI23" s="707"/>
    </row>
    <row r="24" spans="1:59" s="682" customFormat="1" ht="18" customHeight="1">
      <c r="A24" s="676"/>
      <c r="B24" s="676"/>
      <c r="C24" s="861" t="s">
        <v>929</v>
      </c>
      <c r="D24"/>
      <c r="E24"/>
      <c r="F24" s="710">
        <f>SUM(F22:F23)</f>
        <v>197076</v>
      </c>
      <c r="G24"/>
      <c r="H24" s="710">
        <f>SUM(H22:H23)</f>
        <v>184863</v>
      </c>
      <c r="I24"/>
      <c r="J24" s="710">
        <f>SUM(J22:J23)</f>
        <v>286019</v>
      </c>
      <c r="K24"/>
      <c r="L24" s="710">
        <f>SUM(L22:L23)</f>
        <v>264852</v>
      </c>
      <c r="M24"/>
      <c r="N24" s="710">
        <f>SUM(N22:N23)</f>
        <v>268160</v>
      </c>
      <c r="O24"/>
      <c r="P24" s="710">
        <f>SUM(P22:P23)</f>
        <v>354469</v>
      </c>
      <c r="Q24"/>
      <c r="R24" s="710">
        <f>SUM(R22:R23)</f>
        <v>274909</v>
      </c>
      <c r="S24"/>
      <c r="T24" s="710">
        <f>SUM(T22:T23)</f>
        <v>272479</v>
      </c>
      <c r="U24"/>
      <c r="V24" s="710">
        <f>SUM(V22:V23)</f>
        <v>353344</v>
      </c>
      <c r="W24"/>
      <c r="X24" s="710">
        <f>SUM(X22:X23)</f>
        <v>298870</v>
      </c>
      <c r="Y24"/>
      <c r="Z24" s="710">
        <f>SUM(Z22:Z23)</f>
        <v>249718</v>
      </c>
      <c r="AA24"/>
      <c r="AB24" s="850">
        <f>SUM(AB22:AB23)</f>
        <v>312470</v>
      </c>
      <c r="AC24"/>
      <c r="AE24" s="710">
        <f>AE22+AE23</f>
        <v>3317229</v>
      </c>
      <c r="AF24" s="711"/>
      <c r="AG24" s="700"/>
      <c r="AH24" s="700"/>
      <c r="AI24" s="700"/>
    </row>
    <row r="25" spans="1:59" ht="16.350000000000001" customHeight="1">
      <c r="A25" s="681"/>
      <c r="B25" s="681"/>
      <c r="C25" s="860"/>
      <c r="D25"/>
      <c r="E25"/>
      <c r="F25"/>
      <c r="G25"/>
      <c r="H25"/>
      <c r="I25"/>
      <c r="J25"/>
      <c r="K25"/>
      <c r="L25"/>
      <c r="M25"/>
      <c r="N25"/>
      <c r="O25"/>
      <c r="P25"/>
      <c r="Q25"/>
      <c r="R25"/>
      <c r="S25"/>
      <c r="T25"/>
      <c r="U25"/>
      <c r="V25"/>
      <c r="W25"/>
      <c r="X25"/>
      <c r="Y25"/>
      <c r="Z25"/>
      <c r="AA25"/>
      <c r="AB25"/>
      <c r="AC25"/>
      <c r="AE25" s="712"/>
      <c r="AG25" s="707"/>
      <c r="AH25" s="707"/>
      <c r="AI25" s="707"/>
    </row>
    <row r="26" spans="1:59" ht="18" customHeight="1">
      <c r="A26" s="681"/>
      <c r="B26" s="681"/>
      <c r="C26" s="860" t="s">
        <v>930</v>
      </c>
      <c r="D26"/>
      <c r="E26"/>
      <c r="F26" s="791">
        <v>0</v>
      </c>
      <c r="G26" s="761"/>
      <c r="H26" s="791">
        <v>0</v>
      </c>
      <c r="I26" s="761"/>
      <c r="J26" s="791">
        <v>0</v>
      </c>
      <c r="K26" s="761"/>
      <c r="L26" s="791">
        <v>0</v>
      </c>
      <c r="M26" s="761"/>
      <c r="N26" s="791">
        <v>0</v>
      </c>
      <c r="O26" s="761"/>
      <c r="P26" s="791">
        <v>0</v>
      </c>
      <c r="Q26" s="761"/>
      <c r="R26" s="791">
        <v>0</v>
      </c>
      <c r="S26" s="761"/>
      <c r="T26" s="791">
        <v>0</v>
      </c>
      <c r="U26" s="806"/>
      <c r="V26" s="791">
        <v>0</v>
      </c>
      <c r="W26" s="761"/>
      <c r="X26" s="791">
        <v>0</v>
      </c>
      <c r="Y26" s="761"/>
      <c r="Z26" s="791">
        <v>0</v>
      </c>
      <c r="AA26" s="761"/>
      <c r="AB26" s="791">
        <v>0</v>
      </c>
      <c r="AC26"/>
      <c r="AE26" s="716">
        <f>SUM(F26:AB26)</f>
        <v>0</v>
      </c>
      <c r="AF26" s="717"/>
      <c r="AG26" s="718"/>
      <c r="AH26" s="718"/>
      <c r="AI26" s="718"/>
      <c r="AJ26" s="719"/>
      <c r="AK26" s="719"/>
      <c r="AL26" s="719"/>
      <c r="AM26" s="719"/>
      <c r="AN26" s="719"/>
      <c r="AO26" s="719"/>
      <c r="AP26" s="719"/>
      <c r="AQ26" s="719"/>
      <c r="AR26" s="719"/>
      <c r="AS26" s="719"/>
      <c r="AT26" s="719"/>
      <c r="AU26" s="719"/>
      <c r="AV26" s="719"/>
      <c r="AW26" s="719"/>
      <c r="AX26" s="719"/>
      <c r="AY26" s="719"/>
      <c r="AZ26" s="719"/>
      <c r="BA26" s="719"/>
      <c r="BB26" s="719"/>
    </row>
    <row r="27" spans="1:59" ht="18" customHeight="1">
      <c r="A27" s="681"/>
      <c r="B27" s="681"/>
      <c r="C27" s="860" t="s">
        <v>931</v>
      </c>
      <c r="D27"/>
      <c r="E27"/>
      <c r="F27" s="791">
        <v>0</v>
      </c>
      <c r="G27" s="761"/>
      <c r="H27" s="791">
        <v>0</v>
      </c>
      <c r="I27" s="761"/>
      <c r="J27" s="791">
        <v>0</v>
      </c>
      <c r="K27" s="761"/>
      <c r="L27" s="791">
        <v>0</v>
      </c>
      <c r="M27" s="761"/>
      <c r="N27" s="791">
        <v>0</v>
      </c>
      <c r="O27" s="761"/>
      <c r="P27" s="791">
        <v>0</v>
      </c>
      <c r="Q27" s="761"/>
      <c r="R27" s="791">
        <v>0</v>
      </c>
      <c r="S27" s="761"/>
      <c r="T27" s="791">
        <v>0</v>
      </c>
      <c r="U27" s="806"/>
      <c r="V27" s="791">
        <v>0</v>
      </c>
      <c r="W27" s="761"/>
      <c r="X27" s="791">
        <v>0</v>
      </c>
      <c r="Y27" s="761"/>
      <c r="Z27" s="791">
        <v>0</v>
      </c>
      <c r="AA27" s="761"/>
      <c r="AB27" s="791">
        <v>79443</v>
      </c>
      <c r="AC27"/>
      <c r="AD27" s="323"/>
      <c r="AE27" s="716">
        <f>SUM(F27:AB27)</f>
        <v>79443</v>
      </c>
      <c r="AF27" s="717"/>
      <c r="AG27" s="718"/>
      <c r="AH27" s="718"/>
      <c r="AI27" s="718"/>
      <c r="AJ27" s="719"/>
      <c r="AK27" s="719"/>
      <c r="AL27" s="719"/>
      <c r="AM27" s="719"/>
      <c r="AN27" s="719"/>
      <c r="AO27" s="719"/>
      <c r="AP27" s="719"/>
      <c r="AQ27" s="719"/>
      <c r="AR27" s="719"/>
      <c r="AS27" s="719"/>
      <c r="AT27" s="719"/>
      <c r="AU27" s="719"/>
      <c r="AV27" s="719"/>
      <c r="AW27" s="719"/>
      <c r="AX27" s="719"/>
      <c r="AY27" s="719"/>
      <c r="AZ27" s="719"/>
      <c r="BA27" s="719"/>
      <c r="BB27" s="719"/>
    </row>
    <row r="28" spans="1:59" ht="18" customHeight="1">
      <c r="A28" s="681"/>
      <c r="B28" s="681"/>
      <c r="C28" s="860" t="s">
        <v>932</v>
      </c>
      <c r="D28"/>
      <c r="E2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c r="AD28" s="323"/>
      <c r="AE28" s="716"/>
      <c r="AF28" s="717"/>
      <c r="AG28" s="718"/>
      <c r="AH28" s="718"/>
      <c r="AI28" s="718"/>
      <c r="AJ28" s="719"/>
      <c r="AK28" s="719"/>
      <c r="AL28" s="719"/>
      <c r="AM28" s="719"/>
      <c r="AN28" s="719"/>
      <c r="AO28" s="719"/>
      <c r="AP28" s="719"/>
      <c r="AQ28" s="719"/>
      <c r="AR28" s="719"/>
      <c r="AS28" s="719"/>
      <c r="AT28" s="719"/>
      <c r="AU28" s="719"/>
      <c r="AV28" s="719"/>
      <c r="AW28" s="719"/>
      <c r="AX28" s="719"/>
      <c r="AY28" s="719"/>
      <c r="AZ28" s="719"/>
      <c r="BA28" s="719"/>
      <c r="BB28" s="719"/>
    </row>
    <row r="29" spans="1:59" ht="18" customHeight="1">
      <c r="A29" s="681"/>
      <c r="B29" s="681"/>
      <c r="C29" s="860" t="s">
        <v>933</v>
      </c>
      <c r="D29"/>
      <c r="E29"/>
      <c r="F29" s="791">
        <v>0</v>
      </c>
      <c r="G29" s="761"/>
      <c r="H29" s="791">
        <v>0</v>
      </c>
      <c r="I29" s="761"/>
      <c r="J29" s="791">
        <v>170000</v>
      </c>
      <c r="K29" s="761"/>
      <c r="L29" s="791">
        <v>0</v>
      </c>
      <c r="M29" s="761"/>
      <c r="N29" s="791">
        <v>0</v>
      </c>
      <c r="O29" s="761"/>
      <c r="P29" s="791">
        <v>0</v>
      </c>
      <c r="Q29" s="761"/>
      <c r="R29" s="791">
        <v>0</v>
      </c>
      <c r="S29" s="761"/>
      <c r="T29" s="791">
        <v>0</v>
      </c>
      <c r="U29" s="806"/>
      <c r="V29" s="791">
        <v>0</v>
      </c>
      <c r="W29" s="761"/>
      <c r="X29" s="791">
        <v>0</v>
      </c>
      <c r="Y29" s="761"/>
      <c r="Z29" s="791">
        <v>0</v>
      </c>
      <c r="AA29" s="761"/>
      <c r="AB29" s="791">
        <v>0</v>
      </c>
      <c r="AC29"/>
      <c r="AD29" s="323"/>
      <c r="AE29" s="716">
        <f>SUM(F29:AB29)</f>
        <v>170000</v>
      </c>
      <c r="AF29" s="717"/>
      <c r="AG29" s="718"/>
      <c r="AH29" s="718"/>
      <c r="AI29" s="718"/>
      <c r="AJ29" s="719"/>
      <c r="AK29" s="719"/>
      <c r="AL29" s="719"/>
      <c r="AM29" s="719"/>
      <c r="AN29" s="719"/>
      <c r="AO29" s="719"/>
      <c r="AP29" s="719"/>
      <c r="AQ29" s="719"/>
      <c r="AR29" s="719"/>
      <c r="AS29" s="719"/>
      <c r="AT29" s="719"/>
      <c r="AU29" s="719"/>
      <c r="AV29" s="719"/>
      <c r="AW29" s="719"/>
      <c r="AX29" s="719"/>
      <c r="AY29" s="719"/>
      <c r="AZ29" s="719"/>
      <c r="BA29" s="719"/>
      <c r="BB29" s="719"/>
    </row>
    <row r="30" spans="1:59" ht="18" customHeight="1">
      <c r="A30" s="681"/>
      <c r="B30" s="681"/>
      <c r="C30" s="860" t="s">
        <v>932</v>
      </c>
      <c r="D30"/>
      <c r="E30"/>
      <c r="F30" s="791">
        <v>197076</v>
      </c>
      <c r="G30" s="761"/>
      <c r="H30" s="791">
        <v>86938</v>
      </c>
      <c r="I30" s="761"/>
      <c r="J30" s="791">
        <v>213944</v>
      </c>
      <c r="K30" s="761"/>
      <c r="L30" s="791">
        <v>264852</v>
      </c>
      <c r="M30" s="761"/>
      <c r="N30" s="791">
        <v>268160</v>
      </c>
      <c r="O30" s="761"/>
      <c r="P30" s="791">
        <v>354469</v>
      </c>
      <c r="Q30" s="761"/>
      <c r="R30" s="791">
        <v>274909</v>
      </c>
      <c r="S30" s="761"/>
      <c r="T30" s="791">
        <v>272479</v>
      </c>
      <c r="U30" s="806"/>
      <c r="V30" s="791">
        <v>353344</v>
      </c>
      <c r="W30" s="761"/>
      <c r="X30" s="791">
        <v>298870</v>
      </c>
      <c r="Y30" s="761"/>
      <c r="Z30" s="791">
        <v>170275</v>
      </c>
      <c r="AA30" s="761"/>
      <c r="AB30" s="791">
        <v>312470</v>
      </c>
      <c r="AC30"/>
      <c r="AD30" s="323"/>
      <c r="AE30" s="716">
        <f>SUM(F30:AB30)</f>
        <v>3067786</v>
      </c>
      <c r="AF30" s="717"/>
      <c r="AG30" s="718"/>
      <c r="AH30" s="718"/>
      <c r="AI30" s="718"/>
      <c r="AJ30" s="719"/>
      <c r="AK30" s="719"/>
      <c r="AL30" s="719"/>
      <c r="AM30" s="719"/>
      <c r="AN30" s="719"/>
      <c r="AO30" s="719"/>
      <c r="AP30" s="719"/>
      <c r="AQ30" s="719"/>
      <c r="AR30" s="719"/>
      <c r="AS30" s="719"/>
      <c r="AT30" s="719"/>
      <c r="AU30" s="719"/>
      <c r="AV30" s="719"/>
      <c r="AW30" s="719"/>
      <c r="AX30" s="719"/>
      <c r="AY30" s="719"/>
      <c r="AZ30" s="719"/>
      <c r="BA30" s="719"/>
      <c r="BB30" s="719"/>
    </row>
    <row r="31" spans="1:59" s="682" customFormat="1" ht="18" customHeight="1">
      <c r="A31" s="676"/>
      <c r="B31" s="676"/>
      <c r="C31" s="861" t="s">
        <v>934</v>
      </c>
      <c r="D31"/>
      <c r="E31"/>
      <c r="F31" s="721">
        <f>SUM(F26:F30)</f>
        <v>197076</v>
      </c>
      <c r="G31"/>
      <c r="H31" s="721">
        <f>SUM(H26:H30)</f>
        <v>86938</v>
      </c>
      <c r="I31"/>
      <c r="J31" s="721">
        <f>SUM(J26:J30)</f>
        <v>383944</v>
      </c>
      <c r="K31"/>
      <c r="L31" s="721">
        <f>SUM(L26:L30)</f>
        <v>264852</v>
      </c>
      <c r="M31"/>
      <c r="N31" s="721">
        <f>SUM(N26:N30)</f>
        <v>268160</v>
      </c>
      <c r="O31"/>
      <c r="P31" s="721">
        <f>SUM(P26:P30)</f>
        <v>354469</v>
      </c>
      <c r="Q31"/>
      <c r="R31" s="852">
        <f>SUM(R26:R30)</f>
        <v>274909</v>
      </c>
      <c r="S31"/>
      <c r="T31" s="852">
        <f>SUM(T26:T30)</f>
        <v>272479</v>
      </c>
      <c r="U31"/>
      <c r="V31" s="721">
        <f>SUM(V26:V30)</f>
        <v>353344</v>
      </c>
      <c r="W31"/>
      <c r="X31" s="721">
        <f>SUM(X26:X30)</f>
        <v>298870</v>
      </c>
      <c r="Y31"/>
      <c r="Z31" s="721">
        <f>SUM(Z26:Z30)</f>
        <v>170275</v>
      </c>
      <c r="AA31"/>
      <c r="AB31" s="721">
        <f>SUM(AB26:AB30)</f>
        <v>391913</v>
      </c>
      <c r="AC31"/>
      <c r="AD31" s="720"/>
      <c r="AE31" s="721">
        <f>SUM(AE26:AE30)</f>
        <v>3317229</v>
      </c>
      <c r="AF31" s="711"/>
      <c r="AG31" s="722"/>
      <c r="AH31" s="722"/>
      <c r="AI31" s="722"/>
      <c r="AJ31" s="723"/>
      <c r="AK31" s="723"/>
      <c r="AL31" s="723"/>
      <c r="AM31" s="723"/>
      <c r="AN31" s="723"/>
      <c r="AO31" s="723"/>
      <c r="AP31" s="723"/>
      <c r="AQ31" s="723"/>
      <c r="AR31" s="723"/>
      <c r="AS31" s="723"/>
      <c r="AT31" s="723"/>
      <c r="AU31" s="723"/>
      <c r="AV31" s="723"/>
      <c r="AW31" s="723"/>
      <c r="AX31" s="723"/>
      <c r="AY31" s="723"/>
      <c r="AZ31" s="723"/>
      <c r="BA31" s="723"/>
      <c r="BB31" s="723"/>
    </row>
    <row r="32" spans="1:59" ht="12" customHeight="1">
      <c r="B32" s="681"/>
      <c r="C32" s="860"/>
      <c r="D32"/>
      <c r="E32"/>
      <c r="F32"/>
      <c r="G32"/>
      <c r="H32"/>
      <c r="I32"/>
      <c r="J32"/>
      <c r="K32"/>
      <c r="L32"/>
      <c r="M32"/>
      <c r="N32"/>
      <c r="O32"/>
      <c r="P32"/>
      <c r="Q32"/>
      <c r="R32"/>
      <c r="S32"/>
      <c r="T32"/>
      <c r="U32"/>
      <c r="V32"/>
      <c r="W32"/>
      <c r="X32"/>
      <c r="Y32"/>
      <c r="Z32"/>
      <c r="AA32"/>
      <c r="AB32" t="s">
        <v>22</v>
      </c>
      <c r="AC32"/>
      <c r="AD32" s="323"/>
      <c r="AE32" s="712"/>
      <c r="AF32" s="724"/>
      <c r="AG32" s="719"/>
      <c r="AH32" s="719"/>
      <c r="AI32" s="719"/>
      <c r="AJ32" s="719"/>
      <c r="AK32" s="719"/>
      <c r="AL32" s="719"/>
      <c r="AM32" s="719"/>
      <c r="AN32" s="719"/>
      <c r="AO32" s="719"/>
      <c r="AP32" s="719"/>
      <c r="AQ32" s="719"/>
      <c r="AR32" s="719"/>
      <c r="AS32" s="719"/>
      <c r="AT32" s="719"/>
      <c r="AU32" s="719"/>
      <c r="AV32" s="719"/>
      <c r="AW32" s="719"/>
      <c r="AX32" s="719"/>
      <c r="AY32" s="719"/>
      <c r="AZ32" s="719"/>
      <c r="BA32" s="719"/>
      <c r="BB32" s="719"/>
      <c r="BC32" s="719"/>
      <c r="BD32" s="719"/>
      <c r="BE32" s="719"/>
      <c r="BF32" s="719"/>
      <c r="BG32" s="719"/>
    </row>
    <row r="33" spans="1:54" s="682" customFormat="1" ht="14.1" customHeight="1" thickBot="1">
      <c r="A33" s="676"/>
      <c r="B33" s="676"/>
      <c r="C33" s="861" t="s">
        <v>935</v>
      </c>
      <c r="D33"/>
      <c r="E33"/>
      <c r="F33" s="726">
        <f>SUM(F20)+SUM(F24)-SUM(F31)</f>
        <v>0</v>
      </c>
      <c r="G33"/>
      <c r="H33" s="726">
        <f>SUM(H20)+SUM(H24)-SUM(H31)</f>
        <v>97925</v>
      </c>
      <c r="I33"/>
      <c r="J33" s="726">
        <f>SUM(J20)+SUM(J24)-SUM(J31)</f>
        <v>0</v>
      </c>
      <c r="K33"/>
      <c r="L33" s="726">
        <f>SUM(L20)+SUM(L24)-SUM(L31)</f>
        <v>0</v>
      </c>
      <c r="M33"/>
      <c r="N33" s="726">
        <f>SUM(N20)+SUM(N24)-SUM(N31)</f>
        <v>0</v>
      </c>
      <c r="O33"/>
      <c r="P33" s="726">
        <f>SUM(P20)+SUM(P24)-SUM(P31)</f>
        <v>0</v>
      </c>
      <c r="Q33"/>
      <c r="R33" s="726">
        <f>SUM(R20)+SUM(R24)-SUM(R31)</f>
        <v>0</v>
      </c>
      <c r="S33"/>
      <c r="T33" s="726">
        <f>SUM(T20)+SUM(T24)-SUM(T31)</f>
        <v>0</v>
      </c>
      <c r="U33"/>
      <c r="V33" s="726">
        <f>SUM(V20)+SUM(V24)-SUM(V31)</f>
        <v>0</v>
      </c>
      <c r="W33"/>
      <c r="X33" s="726">
        <f>SUM(X20)+SUM(X24)-SUM(X31)</f>
        <v>0</v>
      </c>
      <c r="Y33"/>
      <c r="Z33" s="726">
        <f>SUM(Z20)+SUM(Z24)-SUM(Z31)</f>
        <v>79443</v>
      </c>
      <c r="AA33"/>
      <c r="AB33" s="726">
        <f>AB20+AB24-AB31</f>
        <v>0</v>
      </c>
      <c r="AC33"/>
      <c r="AD33" s="727"/>
      <c r="AE33" s="726">
        <f>AE20+AE24-AE31</f>
        <v>0</v>
      </c>
    </row>
    <row r="34" spans="1:54" ht="13.35" customHeight="1" thickTop="1">
      <c r="B34" s="681"/>
      <c r="C34" s="860"/>
      <c r="D34" s="853"/>
      <c r="E34" s="853"/>
      <c r="F34" s="854"/>
      <c r="G34" s="855"/>
      <c r="H34" s="855"/>
      <c r="I34"/>
      <c r="J34" s="855"/>
      <c r="K34"/>
      <c r="L34" s="855"/>
      <c r="M34"/>
      <c r="N34" s="855"/>
      <c r="O34"/>
      <c r="P34" s="855"/>
      <c r="Q34"/>
      <c r="R34" s="855"/>
      <c r="S34"/>
      <c r="T34" s="855"/>
      <c r="U34"/>
      <c r="V34" s="855"/>
      <c r="W34"/>
      <c r="X34"/>
      <c r="Y34"/>
      <c r="Z34" s="855"/>
      <c r="AA34"/>
      <c r="AB34" s="856"/>
      <c r="AC34" s="449"/>
      <c r="AD34" s="730"/>
      <c r="AE34" s="708"/>
      <c r="AF34" s="675"/>
    </row>
    <row r="35" spans="1:54" ht="12.75" customHeight="1">
      <c r="A35" s="681"/>
      <c r="B35" s="681"/>
      <c r="C35" s="860"/>
      <c r="D3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717"/>
      <c r="AE35" s="715"/>
      <c r="AF35" s="675"/>
    </row>
    <row r="36" spans="1:54" ht="18" customHeight="1">
      <c r="A36" s="681"/>
      <c r="B36" s="681"/>
      <c r="C36" s="859" t="s">
        <v>1204</v>
      </c>
      <c r="D36"/>
      <c r="E36"/>
      <c r="F36" s="855"/>
      <c r="G36"/>
      <c r="H36" s="857"/>
      <c r="I36"/>
      <c r="J36" s="857"/>
      <c r="K36"/>
      <c r="L36" s="857"/>
      <c r="M36"/>
      <c r="N36" s="855"/>
      <c r="O36"/>
      <c r="P36" s="855"/>
      <c r="Q36"/>
      <c r="R36" s="857"/>
      <c r="S36"/>
      <c r="T36" s="857"/>
      <c r="U36"/>
      <c r="V36" s="857"/>
      <c r="W36"/>
      <c r="X36"/>
      <c r="Y36"/>
      <c r="Z36" s="857"/>
      <c r="AA36"/>
      <c r="AB36" s="855"/>
      <c r="AC36"/>
      <c r="AE36" s="715"/>
      <c r="AF36" s="675"/>
    </row>
    <row r="37" spans="1:54" ht="18" customHeight="1">
      <c r="A37" s="681"/>
      <c r="B37" s="681"/>
      <c r="C37" s="860"/>
      <c r="D37"/>
      <c r="E37"/>
      <c r="F37" s="862">
        <v>2019</v>
      </c>
      <c r="G37" s="862"/>
      <c r="H37" s="864"/>
      <c r="I37" s="862"/>
      <c r="J37" s="864"/>
      <c r="K37" s="862"/>
      <c r="L37" s="864"/>
      <c r="M37" s="862"/>
      <c r="N37" s="864"/>
      <c r="O37" s="862"/>
      <c r="P37" s="864"/>
      <c r="Q37" s="862"/>
      <c r="R37" s="864"/>
      <c r="S37" s="862"/>
      <c r="T37" s="864"/>
      <c r="U37" s="862"/>
      <c r="V37" s="864"/>
      <c r="W37" s="862"/>
      <c r="X37" s="862">
        <v>2020</v>
      </c>
      <c r="Y37" s="862"/>
      <c r="Z37" s="864"/>
      <c r="AA37" s="862"/>
      <c r="AB37" s="864"/>
      <c r="AC37"/>
      <c r="AE37" s="732" t="s">
        <v>912</v>
      </c>
      <c r="AF37" s="675"/>
    </row>
    <row r="38" spans="1:54" ht="14.1" customHeight="1">
      <c r="A38" s="681"/>
      <c r="B38" s="681"/>
      <c r="C38" s="860"/>
      <c r="D38"/>
      <c r="E38"/>
      <c r="F38" s="865" t="s">
        <v>913</v>
      </c>
      <c r="G38" s="862"/>
      <c r="H38" s="865" t="s">
        <v>914</v>
      </c>
      <c r="I38" s="862"/>
      <c r="J38" s="865" t="s">
        <v>915</v>
      </c>
      <c r="K38" s="862"/>
      <c r="L38" s="865" t="s">
        <v>916</v>
      </c>
      <c r="M38" s="862"/>
      <c r="N38" s="865" t="s">
        <v>917</v>
      </c>
      <c r="O38" s="862"/>
      <c r="P38" s="865" t="s">
        <v>918</v>
      </c>
      <c r="Q38" s="862"/>
      <c r="R38" s="865" t="s">
        <v>919</v>
      </c>
      <c r="S38" s="862"/>
      <c r="T38" s="865" t="s">
        <v>920</v>
      </c>
      <c r="U38" s="862"/>
      <c r="V38" s="865" t="s">
        <v>921</v>
      </c>
      <c r="W38" s="862"/>
      <c r="X38" s="863" t="s">
        <v>922</v>
      </c>
      <c r="Y38" s="862"/>
      <c r="Z38" s="865" t="s">
        <v>923</v>
      </c>
      <c r="AA38" s="862"/>
      <c r="AB38" s="865" t="s">
        <v>924</v>
      </c>
      <c r="AC38"/>
      <c r="AD38" s="697"/>
      <c r="AE38" s="733" t="s">
        <v>925</v>
      </c>
      <c r="AF38" s="675"/>
    </row>
    <row r="39" spans="1:54" s="682" customFormat="1" ht="18" customHeight="1">
      <c r="A39" s="676"/>
      <c r="B39" s="676"/>
      <c r="C39" s="861" t="s">
        <v>926</v>
      </c>
      <c r="D39"/>
      <c r="E39"/>
      <c r="F39" s="783">
        <v>0</v>
      </c>
      <c r="G39" s="778"/>
      <c r="H39" s="783">
        <f>F52</f>
        <v>8203</v>
      </c>
      <c r="I39" s="782"/>
      <c r="J39" s="783">
        <f>H52</f>
        <v>170539</v>
      </c>
      <c r="K39" s="782"/>
      <c r="L39" s="783">
        <f>J52</f>
        <v>0</v>
      </c>
      <c r="M39" s="782"/>
      <c r="N39" s="783">
        <f>L52</f>
        <v>0</v>
      </c>
      <c r="O39" s="784"/>
      <c r="P39" s="783">
        <f>N52</f>
        <v>13439</v>
      </c>
      <c r="Q39" s="784"/>
      <c r="R39" s="783">
        <f>P52</f>
        <v>0</v>
      </c>
      <c r="S39" s="784"/>
      <c r="T39" s="783">
        <f>R52</f>
        <v>0</v>
      </c>
      <c r="U39" s="784"/>
      <c r="V39" s="783">
        <f>T52</f>
        <v>0</v>
      </c>
      <c r="W39" s="784"/>
      <c r="X39" s="783">
        <f>V52</f>
        <v>0</v>
      </c>
      <c r="Y39" s="784"/>
      <c r="Z39" s="783">
        <f>X52</f>
        <v>0</v>
      </c>
      <c r="AA39" s="782"/>
      <c r="AB39" s="783">
        <f>Z52</f>
        <v>280021</v>
      </c>
      <c r="AC39" s="785"/>
      <c r="AD39" s="699"/>
      <c r="AE39" s="698">
        <f>F39</f>
        <v>0</v>
      </c>
      <c r="AF39" s="695"/>
      <c r="AG39" s="700"/>
      <c r="AH39" s="700"/>
      <c r="AI39" s="700"/>
    </row>
    <row r="40" spans="1:54" s="702" customFormat="1" ht="14.1" customHeight="1">
      <c r="A40" s="701"/>
      <c r="B40" s="701"/>
      <c r="C40" s="860"/>
      <c r="D40"/>
      <c r="E40"/>
      <c r="F40"/>
      <c r="G40"/>
      <c r="H40"/>
      <c r="I40"/>
      <c r="J40"/>
      <c r="K40"/>
      <c r="L40"/>
      <c r="M40"/>
      <c r="N40"/>
      <c r="O40"/>
      <c r="P40"/>
      <c r="Q40"/>
      <c r="R40"/>
      <c r="S40"/>
      <c r="T40"/>
      <c r="U40"/>
      <c r="V40"/>
      <c r="W40"/>
      <c r="X40"/>
      <c r="Y40"/>
      <c r="Z40"/>
      <c r="AA40"/>
      <c r="AB40"/>
      <c r="AC40"/>
      <c r="AD40" s="697"/>
      <c r="AE40" s="703"/>
      <c r="AF40" s="704"/>
    </row>
    <row r="41" spans="1:54" ht="18" customHeight="1">
      <c r="A41" s="681"/>
      <c r="B41" s="681"/>
      <c r="C41" s="860" t="s">
        <v>927</v>
      </c>
      <c r="D41"/>
      <c r="E41"/>
      <c r="F41" s="791">
        <v>269122</v>
      </c>
      <c r="G41" s="749"/>
      <c r="H41" s="791">
        <v>275498</v>
      </c>
      <c r="I41" s="749"/>
      <c r="J41" s="791">
        <v>371542</v>
      </c>
      <c r="K41" s="791">
        <v>0</v>
      </c>
      <c r="L41" s="791">
        <v>289696</v>
      </c>
      <c r="M41" s="791" t="s">
        <v>22</v>
      </c>
      <c r="N41" s="791">
        <v>290722</v>
      </c>
      <c r="O41" s="791"/>
      <c r="P41" s="791">
        <v>380775</v>
      </c>
      <c r="Q41" s="791" t="s">
        <v>22</v>
      </c>
      <c r="R41" s="791">
        <v>289158</v>
      </c>
      <c r="S41" s="791" t="s">
        <v>22</v>
      </c>
      <c r="T41" s="791">
        <v>291973</v>
      </c>
      <c r="U41" s="791" t="s">
        <v>22</v>
      </c>
      <c r="V41" s="791">
        <v>370910</v>
      </c>
      <c r="W41" s="791" t="s">
        <v>22</v>
      </c>
      <c r="X41" s="791">
        <v>317525</v>
      </c>
      <c r="Y41" s="791" t="s">
        <v>22</v>
      </c>
      <c r="Z41" s="791">
        <v>261063</v>
      </c>
      <c r="AA41" s="749"/>
      <c r="AB41" s="791">
        <v>310274</v>
      </c>
      <c r="AC41"/>
      <c r="AD41" s="323"/>
      <c r="AE41" s="706">
        <f>SUM(F41:AB41)</f>
        <v>3718258</v>
      </c>
      <c r="AF41" s="323"/>
      <c r="AG41" s="707"/>
      <c r="AH41" s="707"/>
      <c r="AI41" s="707"/>
    </row>
    <row r="42" spans="1:54" ht="18" customHeight="1">
      <c r="A42" s="681"/>
      <c r="B42" s="681"/>
      <c r="C42" s="860" t="s">
        <v>928</v>
      </c>
      <c r="D42"/>
      <c r="E42"/>
      <c r="F42" s="791">
        <v>2</v>
      </c>
      <c r="G42" s="749"/>
      <c r="H42" s="791">
        <v>14</v>
      </c>
      <c r="I42" s="749"/>
      <c r="J42" s="791">
        <v>319</v>
      </c>
      <c r="K42" s="791">
        <v>0</v>
      </c>
      <c r="L42" s="791">
        <v>0</v>
      </c>
      <c r="M42" s="791" t="s">
        <v>22</v>
      </c>
      <c r="N42" s="791">
        <v>0</v>
      </c>
      <c r="O42" s="791"/>
      <c r="P42" s="791">
        <v>28</v>
      </c>
      <c r="Q42" s="791" t="s">
        <v>22</v>
      </c>
      <c r="R42" s="791">
        <v>0</v>
      </c>
      <c r="S42" s="791" t="s">
        <v>22</v>
      </c>
      <c r="T42" s="791">
        <v>0</v>
      </c>
      <c r="U42" s="791" t="s">
        <v>22</v>
      </c>
      <c r="V42" s="791">
        <v>1</v>
      </c>
      <c r="W42" s="791" t="s">
        <v>22</v>
      </c>
      <c r="X42" s="791">
        <v>0</v>
      </c>
      <c r="Y42" s="791" t="s">
        <v>22</v>
      </c>
      <c r="Z42" s="791">
        <v>0</v>
      </c>
      <c r="AA42" s="749"/>
      <c r="AB42" s="791">
        <v>375</v>
      </c>
      <c r="AC42"/>
      <c r="AD42" s="323"/>
      <c r="AE42" s="706">
        <f>SUM(F42:AB42)</f>
        <v>739</v>
      </c>
      <c r="AF42" s="323"/>
      <c r="AG42" s="707"/>
      <c r="AH42" s="707"/>
      <c r="AI42" s="707"/>
    </row>
    <row r="43" spans="1:54" s="682" customFormat="1" ht="18" customHeight="1">
      <c r="A43" s="676"/>
      <c r="B43" s="676"/>
      <c r="C43" s="861" t="s">
        <v>929</v>
      </c>
      <c r="D43"/>
      <c r="E43"/>
      <c r="F43" s="710">
        <f>SUM(F41:F42)</f>
        <v>269124</v>
      </c>
      <c r="G43" s="917"/>
      <c r="H43" s="710">
        <f>SUM(H41:H42)</f>
        <v>275512</v>
      </c>
      <c r="I43" s="917"/>
      <c r="J43" s="710">
        <f>SUM(J41:J42)</f>
        <v>371861</v>
      </c>
      <c r="K43" s="917"/>
      <c r="L43" s="710">
        <f>SUM(L41:L42)</f>
        <v>289696</v>
      </c>
      <c r="M43" s="917"/>
      <c r="N43" s="710">
        <f>SUM(N41:N42)</f>
        <v>290722</v>
      </c>
      <c r="O43" s="917"/>
      <c r="P43" s="710">
        <f>SUM(P41:P42)</f>
        <v>380803</v>
      </c>
      <c r="Q43" s="917"/>
      <c r="R43" s="710">
        <f>SUM(R41:R42)</f>
        <v>289158</v>
      </c>
      <c r="S43" s="917"/>
      <c r="T43" s="710">
        <f>SUM(T41:T42)</f>
        <v>291973</v>
      </c>
      <c r="U43" s="917"/>
      <c r="V43" s="710">
        <f>SUM(V41:V42)</f>
        <v>370911</v>
      </c>
      <c r="W43" s="917"/>
      <c r="X43" s="710">
        <f>SUM(X41:X42)</f>
        <v>317525</v>
      </c>
      <c r="Y43" s="917"/>
      <c r="Z43" s="710">
        <f>SUM(Z41:Z42)</f>
        <v>261063</v>
      </c>
      <c r="AA43"/>
      <c r="AB43" s="850">
        <f>SUM(AB41:AB42)</f>
        <v>310649</v>
      </c>
      <c r="AC43"/>
      <c r="AE43" s="710">
        <f>SUM(AE41:AE42)</f>
        <v>3718997</v>
      </c>
      <c r="AF43" s="711"/>
      <c r="AG43" s="700"/>
      <c r="AH43" s="700"/>
      <c r="AI43" s="700"/>
    </row>
    <row r="44" spans="1:54" ht="16.350000000000001" customHeight="1">
      <c r="A44" s="681"/>
      <c r="B44" s="681"/>
      <c r="C44" s="860"/>
      <c r="D44"/>
      <c r="E44"/>
      <c r="F44" s="917"/>
      <c r="G44" s="917"/>
      <c r="H44" s="917"/>
      <c r="I44" s="917"/>
      <c r="J44" s="917"/>
      <c r="K44" s="917"/>
      <c r="L44" s="917"/>
      <c r="M44" s="917"/>
      <c r="N44" s="917"/>
      <c r="O44" s="917"/>
      <c r="P44" s="917"/>
      <c r="Q44" s="917"/>
      <c r="R44" s="917"/>
      <c r="S44" s="917"/>
      <c r="T44" s="917"/>
      <c r="U44" s="917"/>
      <c r="V44" s="917"/>
      <c r="W44" s="917"/>
      <c r="X44" s="917"/>
      <c r="Y44" s="917"/>
      <c r="Z44" s="917"/>
      <c r="AA44"/>
      <c r="AB44"/>
      <c r="AC44"/>
      <c r="AE44" s="712"/>
      <c r="AG44" s="707"/>
      <c r="AH44" s="707"/>
      <c r="AI44" s="707"/>
    </row>
    <row r="45" spans="1:54" ht="18" customHeight="1">
      <c r="A45" s="681"/>
      <c r="B45" s="681"/>
      <c r="C45" s="860" t="s">
        <v>930</v>
      </c>
      <c r="D45"/>
      <c r="E45"/>
      <c r="F45" s="791">
        <v>0</v>
      </c>
      <c r="G45" s="761"/>
      <c r="H45" s="791">
        <v>0</v>
      </c>
      <c r="I45" s="761"/>
      <c r="J45" s="791">
        <v>538</v>
      </c>
      <c r="K45" s="761"/>
      <c r="L45" s="791">
        <v>0</v>
      </c>
      <c r="M45" s="761"/>
      <c r="N45" s="791">
        <v>0</v>
      </c>
      <c r="O45" s="761"/>
      <c r="P45" s="791">
        <v>539</v>
      </c>
      <c r="Q45" s="761"/>
      <c r="R45" s="791">
        <v>0</v>
      </c>
      <c r="S45" s="761"/>
      <c r="T45" s="791">
        <v>0</v>
      </c>
      <c r="U45" s="806"/>
      <c r="V45" s="791">
        <v>539</v>
      </c>
      <c r="W45" s="761"/>
      <c r="X45" s="791">
        <v>0</v>
      </c>
      <c r="Y45" s="761"/>
      <c r="Z45" s="791">
        <v>0</v>
      </c>
      <c r="AA45" s="761"/>
      <c r="AB45" s="791">
        <v>0</v>
      </c>
      <c r="AC45"/>
      <c r="AE45" s="716">
        <f>SUM(F45:AB45)</f>
        <v>1616</v>
      </c>
      <c r="AF45" s="717"/>
      <c r="AG45" s="718"/>
      <c r="AH45" s="718"/>
      <c r="AI45" s="718"/>
      <c r="AJ45" s="719"/>
      <c r="AK45" s="719"/>
      <c r="AL45" s="719"/>
      <c r="AM45" s="719"/>
      <c r="AN45" s="719"/>
      <c r="AO45" s="719"/>
      <c r="AP45" s="719"/>
      <c r="AQ45" s="719"/>
      <c r="AR45" s="719"/>
      <c r="AS45" s="719"/>
      <c r="AT45" s="719"/>
      <c r="AU45" s="719"/>
      <c r="AV45" s="719"/>
      <c r="AW45" s="719"/>
      <c r="AX45" s="719"/>
      <c r="AY45" s="719"/>
      <c r="AZ45" s="719"/>
      <c r="BA45" s="719"/>
      <c r="BB45" s="719"/>
    </row>
    <row r="46" spans="1:54" ht="18" customHeight="1">
      <c r="A46" s="681"/>
      <c r="B46" s="681"/>
      <c r="C46" s="860" t="s">
        <v>931</v>
      </c>
      <c r="D46"/>
      <c r="E46"/>
      <c r="F46" s="791">
        <v>199</v>
      </c>
      <c r="G46" s="761"/>
      <c r="H46" s="791">
        <v>8203</v>
      </c>
      <c r="I46" s="761"/>
      <c r="J46" s="791">
        <v>0</v>
      </c>
      <c r="K46" s="761"/>
      <c r="L46" s="791">
        <v>0</v>
      </c>
      <c r="M46" s="761"/>
      <c r="N46" s="791">
        <v>0</v>
      </c>
      <c r="O46" s="761"/>
      <c r="P46" s="791">
        <v>12901</v>
      </c>
      <c r="Q46" s="761"/>
      <c r="R46" s="791">
        <v>0</v>
      </c>
      <c r="S46" s="761"/>
      <c r="T46" s="791">
        <v>0</v>
      </c>
      <c r="U46" s="806"/>
      <c r="V46" s="791">
        <v>0</v>
      </c>
      <c r="W46" s="761"/>
      <c r="X46" s="791">
        <v>0</v>
      </c>
      <c r="Y46" s="761"/>
      <c r="Z46" s="791">
        <v>0</v>
      </c>
      <c r="AA46" s="761"/>
      <c r="AB46" s="791">
        <v>279482</v>
      </c>
      <c r="AC46"/>
      <c r="AD46" s="323"/>
      <c r="AE46" s="716">
        <f t="shared" ref="AE46:AE49" si="0">SUM(F46:AB46)</f>
        <v>300785</v>
      </c>
      <c r="AF46" s="717"/>
      <c r="AG46" s="718"/>
      <c r="AH46" s="718"/>
      <c r="AI46" s="718"/>
      <c r="AJ46" s="719"/>
      <c r="AK46" s="719"/>
      <c r="AL46" s="719"/>
      <c r="AM46" s="719"/>
      <c r="AN46" s="719"/>
      <c r="AO46" s="719"/>
      <c r="AP46" s="719"/>
      <c r="AQ46" s="719"/>
      <c r="AR46" s="719"/>
      <c r="AS46" s="719"/>
      <c r="AT46" s="719"/>
      <c r="AU46" s="719"/>
      <c r="AV46" s="719"/>
      <c r="AW46" s="719"/>
      <c r="AX46" s="719"/>
      <c r="AY46" s="719"/>
      <c r="AZ46" s="719"/>
      <c r="BA46" s="719"/>
      <c r="BB46" s="719"/>
    </row>
    <row r="47" spans="1:54" ht="18" customHeight="1">
      <c r="A47" s="681"/>
      <c r="B47" s="681"/>
      <c r="C47" s="860" t="s">
        <v>932</v>
      </c>
      <c r="D47"/>
      <c r="E47"/>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c r="AD47" s="323"/>
      <c r="AE47" s="716" t="s">
        <v>22</v>
      </c>
      <c r="AF47" s="717"/>
      <c r="AG47" s="718"/>
      <c r="AH47" s="718"/>
      <c r="AI47" s="718"/>
      <c r="AJ47" s="719"/>
      <c r="AK47" s="719"/>
      <c r="AL47" s="719"/>
      <c r="AM47" s="719"/>
      <c r="AN47" s="719"/>
      <c r="AO47" s="719"/>
      <c r="AP47" s="719"/>
      <c r="AQ47" s="719"/>
      <c r="AR47" s="719"/>
      <c r="AS47" s="719"/>
      <c r="AT47" s="719"/>
      <c r="AU47" s="719"/>
      <c r="AV47" s="719"/>
      <c r="AW47" s="719"/>
      <c r="AX47" s="719"/>
      <c r="AY47" s="719"/>
      <c r="AZ47" s="719"/>
      <c r="BA47" s="719"/>
      <c r="BB47" s="719"/>
    </row>
    <row r="48" spans="1:54" ht="18" customHeight="1">
      <c r="A48" s="681"/>
      <c r="B48" s="681"/>
      <c r="C48" s="860" t="s">
        <v>933</v>
      </c>
      <c r="D48"/>
      <c r="E48"/>
      <c r="F48" s="791">
        <v>0</v>
      </c>
      <c r="G48" s="761"/>
      <c r="H48" s="791">
        <v>0</v>
      </c>
      <c r="I48" s="761"/>
      <c r="J48" s="791">
        <v>170000</v>
      </c>
      <c r="K48" s="761"/>
      <c r="L48" s="791">
        <v>0</v>
      </c>
      <c r="M48" s="761"/>
      <c r="N48" s="791">
        <v>0</v>
      </c>
      <c r="O48" s="761"/>
      <c r="P48" s="791">
        <v>0</v>
      </c>
      <c r="Q48" s="761"/>
      <c r="R48" s="791">
        <v>0</v>
      </c>
      <c r="S48" s="761"/>
      <c r="T48" s="791">
        <v>0</v>
      </c>
      <c r="U48" s="806"/>
      <c r="V48" s="791">
        <v>0</v>
      </c>
      <c r="W48" s="761"/>
      <c r="X48" s="791">
        <v>0</v>
      </c>
      <c r="Y48" s="761"/>
      <c r="Z48" s="791">
        <v>0</v>
      </c>
      <c r="AA48" s="761"/>
      <c r="AB48" s="791">
        <v>0</v>
      </c>
      <c r="AC48"/>
      <c r="AD48" s="323"/>
      <c r="AE48" s="716">
        <f t="shared" si="0"/>
        <v>170000</v>
      </c>
      <c r="AF48" s="717"/>
      <c r="AG48" s="718"/>
      <c r="AH48" s="718"/>
      <c r="AI48" s="718"/>
      <c r="AJ48" s="719"/>
      <c r="AK48" s="719"/>
      <c r="AL48" s="719"/>
      <c r="AM48" s="719"/>
      <c r="AN48" s="719"/>
      <c r="AO48" s="719"/>
      <c r="AP48" s="719"/>
      <c r="AQ48" s="719"/>
      <c r="AR48" s="719"/>
      <c r="AS48" s="719"/>
      <c r="AT48" s="719"/>
      <c r="AU48" s="719"/>
      <c r="AV48" s="719"/>
      <c r="AW48" s="719"/>
      <c r="AX48" s="719"/>
      <c r="AY48" s="719"/>
      <c r="AZ48" s="719"/>
      <c r="BA48" s="719"/>
      <c r="BB48" s="719"/>
    </row>
    <row r="49" spans="1:59" ht="18" customHeight="1">
      <c r="A49" s="681"/>
      <c r="B49" s="681"/>
      <c r="C49" s="860" t="s">
        <v>932</v>
      </c>
      <c r="D49"/>
      <c r="E49"/>
      <c r="F49" s="791">
        <v>260722</v>
      </c>
      <c r="G49" s="761"/>
      <c r="H49" s="791">
        <v>104973</v>
      </c>
      <c r="I49" s="761"/>
      <c r="J49" s="791">
        <v>371862</v>
      </c>
      <c r="K49" s="761"/>
      <c r="L49" s="791">
        <v>289696</v>
      </c>
      <c r="M49" s="761"/>
      <c r="N49" s="791">
        <v>277283</v>
      </c>
      <c r="O49" s="761"/>
      <c r="P49" s="791">
        <v>380802</v>
      </c>
      <c r="Q49" s="761"/>
      <c r="R49" s="791">
        <v>289158</v>
      </c>
      <c r="S49" s="761"/>
      <c r="T49" s="791">
        <v>291973</v>
      </c>
      <c r="U49" s="806"/>
      <c r="V49" s="791">
        <v>370372</v>
      </c>
      <c r="W49" s="761"/>
      <c r="X49" s="791">
        <v>317525</v>
      </c>
      <c r="Y49" s="761"/>
      <c r="Z49" s="791">
        <v>-18958</v>
      </c>
      <c r="AA49" s="761"/>
      <c r="AB49" s="791">
        <v>311188</v>
      </c>
      <c r="AC49"/>
      <c r="AD49" s="323"/>
      <c r="AE49" s="716">
        <f t="shared" si="0"/>
        <v>3246596</v>
      </c>
      <c r="AF49" s="717"/>
      <c r="AG49" s="718"/>
      <c r="AH49" s="718"/>
      <c r="AI49" s="718"/>
      <c r="AJ49" s="719"/>
      <c r="AK49" s="719"/>
      <c r="AL49" s="719"/>
      <c r="AM49" s="719"/>
      <c r="AN49" s="719"/>
      <c r="AO49" s="719"/>
      <c r="AP49" s="719"/>
      <c r="AQ49" s="719"/>
      <c r="AR49" s="719"/>
      <c r="AS49" s="719"/>
      <c r="AT49" s="719"/>
      <c r="AU49" s="719"/>
      <c r="AV49" s="719"/>
      <c r="AW49" s="719"/>
      <c r="AX49" s="719"/>
      <c r="AY49" s="719"/>
      <c r="AZ49" s="719"/>
      <c r="BA49" s="719"/>
      <c r="BB49" s="719"/>
    </row>
    <row r="50" spans="1:59" s="682" customFormat="1" ht="18" customHeight="1">
      <c r="A50" s="676"/>
      <c r="B50" s="676"/>
      <c r="C50" s="861" t="s">
        <v>934</v>
      </c>
      <c r="D50"/>
      <c r="E50"/>
      <c r="F50" s="721">
        <f>SUM(F45:F49)</f>
        <v>260921</v>
      </c>
      <c r="G50" s="918"/>
      <c r="H50" s="721">
        <f>SUM(H45:H49)</f>
        <v>113176</v>
      </c>
      <c r="I50" s="918"/>
      <c r="J50" s="721">
        <f>SUM(J45:J49)</f>
        <v>542400</v>
      </c>
      <c r="K50" s="918"/>
      <c r="L50" s="721">
        <f>SUM(L45:L49)</f>
        <v>289696</v>
      </c>
      <c r="M50" s="918"/>
      <c r="N50" s="721">
        <f>SUM(N45:N49)</f>
        <v>277283</v>
      </c>
      <c r="O50" s="918"/>
      <c r="P50" s="721">
        <f>SUM(P45:P49)</f>
        <v>394242</v>
      </c>
      <c r="Q50" s="918"/>
      <c r="R50" s="852">
        <f>SUM(R45:R49)</f>
        <v>289158</v>
      </c>
      <c r="S50" s="918"/>
      <c r="T50" s="852">
        <f>SUM(T45:T49)</f>
        <v>291973</v>
      </c>
      <c r="U50" s="918"/>
      <c r="V50" s="721">
        <f>SUM(V45:V49)</f>
        <v>370911</v>
      </c>
      <c r="W50" s="918"/>
      <c r="X50" s="721">
        <f>SUM(X45:X49)</f>
        <v>317525</v>
      </c>
      <c r="Y50" s="918"/>
      <c r="Z50" s="721">
        <f>SUM(Z45:Z49)</f>
        <v>-18958</v>
      </c>
      <c r="AA50" s="851"/>
      <c r="AB50" s="721">
        <f>SUM(AB45:AB49)</f>
        <v>590670</v>
      </c>
      <c r="AC50" s="851"/>
      <c r="AD50" s="735"/>
      <c r="AE50" s="721">
        <f>SUM(AE45:AE49)</f>
        <v>3718997</v>
      </c>
      <c r="AF50" s="711"/>
      <c r="AG50" s="722"/>
      <c r="AH50" s="722"/>
      <c r="AI50" s="722"/>
      <c r="AJ50" s="723"/>
      <c r="AK50" s="723"/>
      <c r="AL50" s="723"/>
      <c r="AM50" s="723"/>
      <c r="AN50" s="723"/>
      <c r="AO50" s="723"/>
      <c r="AP50" s="723"/>
      <c r="AQ50" s="723"/>
      <c r="AR50" s="723"/>
      <c r="AS50" s="723"/>
      <c r="AT50" s="723"/>
      <c r="AU50" s="723"/>
      <c r="AV50" s="723"/>
      <c r="AW50" s="723"/>
      <c r="AX50" s="723"/>
      <c r="AY50" s="723"/>
      <c r="AZ50" s="723"/>
      <c r="BA50" s="723"/>
      <c r="BB50" s="723"/>
    </row>
    <row r="51" spans="1:59" ht="12" customHeight="1">
      <c r="B51" s="681"/>
      <c r="C51" s="860"/>
      <c r="D51"/>
      <c r="E51"/>
      <c r="F51"/>
      <c r="G51"/>
      <c r="H51"/>
      <c r="I51"/>
      <c r="J51"/>
      <c r="K51"/>
      <c r="L51"/>
      <c r="M51"/>
      <c r="N51"/>
      <c r="O51"/>
      <c r="P51"/>
      <c r="Q51"/>
      <c r="R51"/>
      <c r="S51"/>
      <c r="T51"/>
      <c r="U51"/>
      <c r="V51"/>
      <c r="W51"/>
      <c r="X51"/>
      <c r="Y51"/>
      <c r="Z51"/>
      <c r="AA51"/>
      <c r="AB51" t="s">
        <v>22</v>
      </c>
      <c r="AC51"/>
      <c r="AD51" s="323"/>
      <c r="AE51" s="712"/>
      <c r="AF51" s="724"/>
      <c r="AG51" s="719"/>
      <c r="AH51" s="719"/>
      <c r="AI51" s="719"/>
      <c r="AJ51" s="719"/>
      <c r="AK51" s="719"/>
      <c r="AL51" s="719"/>
      <c r="AM51" s="719"/>
      <c r="AN51" s="719"/>
      <c r="AO51" s="719"/>
      <c r="AP51" s="719"/>
      <c r="AQ51" s="719"/>
      <c r="AR51" s="719"/>
      <c r="AS51" s="719"/>
      <c r="AT51" s="719"/>
      <c r="AU51" s="719"/>
      <c r="AV51" s="719"/>
      <c r="AW51" s="719"/>
      <c r="AX51" s="719"/>
      <c r="AY51" s="719"/>
      <c r="AZ51" s="719"/>
      <c r="BA51" s="719"/>
      <c r="BB51" s="719"/>
      <c r="BC51" s="719"/>
      <c r="BD51" s="719"/>
      <c r="BE51" s="719"/>
      <c r="BF51" s="719"/>
      <c r="BG51" s="719"/>
    </row>
    <row r="52" spans="1:59" s="682" customFormat="1" ht="14.1" customHeight="1" thickBot="1">
      <c r="A52" s="676"/>
      <c r="B52" s="676"/>
      <c r="C52" s="861" t="s">
        <v>935</v>
      </c>
      <c r="D52"/>
      <c r="E52"/>
      <c r="F52" s="726">
        <f>SUM(F39)+SUM(F43)-SUM(F50)</f>
        <v>8203</v>
      </c>
      <c r="G52"/>
      <c r="H52" s="726">
        <f>SUM(H39)+SUM(H43)-SUM(H50)</f>
        <v>170539</v>
      </c>
      <c r="I52"/>
      <c r="J52" s="726">
        <f>SUM(J39)+SUM(J43)-SUM(J50)</f>
        <v>0</v>
      </c>
      <c r="K52"/>
      <c r="L52" s="726">
        <f>SUM(L39)+SUM(L43)-SUM(L50)</f>
        <v>0</v>
      </c>
      <c r="M52"/>
      <c r="N52" s="726">
        <f>SUM(N39)+SUM(N43)-SUM(N50)</f>
        <v>13439</v>
      </c>
      <c r="O52"/>
      <c r="P52" s="726">
        <f>SUM(P39)+SUM(P43)-SUM(P50)</f>
        <v>0</v>
      </c>
      <c r="Q52"/>
      <c r="R52" s="726">
        <f>SUM(R39)+SUM(R43)-SUM(R50)</f>
        <v>0</v>
      </c>
      <c r="S52"/>
      <c r="T52" s="726">
        <f>SUM(T39)+SUM(T43)-SUM(T50)</f>
        <v>0</v>
      </c>
      <c r="U52"/>
      <c r="V52" s="726">
        <f>SUM(V39)+SUM(V43)-SUM(V50)</f>
        <v>0</v>
      </c>
      <c r="W52"/>
      <c r="X52" s="726">
        <f>SUM(X39)+SUM(X43)-SUM(X50)</f>
        <v>0</v>
      </c>
      <c r="Y52"/>
      <c r="Z52" s="726">
        <f>SUM(Z39)+SUM(Z43)-SUM(Z50)</f>
        <v>280021</v>
      </c>
      <c r="AA52"/>
      <c r="AB52" s="726">
        <f>AB39+AB43-AB50</f>
        <v>0</v>
      </c>
      <c r="AC52"/>
      <c r="AD52" s="727"/>
      <c r="AE52" s="736">
        <f>AE39+AE43-AE50</f>
        <v>0</v>
      </c>
    </row>
    <row r="53" spans="1:59" ht="13.35" customHeight="1" thickTop="1">
      <c r="B53" s="681"/>
      <c r="D53" s="728"/>
      <c r="E53" s="728"/>
      <c r="F53" s="728"/>
      <c r="G53" s="691"/>
      <c r="H53" s="692"/>
      <c r="J53" s="692"/>
      <c r="L53" s="692"/>
      <c r="N53" s="692"/>
      <c r="P53" s="692"/>
      <c r="AE53" s="692"/>
      <c r="AF53" s="675"/>
    </row>
    <row r="54" spans="1:59">
      <c r="C54" s="731"/>
    </row>
    <row r="55" spans="1:59">
      <c r="P55" s="730"/>
      <c r="Z55" s="323"/>
    </row>
    <row r="56" spans="1:59">
      <c r="AA56" s="707"/>
      <c r="AB56" s="707"/>
      <c r="AC56" s="707"/>
      <c r="AD56" s="707"/>
    </row>
    <row r="57" spans="1:59">
      <c r="AA57" s="737"/>
      <c r="AB57" s="737"/>
      <c r="AC57" s="737"/>
      <c r="AD57" s="737"/>
    </row>
    <row r="58" spans="1:59">
      <c r="AA58" s="737"/>
      <c r="AB58" s="737"/>
      <c r="AC58" s="737"/>
      <c r="AD58" s="737"/>
    </row>
    <row r="59" spans="1:59">
      <c r="AA59" s="737"/>
    </row>
    <row r="60" spans="1:59">
      <c r="AA60" s="707"/>
      <c r="AB60" s="707"/>
      <c r="AC60" s="707"/>
      <c r="AD60" s="707"/>
    </row>
    <row r="63" spans="1:59">
      <c r="J63" s="679"/>
      <c r="L63" s="679"/>
      <c r="N63" s="738"/>
      <c r="P63" s="738"/>
    </row>
    <row r="64" spans="1:59">
      <c r="J64" s="739"/>
      <c r="L64" s="739"/>
      <c r="N64" s="740"/>
      <c r="P64" s="740"/>
    </row>
    <row r="65" spans="9:31">
      <c r="J65" s="739"/>
      <c r="L65" s="739"/>
      <c r="N65" s="740"/>
      <c r="P65" s="740"/>
    </row>
    <row r="66" spans="9:31">
      <c r="J66" s="739"/>
      <c r="L66" s="739"/>
      <c r="N66" s="740"/>
      <c r="P66" s="740"/>
    </row>
    <row r="67" spans="9:31">
      <c r="J67" s="739"/>
      <c r="L67" s="739"/>
      <c r="N67" s="740"/>
      <c r="P67" s="740"/>
    </row>
    <row r="68" spans="9:31">
      <c r="I68" s="700"/>
      <c r="J68" s="739"/>
      <c r="K68" s="700"/>
      <c r="L68" s="739"/>
      <c r="M68" s="700"/>
      <c r="N68" s="740"/>
      <c r="O68" s="700"/>
      <c r="P68" s="740"/>
      <c r="Q68" s="700"/>
      <c r="R68" s="700"/>
      <c r="S68" s="700"/>
      <c r="T68" s="700"/>
      <c r="U68" s="700"/>
      <c r="V68" s="700"/>
      <c r="W68" s="700"/>
      <c r="Y68" s="700"/>
      <c r="Z68" s="700"/>
      <c r="AA68" s="700"/>
      <c r="AB68" s="700"/>
      <c r="AC68" s="700"/>
      <c r="AD68" s="700"/>
      <c r="AE68" s="739"/>
    </row>
  </sheetData>
  <mergeCells count="2">
    <mergeCell ref="C8:AE9"/>
    <mergeCell ref="C12:AE13"/>
  </mergeCells>
  <pageMargins left="0.5" right="0.5" top="0.75" bottom="0.5" header="0" footer="0.25"/>
  <pageSetup scale="57" firstPageNumber="25" orientation="landscape" r:id="rId1"/>
  <headerFooter scaleWithDoc="0">
    <oddFooter>&amp;R&amp;8 25</oddFooter>
  </headerFooter>
  <customProperties>
    <customPr name="SheetOptions"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ntry="1"/>
  <dimension ref="A1:BF64"/>
  <sheetViews>
    <sheetView showGridLines="0" zoomScale="80" workbookViewId="0"/>
  </sheetViews>
  <sheetFormatPr defaultColWidth="9.77734375" defaultRowHeight="12.75"/>
  <cols>
    <col min="1" max="2" width="1.77734375" style="674" customWidth="1"/>
    <col min="3" max="3" width="45" style="674" customWidth="1"/>
    <col min="4" max="4" width="3.44140625" style="674" customWidth="1"/>
    <col min="5" max="5" width="1.109375" style="674" customWidth="1"/>
    <col min="6" max="6" width="11.109375" style="674" customWidth="1"/>
    <col min="7" max="7" width="0.77734375" style="674" customWidth="1"/>
    <col min="8" max="8" width="8.77734375" style="674" customWidth="1"/>
    <col min="9" max="9" width="1.109375" style="674" customWidth="1"/>
    <col min="10" max="10" width="10.77734375" style="674" customWidth="1"/>
    <col min="11" max="11" width="1" style="674" customWidth="1"/>
    <col min="12" max="12" width="9.77734375" style="674" bestFit="1" customWidth="1"/>
    <col min="13" max="13" width="1" style="674" customWidth="1"/>
    <col min="14" max="14" width="11.109375" style="674" customWidth="1"/>
    <col min="15" max="15" width="1.109375" style="674" customWidth="1"/>
    <col min="16" max="16" width="11.77734375" style="674" customWidth="1"/>
    <col min="17" max="17" width="0.77734375" style="674" customWidth="1"/>
    <col min="18" max="18" width="10.77734375" style="674" customWidth="1"/>
    <col min="19" max="19" width="1" style="674" customWidth="1"/>
    <col min="20" max="20" width="10.109375" style="674" customWidth="1"/>
    <col min="21" max="21" width="0.77734375" style="674" customWidth="1"/>
    <col min="22" max="22" width="11.109375" style="674" bestFit="1" customWidth="1"/>
    <col min="23" max="23" width="1" style="674" customWidth="1"/>
    <col min="24" max="24" width="10.77734375" style="674" customWidth="1"/>
    <col min="25" max="25" width="0.77734375" style="674" customWidth="1"/>
    <col min="26" max="26" width="9.77734375" style="674" customWidth="1"/>
    <col min="27" max="27" width="1" style="674" customWidth="1"/>
    <col min="28" max="28" width="10.109375" style="674" customWidth="1"/>
    <col min="29" max="29" width="0.77734375" style="674" customWidth="1"/>
    <col min="30" max="30" width="11.109375" style="674" bestFit="1" customWidth="1"/>
    <col min="31" max="31" width="1" style="674" customWidth="1"/>
    <col min="32" max="16384" width="9.77734375" style="674"/>
  </cols>
  <sheetData>
    <row r="1" spans="1:31" ht="15">
      <c r="A1" s="616" t="s">
        <v>826</v>
      </c>
    </row>
    <row r="3" spans="1:31" ht="18" customHeight="1">
      <c r="A3" s="894" t="s">
        <v>1316</v>
      </c>
      <c r="N3" s="675"/>
      <c r="Q3" s="676"/>
      <c r="R3" s="677"/>
      <c r="S3" s="678"/>
      <c r="T3" s="678"/>
      <c r="U3" s="678"/>
      <c r="V3" s="678"/>
      <c r="W3" s="678"/>
      <c r="X3" s="678"/>
      <c r="Y3" s="678"/>
      <c r="Z3" s="675"/>
      <c r="AA3" s="675"/>
      <c r="AE3" s="679"/>
    </row>
    <row r="4" spans="1:31" ht="18" customHeight="1">
      <c r="N4" s="675"/>
      <c r="Q4" s="676"/>
      <c r="R4" s="677"/>
      <c r="S4" s="678"/>
      <c r="T4" s="678"/>
      <c r="U4" s="678"/>
      <c r="V4" s="678"/>
      <c r="W4" s="678"/>
      <c r="X4" s="678"/>
      <c r="Y4" s="678"/>
      <c r="Z4" s="675"/>
      <c r="AA4" s="675"/>
      <c r="AE4" s="679"/>
    </row>
    <row r="5" spans="1:31" ht="18" customHeight="1">
      <c r="N5" s="675"/>
      <c r="Q5" s="676"/>
      <c r="R5" s="677"/>
      <c r="S5" s="678"/>
      <c r="T5" s="678"/>
      <c r="U5" s="678"/>
      <c r="V5" s="678"/>
      <c r="W5" s="678"/>
      <c r="X5" s="678"/>
      <c r="Y5" s="678"/>
      <c r="Z5" s="675"/>
      <c r="AA5" s="675"/>
      <c r="AE5" s="679"/>
    </row>
    <row r="6" spans="1:31" ht="16.350000000000001" customHeight="1">
      <c r="B6" s="683" t="s">
        <v>1223</v>
      </c>
      <c r="C6" s="684"/>
      <c r="D6" s="678"/>
      <c r="E6" s="678"/>
      <c r="F6" s="678"/>
      <c r="G6" s="678"/>
      <c r="H6" s="678"/>
      <c r="I6" s="678"/>
      <c r="J6" s="678"/>
      <c r="K6" s="678"/>
      <c r="L6" s="675"/>
      <c r="M6" s="675"/>
      <c r="N6" s="675"/>
      <c r="O6" s="675"/>
      <c r="P6" s="675"/>
      <c r="Q6" s="675"/>
      <c r="R6" s="675"/>
      <c r="S6" s="675"/>
      <c r="T6" s="675"/>
      <c r="U6" s="675"/>
      <c r="V6" s="675"/>
      <c r="W6" s="675"/>
      <c r="X6" s="675"/>
      <c r="Y6" s="675"/>
      <c r="Z6" s="675"/>
      <c r="AA6" s="675"/>
      <c r="AB6" s="682"/>
      <c r="AE6" s="679"/>
    </row>
    <row r="7" spans="1:31" ht="10.35" customHeight="1">
      <c r="B7" s="686"/>
      <c r="C7" s="686"/>
      <c r="D7" s="675"/>
      <c r="E7" s="675"/>
      <c r="F7" s="675"/>
      <c r="G7" s="675"/>
      <c r="H7" s="675"/>
      <c r="I7" s="675"/>
      <c r="J7" s="675"/>
      <c r="K7" s="675"/>
      <c r="L7" s="675"/>
      <c r="M7" s="675"/>
      <c r="N7" s="675"/>
      <c r="O7" s="675"/>
      <c r="P7" s="675"/>
      <c r="Q7" s="675"/>
      <c r="R7" s="675"/>
      <c r="S7" s="675"/>
      <c r="T7" s="675"/>
      <c r="U7" s="675"/>
      <c r="V7" s="675"/>
      <c r="W7" s="675"/>
      <c r="X7" s="675"/>
      <c r="Y7" s="675"/>
      <c r="Z7" s="675"/>
      <c r="AA7" s="675"/>
      <c r="AB7" s="682"/>
      <c r="AE7" s="679"/>
    </row>
    <row r="8" spans="1:31" ht="16.350000000000001" customHeight="1">
      <c r="B8" s="684"/>
      <c r="C8" s="688" t="s">
        <v>1237</v>
      </c>
      <c r="D8" s="681"/>
      <c r="E8" s="681"/>
      <c r="F8" s="681"/>
      <c r="G8" s="681"/>
      <c r="H8" s="681"/>
      <c r="I8" s="681"/>
      <c r="J8" s="681"/>
      <c r="AB8" s="682"/>
      <c r="AE8" s="679"/>
    </row>
    <row r="9" spans="1:31" ht="16.350000000000001" customHeight="1">
      <c r="B9" s="684"/>
      <c r="C9" s="688" t="s">
        <v>1188</v>
      </c>
      <c r="D9" s="681"/>
      <c r="E9" s="681"/>
      <c r="F9" s="681"/>
      <c r="G9" s="681"/>
      <c r="H9" s="681"/>
      <c r="I9" s="681"/>
      <c r="J9" s="681"/>
      <c r="AE9" s="679"/>
    </row>
    <row r="10" spans="1:31" ht="7.35" customHeight="1">
      <c r="B10" s="684"/>
      <c r="C10" s="684"/>
      <c r="D10" s="681"/>
      <c r="E10" s="681"/>
      <c r="F10" s="681"/>
      <c r="G10" s="681"/>
      <c r="H10" s="681"/>
      <c r="I10" s="681"/>
      <c r="J10" s="681"/>
      <c r="AE10" s="679"/>
    </row>
    <row r="11" spans="1:31" ht="16.350000000000001" customHeight="1">
      <c r="B11" s="684"/>
      <c r="C11" s="688" t="s">
        <v>1201</v>
      </c>
      <c r="D11" s="681"/>
      <c r="E11" s="681"/>
      <c r="F11" s="681"/>
      <c r="G11" s="681"/>
      <c r="H11" s="681"/>
      <c r="I11" s="681"/>
      <c r="J11" s="681"/>
      <c r="AE11" s="679"/>
    </row>
    <row r="12" spans="1:31" ht="16.350000000000001" customHeight="1">
      <c r="B12" s="684"/>
      <c r="C12" s="688" t="s">
        <v>22</v>
      </c>
      <c r="D12" s="681"/>
      <c r="E12" s="681"/>
      <c r="F12" s="681"/>
      <c r="G12" s="681"/>
      <c r="H12" s="681"/>
      <c r="I12" s="681"/>
      <c r="J12" s="681"/>
      <c r="AE12" s="679"/>
    </row>
    <row r="13" spans="1:31" ht="16.350000000000001" customHeight="1">
      <c r="B13" s="684"/>
      <c r="C13" s="688" t="s">
        <v>1320</v>
      </c>
      <c r="D13" s="681"/>
      <c r="E13" s="681"/>
      <c r="F13" s="681"/>
      <c r="G13" s="681"/>
      <c r="H13" s="681"/>
      <c r="I13" s="681"/>
      <c r="J13" s="681"/>
      <c r="AE13" s="679"/>
    </row>
    <row r="14" spans="1:31" ht="16.350000000000001" customHeight="1">
      <c r="AE14" s="679"/>
    </row>
    <row r="15" spans="1:31" ht="18" customHeight="1">
      <c r="B15" s="681"/>
      <c r="C15" s="689" t="s">
        <v>1317</v>
      </c>
      <c r="D15" s="690"/>
      <c r="E15" s="691"/>
      <c r="G15" s="691"/>
      <c r="H15" s="692"/>
      <c r="I15" s="691"/>
      <c r="J15" s="692"/>
      <c r="K15" s="691"/>
      <c r="L15" s="692"/>
      <c r="M15" s="691"/>
      <c r="O15" s="691"/>
      <c r="Q15" s="691"/>
      <c r="R15" s="692"/>
      <c r="S15" s="692"/>
      <c r="T15" s="692"/>
      <c r="U15" s="692"/>
      <c r="V15" s="692"/>
      <c r="W15" s="692"/>
      <c r="Y15" s="692"/>
      <c r="Z15" s="692"/>
      <c r="AA15" s="692"/>
      <c r="AD15" s="692"/>
      <c r="AE15" s="675"/>
    </row>
    <row r="16" spans="1:31" ht="18" customHeight="1">
      <c r="B16" s="681"/>
      <c r="C16" s="693"/>
      <c r="F16" s="694">
        <v>2020</v>
      </c>
      <c r="G16" s="682"/>
      <c r="X16" s="694">
        <v>2021</v>
      </c>
      <c r="AD16" s="695" t="s">
        <v>912</v>
      </c>
      <c r="AE16" s="675"/>
    </row>
    <row r="17" spans="2:53" ht="14.1" customHeight="1">
      <c r="B17" s="681"/>
      <c r="F17" s="696" t="s">
        <v>913</v>
      </c>
      <c r="H17" s="696" t="s">
        <v>914</v>
      </c>
      <c r="J17" s="696" t="s">
        <v>915</v>
      </c>
      <c r="L17" s="696" t="s">
        <v>916</v>
      </c>
      <c r="N17" s="696" t="s">
        <v>917</v>
      </c>
      <c r="P17" s="696" t="s">
        <v>918</v>
      </c>
      <c r="R17" s="696" t="s">
        <v>919</v>
      </c>
      <c r="T17" s="696" t="s">
        <v>920</v>
      </c>
      <c r="V17" s="696" t="s">
        <v>1138</v>
      </c>
      <c r="X17" s="696" t="s">
        <v>922</v>
      </c>
      <c r="Z17" s="696" t="s">
        <v>923</v>
      </c>
      <c r="AB17" s="696" t="s">
        <v>924</v>
      </c>
      <c r="AD17" s="696" t="s">
        <v>925</v>
      </c>
      <c r="AE17" s="675"/>
    </row>
    <row r="18" spans="2:53" s="682" customFormat="1" ht="18" customHeight="1">
      <c r="B18" s="676"/>
      <c r="C18" s="741" t="s">
        <v>936</v>
      </c>
      <c r="E18" s="742"/>
      <c r="F18" s="783">
        <v>0</v>
      </c>
      <c r="G18" s="778"/>
      <c r="H18" s="783">
        <f>F34</f>
        <v>254</v>
      </c>
      <c r="I18" s="782"/>
      <c r="J18" s="783">
        <f>H34</f>
        <v>558</v>
      </c>
      <c r="K18" s="782"/>
      <c r="L18" s="783">
        <f>J34</f>
        <v>127</v>
      </c>
      <c r="M18" s="782"/>
      <c r="N18" s="783">
        <f>L34</f>
        <v>791998</v>
      </c>
      <c r="O18" s="784"/>
      <c r="P18" s="783">
        <f>N34</f>
        <v>1476033</v>
      </c>
      <c r="Q18" s="784"/>
      <c r="R18" s="783">
        <f>P34</f>
        <v>1850127</v>
      </c>
      <c r="S18" s="784"/>
      <c r="T18" s="783">
        <f>R34</f>
        <v>2450127</v>
      </c>
      <c r="U18" s="784"/>
      <c r="V18" s="783">
        <f>T34</f>
        <v>3219059</v>
      </c>
      <c r="W18" s="784"/>
      <c r="X18" s="783">
        <f>V34</f>
        <v>2438440</v>
      </c>
      <c r="Y18" s="784"/>
      <c r="Z18" s="783">
        <f>X34</f>
        <v>5791780</v>
      </c>
      <c r="AA18" s="782"/>
      <c r="AB18" s="783">
        <f>Z34</f>
        <v>5768530</v>
      </c>
      <c r="AC18" s="785"/>
      <c r="AD18" s="783">
        <f>F18</f>
        <v>0</v>
      </c>
      <c r="AE18" s="711"/>
      <c r="AF18" s="700"/>
      <c r="AG18" s="700"/>
      <c r="AH18" s="700"/>
    </row>
    <row r="19" spans="2:53" ht="12" customHeight="1">
      <c r="B19" s="681"/>
      <c r="C19" s="743"/>
      <c r="E19" s="705"/>
      <c r="F19" s="744"/>
      <c r="G19" s="705"/>
      <c r="H19" s="734"/>
      <c r="I19" s="705"/>
      <c r="J19" s="734"/>
      <c r="K19" s="705"/>
      <c r="L19" s="734"/>
      <c r="M19" s="705"/>
      <c r="N19" s="734"/>
      <c r="O19" s="705"/>
      <c r="P19" s="734"/>
      <c r="Q19" s="705"/>
      <c r="R19" s="734"/>
      <c r="S19" s="705"/>
      <c r="T19" s="734"/>
      <c r="U19" s="705"/>
      <c r="V19" s="734"/>
      <c r="W19" s="705"/>
      <c r="X19" s="734"/>
      <c r="Y19" s="705"/>
      <c r="Z19" s="734"/>
      <c r="AA19" s="705"/>
      <c r="AB19" s="734"/>
      <c r="AC19" s="705"/>
      <c r="AD19" s="734"/>
      <c r="AE19" s="717"/>
      <c r="AF19" s="707"/>
      <c r="AG19" s="707"/>
      <c r="AH19" s="707"/>
    </row>
    <row r="20" spans="2:53" ht="18" customHeight="1">
      <c r="B20" s="681"/>
      <c r="C20" s="743" t="s">
        <v>937</v>
      </c>
      <c r="E20" s="705"/>
      <c r="F20" s="791">
        <v>1033117</v>
      </c>
      <c r="G20" s="749"/>
      <c r="H20" s="791">
        <v>1099586</v>
      </c>
      <c r="I20" s="749"/>
      <c r="J20" s="791">
        <v>2184227</v>
      </c>
      <c r="K20" s="791">
        <v>0</v>
      </c>
      <c r="L20" s="791">
        <v>5115337</v>
      </c>
      <c r="M20" s="791">
        <v>0</v>
      </c>
      <c r="N20" s="791">
        <v>1361506</v>
      </c>
      <c r="O20" s="791"/>
      <c r="P20" s="791">
        <v>2635745</v>
      </c>
      <c r="Q20" s="791">
        <v>0</v>
      </c>
      <c r="R20" s="791">
        <v>1265822</v>
      </c>
      <c r="S20" s="791">
        <v>0</v>
      </c>
      <c r="T20" s="791">
        <v>1287335</v>
      </c>
      <c r="U20" s="791">
        <v>0</v>
      </c>
      <c r="V20" s="791">
        <v>2416417</v>
      </c>
      <c r="W20" s="791">
        <v>0</v>
      </c>
      <c r="X20" s="791">
        <v>4726515</v>
      </c>
      <c r="Y20" s="791">
        <v>0</v>
      </c>
      <c r="Z20" s="791">
        <v>2691928</v>
      </c>
      <c r="AA20" s="749"/>
      <c r="AB20" s="791">
        <v>1665800</v>
      </c>
      <c r="AC20" s="749"/>
      <c r="AD20" s="791">
        <f t="shared" ref="AD20:AD26" si="0">ROUND(SUM(F20:AB20),0)</f>
        <v>27483335</v>
      </c>
      <c r="AE20" s="717"/>
      <c r="AF20" s="707"/>
      <c r="AG20" s="707"/>
      <c r="AH20" s="707"/>
    </row>
    <row r="21" spans="2:53" ht="18" customHeight="1">
      <c r="B21" s="681"/>
      <c r="C21" s="743" t="s">
        <v>1205</v>
      </c>
      <c r="E21" s="705"/>
      <c r="F21" s="791">
        <v>68</v>
      </c>
      <c r="G21" s="791" t="s">
        <v>22</v>
      </c>
      <c r="H21" s="791">
        <v>-41</v>
      </c>
      <c r="I21" s="791" t="s">
        <v>22</v>
      </c>
      <c r="J21" s="791">
        <v>61</v>
      </c>
      <c r="K21" s="791" t="s">
        <v>22</v>
      </c>
      <c r="L21" s="791">
        <v>132</v>
      </c>
      <c r="M21" s="791" t="s">
        <v>22</v>
      </c>
      <c r="N21" s="791">
        <v>64</v>
      </c>
      <c r="O21" s="791" t="s">
        <v>22</v>
      </c>
      <c r="P21" s="791">
        <v>102</v>
      </c>
      <c r="Q21" s="791" t="s">
        <v>22</v>
      </c>
      <c r="R21" s="791">
        <v>166</v>
      </c>
      <c r="S21" s="791" t="s">
        <v>22</v>
      </c>
      <c r="T21" s="791">
        <v>98</v>
      </c>
      <c r="U21" s="791" t="s">
        <v>22</v>
      </c>
      <c r="V21" s="791">
        <v>417</v>
      </c>
      <c r="W21" s="791" t="s">
        <v>22</v>
      </c>
      <c r="X21" s="791">
        <v>360</v>
      </c>
      <c r="Y21" s="791" t="s">
        <v>22</v>
      </c>
      <c r="Z21" s="791">
        <v>115</v>
      </c>
      <c r="AA21" s="791" t="s">
        <v>22</v>
      </c>
      <c r="AB21" s="791">
        <v>72</v>
      </c>
      <c r="AC21" s="749" t="s">
        <v>22</v>
      </c>
      <c r="AD21" s="791">
        <f t="shared" si="0"/>
        <v>1614</v>
      </c>
      <c r="AE21" s="717"/>
      <c r="AF21" s="707"/>
      <c r="AG21" s="707"/>
      <c r="AH21" s="707"/>
    </row>
    <row r="22" spans="2:53" ht="18" customHeight="1">
      <c r="B22" s="681"/>
      <c r="C22" s="674" t="s">
        <v>938</v>
      </c>
      <c r="D22" s="731" t="s">
        <v>939</v>
      </c>
      <c r="E22" s="705"/>
      <c r="F22" s="791">
        <v>0</v>
      </c>
      <c r="G22" s="749"/>
      <c r="H22" s="791">
        <v>0</v>
      </c>
      <c r="I22" s="791" t="s">
        <v>22</v>
      </c>
      <c r="J22" s="791">
        <v>0</v>
      </c>
      <c r="K22" s="791" t="s">
        <v>22</v>
      </c>
      <c r="L22" s="791">
        <v>0</v>
      </c>
      <c r="M22" s="791" t="s">
        <v>22</v>
      </c>
      <c r="N22" s="791">
        <v>0</v>
      </c>
      <c r="O22" s="791" t="s">
        <v>22</v>
      </c>
      <c r="P22" s="791">
        <v>24398</v>
      </c>
      <c r="Q22" s="791" t="s">
        <v>22</v>
      </c>
      <c r="R22" s="791">
        <v>0</v>
      </c>
      <c r="S22" s="791" t="s">
        <v>22</v>
      </c>
      <c r="T22" s="791">
        <v>0</v>
      </c>
      <c r="U22" s="791" t="s">
        <v>22</v>
      </c>
      <c r="V22" s="791">
        <v>10903</v>
      </c>
      <c r="W22" s="791" t="s">
        <v>22</v>
      </c>
      <c r="X22" s="791">
        <v>0</v>
      </c>
      <c r="Y22" s="791" t="s">
        <v>22</v>
      </c>
      <c r="Z22" s="791">
        <v>26064</v>
      </c>
      <c r="AA22" s="791" t="s">
        <v>22</v>
      </c>
      <c r="AB22" s="791">
        <v>9207</v>
      </c>
      <c r="AC22" s="749" t="s">
        <v>22</v>
      </c>
      <c r="AD22" s="791">
        <f t="shared" si="0"/>
        <v>70572</v>
      </c>
      <c r="AE22" s="717"/>
      <c r="AF22" s="707" t="s">
        <v>22</v>
      </c>
      <c r="AG22" s="707"/>
      <c r="AH22" s="707"/>
    </row>
    <row r="23" spans="2:53" ht="18" customHeight="1">
      <c r="B23" s="681"/>
      <c r="C23" s="674" t="s">
        <v>1026</v>
      </c>
      <c r="D23" s="731" t="s">
        <v>940</v>
      </c>
      <c r="E23" s="705"/>
      <c r="F23" s="791">
        <v>0</v>
      </c>
      <c r="G23" s="749"/>
      <c r="H23" s="791">
        <v>0</v>
      </c>
      <c r="I23" s="749"/>
      <c r="J23" s="791">
        <v>0</v>
      </c>
      <c r="K23" s="791">
        <v>0</v>
      </c>
      <c r="L23" s="791">
        <v>0</v>
      </c>
      <c r="M23" s="791">
        <v>0</v>
      </c>
      <c r="N23" s="791">
        <v>2276</v>
      </c>
      <c r="O23" s="791"/>
      <c r="P23" s="791">
        <v>2650</v>
      </c>
      <c r="Q23" s="791">
        <v>0</v>
      </c>
      <c r="R23" s="791">
        <v>0</v>
      </c>
      <c r="S23" s="791">
        <v>0</v>
      </c>
      <c r="T23" s="791">
        <v>0</v>
      </c>
      <c r="U23" s="791">
        <v>0</v>
      </c>
      <c r="V23" s="791">
        <v>0</v>
      </c>
      <c r="W23" s="791">
        <v>0</v>
      </c>
      <c r="X23" s="791">
        <v>0</v>
      </c>
      <c r="Y23" s="791">
        <v>0</v>
      </c>
      <c r="Z23" s="791">
        <v>0</v>
      </c>
      <c r="AA23" s="749"/>
      <c r="AB23" s="791">
        <v>51340</v>
      </c>
      <c r="AC23" s="749"/>
      <c r="AD23" s="791">
        <f t="shared" si="0"/>
        <v>56266</v>
      </c>
      <c r="AE23" s="717"/>
      <c r="AF23" s="707" t="s">
        <v>22</v>
      </c>
      <c r="AG23" s="707"/>
      <c r="AH23" s="707"/>
    </row>
    <row r="24" spans="2:53" ht="18" customHeight="1">
      <c r="B24" s="681"/>
      <c r="C24" s="674" t="s">
        <v>1027</v>
      </c>
      <c r="D24" s="731" t="s">
        <v>940</v>
      </c>
      <c r="E24" s="705"/>
      <c r="F24" s="791">
        <v>0</v>
      </c>
      <c r="G24" s="749"/>
      <c r="H24" s="791">
        <v>0</v>
      </c>
      <c r="I24" s="749"/>
      <c r="J24" s="791">
        <v>0</v>
      </c>
      <c r="K24" s="791">
        <v>0</v>
      </c>
      <c r="L24" s="791">
        <v>0</v>
      </c>
      <c r="M24" s="791">
        <v>0</v>
      </c>
      <c r="N24" s="791">
        <v>23192</v>
      </c>
      <c r="O24" s="791"/>
      <c r="P24" s="791">
        <v>178675</v>
      </c>
      <c r="Q24" s="791">
        <v>0</v>
      </c>
      <c r="R24" s="791">
        <v>0</v>
      </c>
      <c r="S24" s="791">
        <v>0</v>
      </c>
      <c r="T24" s="791">
        <v>0</v>
      </c>
      <c r="U24" s="791">
        <v>0</v>
      </c>
      <c r="V24" s="791">
        <v>0</v>
      </c>
      <c r="W24" s="791">
        <v>0</v>
      </c>
      <c r="X24" s="791">
        <v>0</v>
      </c>
      <c r="Y24" s="791">
        <v>0</v>
      </c>
      <c r="Z24" s="791">
        <v>161242</v>
      </c>
      <c r="AA24" s="749"/>
      <c r="AB24" s="791">
        <v>912766</v>
      </c>
      <c r="AC24" s="749"/>
      <c r="AD24" s="791">
        <f t="shared" si="0"/>
        <v>1275875</v>
      </c>
      <c r="AE24" s="717"/>
      <c r="AF24" s="707" t="s">
        <v>22</v>
      </c>
      <c r="AG24" s="707"/>
      <c r="AH24" s="707"/>
    </row>
    <row r="25" spans="2:53" ht="18" customHeight="1">
      <c r="B25" s="681"/>
      <c r="C25" s="743" t="s">
        <v>1028</v>
      </c>
      <c r="D25" s="731" t="s">
        <v>940</v>
      </c>
      <c r="E25" s="705"/>
      <c r="F25" s="791">
        <v>0</v>
      </c>
      <c r="G25" s="749"/>
      <c r="H25" s="791">
        <v>0</v>
      </c>
      <c r="I25" s="749"/>
      <c r="J25" s="791">
        <v>0</v>
      </c>
      <c r="K25" s="791">
        <v>0</v>
      </c>
      <c r="L25" s="791">
        <v>0</v>
      </c>
      <c r="M25" s="791">
        <v>0</v>
      </c>
      <c r="N25" s="791">
        <v>88712</v>
      </c>
      <c r="O25" s="791"/>
      <c r="P25" s="791">
        <v>0</v>
      </c>
      <c r="Q25" s="791">
        <v>0</v>
      </c>
      <c r="R25" s="791">
        <v>0</v>
      </c>
      <c r="S25" s="791">
        <v>0</v>
      </c>
      <c r="T25" s="791">
        <v>0</v>
      </c>
      <c r="U25" s="791">
        <v>0</v>
      </c>
      <c r="V25" s="791">
        <v>0</v>
      </c>
      <c r="W25" s="791">
        <v>0</v>
      </c>
      <c r="X25" s="791">
        <v>0</v>
      </c>
      <c r="Y25" s="791">
        <v>0</v>
      </c>
      <c r="Z25" s="791">
        <v>209509</v>
      </c>
      <c r="AA25" s="749"/>
      <c r="AB25" s="791">
        <v>0</v>
      </c>
      <c r="AC25" s="749"/>
      <c r="AD25" s="791">
        <f t="shared" si="0"/>
        <v>298221</v>
      </c>
      <c r="AE25" s="717"/>
      <c r="AF25" s="707" t="s">
        <v>22</v>
      </c>
      <c r="AG25" s="707"/>
      <c r="AH25" s="707"/>
    </row>
    <row r="26" spans="2:53" ht="18" customHeight="1">
      <c r="B26" s="681"/>
      <c r="C26" s="743" t="s">
        <v>1037</v>
      </c>
      <c r="D26" s="731" t="s">
        <v>940</v>
      </c>
      <c r="E26" s="705"/>
      <c r="F26" s="791">
        <v>0</v>
      </c>
      <c r="G26" s="749"/>
      <c r="H26" s="791">
        <v>0</v>
      </c>
      <c r="I26" s="749"/>
      <c r="J26" s="791">
        <v>0</v>
      </c>
      <c r="K26" s="791">
        <v>0</v>
      </c>
      <c r="L26" s="791">
        <v>0</v>
      </c>
      <c r="M26" s="791">
        <v>0</v>
      </c>
      <c r="N26" s="791">
        <v>0</v>
      </c>
      <c r="O26" s="791"/>
      <c r="P26" s="791">
        <v>99</v>
      </c>
      <c r="Q26" s="791">
        <v>0</v>
      </c>
      <c r="R26" s="791">
        <v>0</v>
      </c>
      <c r="S26" s="791">
        <v>0</v>
      </c>
      <c r="T26" s="791">
        <v>0</v>
      </c>
      <c r="U26" s="791">
        <v>0</v>
      </c>
      <c r="V26" s="791">
        <v>0</v>
      </c>
      <c r="W26" s="791">
        <v>0</v>
      </c>
      <c r="X26" s="791">
        <v>0</v>
      </c>
      <c r="Y26" s="791">
        <v>0</v>
      </c>
      <c r="Z26" s="791">
        <v>0</v>
      </c>
      <c r="AA26" s="749"/>
      <c r="AB26" s="791">
        <v>4043</v>
      </c>
      <c r="AC26" s="749"/>
      <c r="AD26" s="791">
        <f t="shared" si="0"/>
        <v>4142</v>
      </c>
      <c r="AE26" s="717"/>
      <c r="AF26" s="707" t="s">
        <v>22</v>
      </c>
      <c r="AG26" s="707"/>
      <c r="AH26" s="707"/>
    </row>
    <row r="27" spans="2:53" s="682" customFormat="1" ht="18" customHeight="1">
      <c r="B27" s="676"/>
      <c r="C27" s="682" t="s">
        <v>929</v>
      </c>
      <c r="E27" s="709"/>
      <c r="F27" s="746">
        <f>ROUND(SUM(F20:F26),0)</f>
        <v>1033185</v>
      </c>
      <c r="G27" s="709"/>
      <c r="H27" s="746">
        <f>ROUND(SUM(H20:H26),0)</f>
        <v>1099545</v>
      </c>
      <c r="I27" s="747"/>
      <c r="J27" s="746">
        <f>ROUND(SUM(J20:J26),0)</f>
        <v>2184288</v>
      </c>
      <c r="K27" s="747"/>
      <c r="L27" s="746">
        <f>ROUND(SUM(L20:L26),0)</f>
        <v>5115469</v>
      </c>
      <c r="M27" s="748"/>
      <c r="N27" s="746">
        <f>ROUND(SUM(N20:N26),0)</f>
        <v>1475750</v>
      </c>
      <c r="O27" s="748"/>
      <c r="P27" s="746">
        <f>ROUND(SUM(P20:P26),0)</f>
        <v>2841669</v>
      </c>
      <c r="Q27" s="742"/>
      <c r="R27" s="746">
        <f>ROUND(SUM(R20:R26),0)</f>
        <v>1265988</v>
      </c>
      <c r="S27" s="742"/>
      <c r="T27" s="746">
        <f>ROUND(SUM(T20:T26),0)</f>
        <v>1287433</v>
      </c>
      <c r="U27" s="742"/>
      <c r="V27" s="746">
        <f>ROUND(SUM(V20:V26),0)</f>
        <v>2427737</v>
      </c>
      <c r="W27" s="742"/>
      <c r="X27" s="746">
        <f>ROUND(SUM(X20:X26),0)</f>
        <v>4726875</v>
      </c>
      <c r="Y27" s="742"/>
      <c r="Z27" s="746">
        <f>ROUND(SUM(Z20:Z26),0)</f>
        <v>3088858</v>
      </c>
      <c r="AA27" s="742"/>
      <c r="AB27" s="746">
        <f>ROUND(SUM(AB20:AB26),0)</f>
        <v>2643228</v>
      </c>
      <c r="AC27" s="742"/>
      <c r="AD27" s="746">
        <f>ROUND(SUM(AD20:AD26),0)</f>
        <v>29190025</v>
      </c>
      <c r="AE27" s="711"/>
      <c r="AF27" s="700"/>
      <c r="AG27" s="700"/>
      <c r="AH27" s="700"/>
    </row>
    <row r="28" spans="2:53" ht="16.350000000000001" customHeight="1">
      <c r="B28" s="681"/>
      <c r="E28" s="691"/>
      <c r="F28" s="734"/>
      <c r="G28" s="691"/>
      <c r="H28" s="734"/>
      <c r="I28" s="713"/>
      <c r="J28" s="734"/>
      <c r="K28" s="714"/>
      <c r="L28" s="734"/>
      <c r="M28" s="714"/>
      <c r="N28" s="734"/>
      <c r="O28" s="714"/>
      <c r="P28" s="734"/>
      <c r="Q28" s="691"/>
      <c r="R28" s="734"/>
      <c r="S28" s="691"/>
      <c r="T28" s="734"/>
      <c r="V28" s="734"/>
      <c r="X28" s="734"/>
      <c r="Z28" s="706"/>
      <c r="AA28" s="713"/>
      <c r="AB28" s="706"/>
      <c r="AD28" s="734"/>
      <c r="AF28" s="707"/>
      <c r="AG28" s="707"/>
      <c r="AH28" s="707"/>
    </row>
    <row r="29" spans="2:53" ht="16.350000000000001" customHeight="1">
      <c r="B29" s="681"/>
      <c r="C29" s="674" t="s">
        <v>941</v>
      </c>
      <c r="E29" s="691"/>
      <c r="F29" s="791">
        <v>0</v>
      </c>
      <c r="G29" s="749"/>
      <c r="H29" s="791">
        <v>328</v>
      </c>
      <c r="I29" s="749"/>
      <c r="J29" s="791">
        <v>5989</v>
      </c>
      <c r="K29" s="791">
        <v>0</v>
      </c>
      <c r="L29" s="791">
        <v>0</v>
      </c>
      <c r="M29" s="791">
        <v>0</v>
      </c>
      <c r="N29" s="791">
        <v>2886</v>
      </c>
      <c r="O29" s="791"/>
      <c r="P29" s="791">
        <v>1623</v>
      </c>
      <c r="Q29" s="791">
        <v>0</v>
      </c>
      <c r="R29" s="791">
        <v>0</v>
      </c>
      <c r="S29" s="791">
        <v>0</v>
      </c>
      <c r="T29" s="791">
        <v>0</v>
      </c>
      <c r="U29" s="791">
        <v>0</v>
      </c>
      <c r="V29" s="791">
        <v>571</v>
      </c>
      <c r="W29" s="791">
        <v>0</v>
      </c>
      <c r="X29" s="791">
        <v>0</v>
      </c>
      <c r="Y29" s="791">
        <v>0</v>
      </c>
      <c r="Z29" s="791">
        <v>8857</v>
      </c>
      <c r="AA29" s="749"/>
      <c r="AB29" s="791">
        <v>6749</v>
      </c>
      <c r="AC29" s="749"/>
      <c r="AD29" s="791">
        <f>ROUND(SUM(F29:AB29),0)</f>
        <v>27003</v>
      </c>
      <c r="AF29" s="707"/>
      <c r="AG29" s="707"/>
      <c r="AH29" s="707"/>
    </row>
    <row r="30" spans="2:53" ht="18" customHeight="1">
      <c r="B30" s="681"/>
      <c r="C30" s="674" t="s">
        <v>931</v>
      </c>
      <c r="E30" s="691"/>
      <c r="F30" s="791">
        <v>0</v>
      </c>
      <c r="G30" s="749"/>
      <c r="H30" s="791">
        <v>0</v>
      </c>
      <c r="I30" s="749"/>
      <c r="J30" s="791">
        <v>431</v>
      </c>
      <c r="K30" s="791">
        <v>0</v>
      </c>
      <c r="L30" s="791">
        <v>0</v>
      </c>
      <c r="M30" s="791">
        <v>0</v>
      </c>
      <c r="N30" s="791">
        <v>301787</v>
      </c>
      <c r="O30" s="791"/>
      <c r="P30" s="791">
        <v>576381</v>
      </c>
      <c r="Q30" s="791">
        <v>0</v>
      </c>
      <c r="R30" s="791">
        <v>3</v>
      </c>
      <c r="S30" s="791">
        <v>0</v>
      </c>
      <c r="T30" s="791">
        <v>0</v>
      </c>
      <c r="U30" s="791">
        <v>0</v>
      </c>
      <c r="V30" s="791">
        <v>1180474</v>
      </c>
      <c r="W30" s="791">
        <v>0</v>
      </c>
      <c r="X30" s="791">
        <v>0</v>
      </c>
      <c r="Y30" s="791">
        <v>0</v>
      </c>
      <c r="Z30" s="791">
        <v>762010</v>
      </c>
      <c r="AA30" s="749"/>
      <c r="AB30" s="791">
        <v>7763872</v>
      </c>
      <c r="AC30" s="749"/>
      <c r="AD30" s="791">
        <f>ROUND(SUM(F30:AB30),0)</f>
        <v>10584958</v>
      </c>
      <c r="AE30" s="717"/>
      <c r="AF30" s="718" t="s">
        <v>22</v>
      </c>
      <c r="AG30" s="718"/>
      <c r="AH30" s="718"/>
      <c r="AI30" s="719"/>
      <c r="AJ30" s="719"/>
      <c r="AK30" s="719"/>
      <c r="AL30" s="719"/>
      <c r="AM30" s="719"/>
      <c r="AN30" s="719"/>
      <c r="AO30" s="719"/>
      <c r="AP30" s="719"/>
      <c r="AQ30" s="719"/>
      <c r="AR30" s="719"/>
      <c r="AS30" s="719"/>
      <c r="AT30" s="719"/>
      <c r="AU30" s="719"/>
      <c r="AV30" s="719"/>
      <c r="AW30" s="719"/>
      <c r="AX30" s="719"/>
      <c r="AY30" s="719"/>
      <c r="AZ30" s="719"/>
      <c r="BA30" s="719"/>
    </row>
    <row r="31" spans="2:53" ht="18" customHeight="1">
      <c r="B31" s="681"/>
      <c r="C31" s="674" t="s">
        <v>932</v>
      </c>
      <c r="E31" s="691"/>
      <c r="F31" s="791">
        <v>1032931</v>
      </c>
      <c r="G31" s="749"/>
      <c r="H31" s="791">
        <v>1098913</v>
      </c>
      <c r="I31" s="749"/>
      <c r="J31" s="791">
        <v>2178299</v>
      </c>
      <c r="K31" s="791">
        <v>0</v>
      </c>
      <c r="L31" s="791">
        <v>4323598</v>
      </c>
      <c r="M31" s="791">
        <v>0</v>
      </c>
      <c r="N31" s="791">
        <v>487042</v>
      </c>
      <c r="O31" s="791"/>
      <c r="P31" s="791">
        <v>1889571</v>
      </c>
      <c r="Q31" s="791">
        <v>0</v>
      </c>
      <c r="R31" s="791">
        <v>665985</v>
      </c>
      <c r="S31" s="791">
        <v>0</v>
      </c>
      <c r="T31" s="791">
        <v>518501</v>
      </c>
      <c r="U31" s="791">
        <v>0</v>
      </c>
      <c r="V31" s="791">
        <v>2027311</v>
      </c>
      <c r="W31" s="791">
        <v>0</v>
      </c>
      <c r="X31" s="791">
        <v>1373535</v>
      </c>
      <c r="Y31" s="791">
        <v>0</v>
      </c>
      <c r="Z31" s="791">
        <v>2341241</v>
      </c>
      <c r="AA31" s="749"/>
      <c r="AB31" s="791">
        <v>641137</v>
      </c>
      <c r="AC31" s="749"/>
      <c r="AD31" s="791">
        <f>ROUND(SUM(F31:AB31),0)</f>
        <v>18578064</v>
      </c>
      <c r="AE31" s="717"/>
      <c r="AF31" s="718"/>
      <c r="AG31" s="718"/>
      <c r="AH31" s="718"/>
      <c r="AI31" s="719"/>
      <c r="AJ31" s="719"/>
      <c r="AK31" s="719"/>
      <c r="AL31" s="719"/>
      <c r="AM31" s="719"/>
      <c r="AN31" s="719"/>
      <c r="AO31" s="719"/>
      <c r="AP31" s="719"/>
      <c r="AQ31" s="719"/>
      <c r="AR31" s="719"/>
      <c r="AS31" s="719"/>
      <c r="AT31" s="719"/>
      <c r="AU31" s="719"/>
      <c r="AV31" s="719"/>
      <c r="AW31" s="719"/>
      <c r="AX31" s="719"/>
      <c r="AY31" s="719"/>
      <c r="AZ31" s="719"/>
      <c r="BA31" s="719"/>
    </row>
    <row r="32" spans="2:53" s="682" customFormat="1" ht="18" customHeight="1">
      <c r="B32" s="676"/>
      <c r="C32" s="682" t="s">
        <v>934</v>
      </c>
      <c r="E32" s="720"/>
      <c r="F32" s="721">
        <f>ROUND(SUM(F29:F31),0)</f>
        <v>1032931</v>
      </c>
      <c r="G32" s="720"/>
      <c r="H32" s="721">
        <f>ROUND(SUM(H29:H31),0)</f>
        <v>1099241</v>
      </c>
      <c r="I32" s="720"/>
      <c r="J32" s="721">
        <f>ROUND(SUM(J29:J31),0)</f>
        <v>2184719</v>
      </c>
      <c r="K32" s="720"/>
      <c r="L32" s="721">
        <f>ROUND(SUM(L29:L31),0)</f>
        <v>4323598</v>
      </c>
      <c r="M32" s="720"/>
      <c r="N32" s="721">
        <f>ROUND(SUM(N29:N31),0)</f>
        <v>791715</v>
      </c>
      <c r="O32" s="720"/>
      <c r="P32" s="721">
        <f>ROUND(SUM(P29:P31),0)</f>
        <v>2467575</v>
      </c>
      <c r="Q32" s="720"/>
      <c r="R32" s="721">
        <f>ROUND(SUM(R29:R31),0)</f>
        <v>665988</v>
      </c>
      <c r="S32" s="720"/>
      <c r="T32" s="721">
        <f>ROUND(SUM(T29:T31),0)</f>
        <v>518501</v>
      </c>
      <c r="U32" s="720"/>
      <c r="V32" s="721">
        <f>ROUND(SUM(V29:V31),0)</f>
        <v>3208356</v>
      </c>
      <c r="W32" s="720"/>
      <c r="X32" s="721">
        <f>ROUND(SUM(X29:X31),0)</f>
        <v>1373535</v>
      </c>
      <c r="Y32" s="720"/>
      <c r="Z32" s="721">
        <f>ROUND(SUM(Z29:Z31),0)</f>
        <v>3112108</v>
      </c>
      <c r="AA32" s="720"/>
      <c r="AB32" s="721">
        <f>ROUND(SUM(AB29:AB31),0)</f>
        <v>8411758</v>
      </c>
      <c r="AC32" s="742"/>
      <c r="AD32" s="721">
        <f>ROUND(SUM(AD29:AD31),0)</f>
        <v>29190025</v>
      </c>
      <c r="AE32" s="711"/>
      <c r="AF32" s="722"/>
      <c r="AG32" s="722"/>
      <c r="AH32" s="722"/>
      <c r="AI32" s="723"/>
      <c r="AJ32" s="723"/>
      <c r="AK32" s="723"/>
      <c r="AL32" s="723"/>
      <c r="AM32" s="723"/>
      <c r="AN32" s="723"/>
      <c r="AO32" s="723"/>
      <c r="AP32" s="723"/>
      <c r="AQ32" s="723"/>
      <c r="AR32" s="723"/>
      <c r="AS32" s="723"/>
      <c r="AT32" s="723"/>
      <c r="AU32" s="723"/>
      <c r="AV32" s="723"/>
      <c r="AW32" s="723"/>
      <c r="AX32" s="723"/>
      <c r="AY32" s="723"/>
      <c r="AZ32" s="723"/>
      <c r="BA32" s="723"/>
    </row>
    <row r="33" spans="2:58" ht="12" customHeight="1">
      <c r="B33" s="681"/>
      <c r="F33" s="734"/>
      <c r="H33" s="734"/>
      <c r="J33" s="734"/>
      <c r="K33" s="692"/>
      <c r="L33" s="734"/>
      <c r="N33" s="734"/>
      <c r="P33" s="734"/>
      <c r="R33" s="734"/>
      <c r="T33" s="734"/>
      <c r="V33" s="734"/>
      <c r="X33" s="734"/>
      <c r="Z33" s="706"/>
      <c r="AA33" s="713"/>
      <c r="AB33" s="706"/>
      <c r="AD33" s="734"/>
      <c r="AE33" s="724"/>
      <c r="AF33" s="719"/>
      <c r="AG33" s="719"/>
      <c r="AH33" s="719"/>
      <c r="AI33" s="719"/>
      <c r="AJ33" s="719"/>
      <c r="AK33" s="719"/>
      <c r="AL33" s="719"/>
      <c r="AM33" s="719"/>
      <c r="AN33" s="719"/>
      <c r="AO33" s="719"/>
      <c r="AP33" s="719"/>
      <c r="AQ33" s="719"/>
      <c r="AR33" s="719"/>
      <c r="AS33" s="719"/>
      <c r="AT33" s="719"/>
      <c r="AU33" s="719"/>
      <c r="AV33" s="719"/>
      <c r="AW33" s="719"/>
      <c r="AX33" s="719"/>
      <c r="AY33" s="719"/>
      <c r="AZ33" s="719"/>
      <c r="BA33" s="719"/>
      <c r="BB33" s="719"/>
      <c r="BC33" s="719"/>
      <c r="BD33" s="719"/>
      <c r="BE33" s="719"/>
      <c r="BF33" s="719"/>
    </row>
    <row r="34" spans="2:58" s="682" customFormat="1" ht="14.1" customHeight="1" thickBot="1">
      <c r="B34" s="676"/>
      <c r="C34" s="682" t="s">
        <v>935</v>
      </c>
      <c r="D34" s="725"/>
      <c r="E34" s="742"/>
      <c r="F34" s="726">
        <f>ROUND((SUM(F18)+SUM(F27)-SUM(F32)),0)</f>
        <v>254</v>
      </c>
      <c r="G34" s="742"/>
      <c r="H34" s="726">
        <f>ROUND((SUM(H18)+SUM(H27)-SUM(H32)),0)</f>
        <v>558</v>
      </c>
      <c r="I34" s="742"/>
      <c r="J34" s="726">
        <f>ROUND((SUM(J18)+SUM(J27)-SUM(J32)),0)</f>
        <v>127</v>
      </c>
      <c r="K34" s="742"/>
      <c r="L34" s="726">
        <f>ROUND((SUM(L18)+SUM(L27)-SUM(L32)),0)</f>
        <v>791998</v>
      </c>
      <c r="M34" s="742"/>
      <c r="N34" s="726">
        <f>ROUND((SUM(N18)+SUM(N27)-SUM(N32)),0)</f>
        <v>1476033</v>
      </c>
      <c r="O34" s="742"/>
      <c r="P34" s="726">
        <f>ROUND((SUM(P18)+SUM(P27)-SUM(P32)),0)</f>
        <v>1850127</v>
      </c>
      <c r="Q34" s="742"/>
      <c r="R34" s="726">
        <f>ROUND((SUM(R18)+SUM(R27)-SUM(R32)),0)</f>
        <v>2450127</v>
      </c>
      <c r="S34" s="742"/>
      <c r="T34" s="726">
        <f>ROUND((SUM(T18)+SUM(T27)-SUM(T32)),0)</f>
        <v>3219059</v>
      </c>
      <c r="U34" s="742"/>
      <c r="V34" s="726">
        <f>ROUND((SUM(V18)+SUM(V27)-SUM(V32)),0)</f>
        <v>2438440</v>
      </c>
      <c r="W34" s="742"/>
      <c r="X34" s="726">
        <f>ROUND((SUM(X18)+SUM(X27)-SUM(X32)),0)</f>
        <v>5791780</v>
      </c>
      <c r="Y34" s="742"/>
      <c r="Z34" s="726">
        <f>ROUND((SUM(Z18)+SUM(Z27)-SUM(Z32)),0)</f>
        <v>5768530</v>
      </c>
      <c r="AA34" s="742"/>
      <c r="AB34" s="736">
        <f>AB18+AB27-AB32</f>
        <v>0</v>
      </c>
      <c r="AC34" s="742"/>
      <c r="AD34" s="736">
        <f>AD18+AD27-AD32</f>
        <v>0</v>
      </c>
      <c r="AE34" s="750"/>
    </row>
    <row r="35" spans="2:58" ht="13.35" customHeight="1" thickTop="1">
      <c r="B35" s="681"/>
      <c r="D35" s="728"/>
      <c r="E35" s="728"/>
      <c r="F35" s="729"/>
      <c r="G35" s="691"/>
      <c r="H35" s="715"/>
      <c r="J35" s="715"/>
      <c r="L35" s="715"/>
      <c r="N35" s="715"/>
      <c r="P35" s="715"/>
      <c r="R35" s="715"/>
      <c r="T35" s="715"/>
      <c r="V35" s="715"/>
      <c r="X35" s="715"/>
      <c r="Z35" s="715"/>
      <c r="AB35" s="715"/>
      <c r="AD35" s="715"/>
      <c r="AE35" s="675"/>
    </row>
    <row r="36" spans="2:58" ht="11.25" customHeight="1">
      <c r="B36" s="681"/>
      <c r="E36" s="691"/>
      <c r="F36" s="715"/>
      <c r="G36" s="691"/>
      <c r="H36" s="715"/>
      <c r="J36" s="715"/>
      <c r="L36" s="715"/>
      <c r="N36" s="715"/>
      <c r="P36" s="715"/>
      <c r="R36" s="715" t="s">
        <v>22</v>
      </c>
      <c r="T36" s="715"/>
      <c r="V36" s="715"/>
      <c r="X36" s="715"/>
      <c r="Z36" s="715"/>
      <c r="AB36" s="715"/>
      <c r="AD36" s="715"/>
      <c r="AE36" s="675"/>
    </row>
    <row r="37" spans="2:58" ht="18" customHeight="1">
      <c r="B37" s="681"/>
      <c r="C37" s="689" t="s">
        <v>1318</v>
      </c>
      <c r="D37" s="690"/>
      <c r="E37" s="691"/>
      <c r="F37" s="715"/>
      <c r="G37" s="691"/>
      <c r="H37" s="715"/>
      <c r="I37" s="691"/>
      <c r="J37" s="715"/>
      <c r="K37" s="691"/>
      <c r="L37" s="715"/>
      <c r="M37" s="691"/>
      <c r="N37" s="715"/>
      <c r="O37" s="691"/>
      <c r="P37" s="751"/>
      <c r="Q37" s="691"/>
      <c r="R37" s="715"/>
      <c r="S37" s="692"/>
      <c r="T37" s="715"/>
      <c r="U37" s="692"/>
      <c r="V37" s="715"/>
      <c r="W37" s="692"/>
      <c r="X37" s="715"/>
      <c r="Y37" s="692"/>
      <c r="Z37" s="715"/>
      <c r="AA37" s="692"/>
      <c r="AB37" s="715"/>
      <c r="AD37" s="715"/>
      <c r="AE37" s="675"/>
    </row>
    <row r="38" spans="2:58" ht="18" customHeight="1">
      <c r="B38" s="681"/>
      <c r="C38" s="693"/>
      <c r="F38" s="694">
        <v>2019</v>
      </c>
      <c r="G38" s="682"/>
      <c r="H38" s="715"/>
      <c r="J38" s="715"/>
      <c r="L38" s="715"/>
      <c r="N38" s="715"/>
      <c r="P38" s="715"/>
      <c r="R38" s="715"/>
      <c r="T38" s="715"/>
      <c r="V38" s="715"/>
      <c r="X38" s="694">
        <v>2020</v>
      </c>
      <c r="Z38" s="715"/>
      <c r="AB38" s="715"/>
      <c r="AD38" s="732" t="s">
        <v>912</v>
      </c>
      <c r="AE38" s="675"/>
    </row>
    <row r="39" spans="2:58" ht="14.1" customHeight="1">
      <c r="B39" s="681"/>
      <c r="F39" s="733" t="s">
        <v>913</v>
      </c>
      <c r="H39" s="733" t="s">
        <v>914</v>
      </c>
      <c r="J39" s="733" t="s">
        <v>915</v>
      </c>
      <c r="L39" s="733" t="s">
        <v>916</v>
      </c>
      <c r="N39" s="733" t="s">
        <v>917</v>
      </c>
      <c r="P39" s="733" t="s">
        <v>918</v>
      </c>
      <c r="R39" s="733" t="s">
        <v>919</v>
      </c>
      <c r="T39" s="733" t="s">
        <v>920</v>
      </c>
      <c r="V39" s="733" t="s">
        <v>921</v>
      </c>
      <c r="X39" s="733" t="s">
        <v>922</v>
      </c>
      <c r="Z39" s="733" t="s">
        <v>923</v>
      </c>
      <c r="AB39" s="733" t="s">
        <v>924</v>
      </c>
      <c r="AD39" s="733" t="s">
        <v>925</v>
      </c>
      <c r="AE39" s="675"/>
    </row>
    <row r="40" spans="2:58" s="682" customFormat="1" ht="18" customHeight="1">
      <c r="B40" s="676"/>
      <c r="C40" s="741" t="s">
        <v>936</v>
      </c>
      <c r="E40" s="742"/>
      <c r="F40" s="783">
        <v>0</v>
      </c>
      <c r="G40" s="778"/>
      <c r="H40" s="783">
        <f>F56</f>
        <v>402</v>
      </c>
      <c r="I40" s="782"/>
      <c r="J40" s="783">
        <f>H56</f>
        <v>116578</v>
      </c>
      <c r="K40" s="782"/>
      <c r="L40" s="783">
        <f>J56</f>
        <v>197</v>
      </c>
      <c r="M40" s="782"/>
      <c r="N40" s="783">
        <f>L56</f>
        <v>9424</v>
      </c>
      <c r="O40" s="784"/>
      <c r="P40" s="783">
        <f>N56</f>
        <v>128160</v>
      </c>
      <c r="Q40" s="784"/>
      <c r="R40" s="783">
        <f>P56</f>
        <v>197</v>
      </c>
      <c r="S40" s="784"/>
      <c r="T40" s="783">
        <f>R56</f>
        <v>63</v>
      </c>
      <c r="U40" s="784"/>
      <c r="V40" s="783">
        <f>T56</f>
        <v>274601</v>
      </c>
      <c r="W40" s="784"/>
      <c r="X40" s="783">
        <f>V56</f>
        <v>197</v>
      </c>
      <c r="Y40" s="784"/>
      <c r="Z40" s="783">
        <f>X56</f>
        <v>1501347</v>
      </c>
      <c r="AA40" s="782"/>
      <c r="AB40" s="783">
        <f>Z56</f>
        <v>2024796</v>
      </c>
      <c r="AC40" s="785"/>
      <c r="AD40" s="783">
        <v>0</v>
      </c>
      <c r="AE40" s="711"/>
      <c r="AF40" s="700"/>
      <c r="AG40" s="700"/>
      <c r="AH40" s="700"/>
    </row>
    <row r="41" spans="2:58" ht="12" customHeight="1">
      <c r="B41" s="681"/>
      <c r="C41" s="743"/>
      <c r="E41" s="705"/>
      <c r="F41" s="744"/>
      <c r="G41" s="705"/>
      <c r="H41" s="734"/>
      <c r="I41" s="705"/>
      <c r="J41" s="734"/>
      <c r="K41" s="705"/>
      <c r="L41" s="734"/>
      <c r="M41" s="705"/>
      <c r="N41" s="734"/>
      <c r="O41" s="705"/>
      <c r="P41" s="734"/>
      <c r="Q41" s="705"/>
      <c r="R41" s="734"/>
      <c r="S41" s="705"/>
      <c r="T41" s="734"/>
      <c r="U41" s="705"/>
      <c r="V41" s="734"/>
      <c r="W41" s="705"/>
      <c r="X41" s="734"/>
      <c r="Y41" s="705"/>
      <c r="Z41" s="734"/>
      <c r="AA41" s="705"/>
      <c r="AB41" s="734"/>
      <c r="AC41" s="705"/>
      <c r="AD41" s="734"/>
      <c r="AE41" s="717"/>
      <c r="AF41" s="707"/>
      <c r="AG41" s="707"/>
      <c r="AH41" s="707"/>
    </row>
    <row r="42" spans="2:58" ht="18" customHeight="1">
      <c r="B42" s="681"/>
      <c r="C42" s="743" t="s">
        <v>937</v>
      </c>
      <c r="E42" s="705"/>
      <c r="F42" s="791">
        <v>4607696</v>
      </c>
      <c r="G42" s="749"/>
      <c r="H42" s="791">
        <v>1242402</v>
      </c>
      <c r="I42" s="749"/>
      <c r="J42" s="791">
        <v>2604821</v>
      </c>
      <c r="K42" s="791">
        <v>0</v>
      </c>
      <c r="L42" s="791">
        <v>1665837</v>
      </c>
      <c r="M42" s="791">
        <v>0</v>
      </c>
      <c r="N42" s="791">
        <v>1454283</v>
      </c>
      <c r="O42" s="791"/>
      <c r="P42" s="791">
        <v>2415699</v>
      </c>
      <c r="Q42" s="791">
        <v>0</v>
      </c>
      <c r="R42" s="791">
        <v>1289123</v>
      </c>
      <c r="S42" s="791">
        <v>0</v>
      </c>
      <c r="T42" s="791">
        <v>1234769</v>
      </c>
      <c r="U42" s="791">
        <v>0</v>
      </c>
      <c r="V42" s="791">
        <v>2143926</v>
      </c>
      <c r="W42" s="791">
        <v>0</v>
      </c>
      <c r="X42" s="791">
        <v>4449674</v>
      </c>
      <c r="Y42" s="791">
        <v>0</v>
      </c>
      <c r="Z42" s="791">
        <v>1848397</v>
      </c>
      <c r="AA42" s="749"/>
      <c r="AB42" s="791">
        <v>1873074</v>
      </c>
      <c r="AC42" s="749"/>
      <c r="AD42" s="791">
        <f t="shared" ref="AD42:AD48" si="1">ROUND(SUM(F42:AB42),0)</f>
        <v>26829701</v>
      </c>
      <c r="AE42" s="717"/>
      <c r="AF42" s="752"/>
      <c r="AG42" s="707"/>
      <c r="AH42" s="707"/>
    </row>
    <row r="43" spans="2:58" ht="18" customHeight="1">
      <c r="B43" s="681"/>
      <c r="C43" s="743" t="s">
        <v>1205</v>
      </c>
      <c r="E43" s="705"/>
      <c r="F43" s="791">
        <v>0</v>
      </c>
      <c r="G43" s="791" t="s">
        <v>304</v>
      </c>
      <c r="H43" s="791">
        <v>-14</v>
      </c>
      <c r="I43" s="791" t="s">
        <v>22</v>
      </c>
      <c r="J43" s="791">
        <v>145</v>
      </c>
      <c r="K43" s="791" t="s">
        <v>22</v>
      </c>
      <c r="L43" s="791">
        <v>73</v>
      </c>
      <c r="M43" s="791" t="s">
        <v>22</v>
      </c>
      <c r="N43" s="791">
        <v>82</v>
      </c>
      <c r="O43" s="791" t="s">
        <v>22</v>
      </c>
      <c r="P43" s="791">
        <v>57</v>
      </c>
      <c r="Q43" s="791" t="s">
        <v>22</v>
      </c>
      <c r="R43" s="791">
        <v>106</v>
      </c>
      <c r="S43" s="791" t="s">
        <v>22</v>
      </c>
      <c r="T43" s="791">
        <v>50</v>
      </c>
      <c r="U43" s="791" t="s">
        <v>22</v>
      </c>
      <c r="V43" s="791">
        <v>247</v>
      </c>
      <c r="W43" s="791" t="s">
        <v>22</v>
      </c>
      <c r="X43" s="791">
        <v>162</v>
      </c>
      <c r="Y43" s="791" t="s">
        <v>22</v>
      </c>
      <c r="Z43" s="791">
        <v>35</v>
      </c>
      <c r="AA43" s="791" t="s">
        <v>22</v>
      </c>
      <c r="AB43" s="791">
        <v>54</v>
      </c>
      <c r="AC43" s="749"/>
      <c r="AD43" s="791">
        <f t="shared" si="1"/>
        <v>997</v>
      </c>
      <c r="AE43" s="717"/>
      <c r="AF43" s="752"/>
      <c r="AG43" s="707"/>
      <c r="AH43" s="707"/>
    </row>
    <row r="44" spans="2:58" ht="18" customHeight="1">
      <c r="B44" s="681"/>
      <c r="C44" s="674" t="s">
        <v>938</v>
      </c>
      <c r="D44" s="731" t="s">
        <v>939</v>
      </c>
      <c r="E44" s="705"/>
      <c r="F44" s="791">
        <v>0</v>
      </c>
      <c r="G44" s="749"/>
      <c r="H44" s="791">
        <v>0</v>
      </c>
      <c r="I44" s="749"/>
      <c r="J44" s="791">
        <v>0</v>
      </c>
      <c r="K44" s="791">
        <v>0</v>
      </c>
      <c r="L44" s="791">
        <v>1606</v>
      </c>
      <c r="M44" s="791">
        <v>0</v>
      </c>
      <c r="N44" s="791">
        <v>33539</v>
      </c>
      <c r="O44" s="791"/>
      <c r="P44" s="791">
        <v>0</v>
      </c>
      <c r="Q44" s="791">
        <v>0</v>
      </c>
      <c r="R44" s="791">
        <v>0</v>
      </c>
      <c r="S44" s="791">
        <v>0</v>
      </c>
      <c r="T44" s="791">
        <v>0</v>
      </c>
      <c r="U44" s="791">
        <v>0</v>
      </c>
      <c r="V44" s="791">
        <v>0</v>
      </c>
      <c r="W44" s="791">
        <v>0</v>
      </c>
      <c r="X44" s="791">
        <v>1611</v>
      </c>
      <c r="Y44" s="791">
        <v>0</v>
      </c>
      <c r="Z44" s="791">
        <v>33647</v>
      </c>
      <c r="AA44" s="749"/>
      <c r="AB44" s="791">
        <v>0</v>
      </c>
      <c r="AC44" s="749"/>
      <c r="AD44" s="791">
        <f t="shared" si="1"/>
        <v>70403</v>
      </c>
      <c r="AE44" s="717"/>
      <c r="AF44" s="707"/>
      <c r="AG44" s="707"/>
      <c r="AH44" s="707"/>
    </row>
    <row r="45" spans="2:58" ht="18" customHeight="1">
      <c r="B45" s="681"/>
      <c r="C45" s="674" t="s">
        <v>1026</v>
      </c>
      <c r="D45" s="731" t="s">
        <v>940</v>
      </c>
      <c r="E45" s="705"/>
      <c r="F45" s="791">
        <v>0</v>
      </c>
      <c r="G45" s="749"/>
      <c r="H45" s="791">
        <v>0</v>
      </c>
      <c r="I45" s="749"/>
      <c r="J45" s="791">
        <v>0</v>
      </c>
      <c r="K45" s="791">
        <v>0</v>
      </c>
      <c r="L45" s="791">
        <v>0</v>
      </c>
      <c r="M45" s="791">
        <v>0</v>
      </c>
      <c r="N45" s="791">
        <v>3027</v>
      </c>
      <c r="O45" s="791"/>
      <c r="P45" s="791">
        <v>3755</v>
      </c>
      <c r="Q45" s="791">
        <v>0</v>
      </c>
      <c r="R45" s="791">
        <v>0</v>
      </c>
      <c r="S45" s="791">
        <v>0</v>
      </c>
      <c r="T45" s="791">
        <v>0</v>
      </c>
      <c r="U45" s="791">
        <v>0</v>
      </c>
      <c r="V45" s="791">
        <v>0</v>
      </c>
      <c r="W45" s="791">
        <v>0</v>
      </c>
      <c r="X45" s="791">
        <v>0</v>
      </c>
      <c r="Y45" s="791">
        <v>0</v>
      </c>
      <c r="Z45" s="791">
        <v>33458</v>
      </c>
      <c r="AA45" s="749"/>
      <c r="AB45" s="791">
        <v>47960</v>
      </c>
      <c r="AC45" s="749"/>
      <c r="AD45" s="791">
        <f t="shared" si="1"/>
        <v>88200</v>
      </c>
      <c r="AE45" s="717"/>
      <c r="AF45" s="707"/>
      <c r="AG45" s="707"/>
      <c r="AH45" s="707"/>
    </row>
    <row r="46" spans="2:58" ht="18" customHeight="1">
      <c r="B46" s="681"/>
      <c r="C46" s="674" t="s">
        <v>1027</v>
      </c>
      <c r="D46" s="731" t="s">
        <v>940</v>
      </c>
      <c r="E46" s="705"/>
      <c r="F46" s="791">
        <v>0</v>
      </c>
      <c r="G46" s="749"/>
      <c r="H46" s="791">
        <v>0</v>
      </c>
      <c r="I46" s="749"/>
      <c r="J46" s="791">
        <v>0</v>
      </c>
      <c r="K46" s="791">
        <v>0</v>
      </c>
      <c r="L46" s="791">
        <v>0</v>
      </c>
      <c r="M46" s="791">
        <v>0</v>
      </c>
      <c r="N46" s="791">
        <v>22517</v>
      </c>
      <c r="O46" s="791"/>
      <c r="P46" s="791">
        <v>190898</v>
      </c>
      <c r="Q46" s="791">
        <v>0</v>
      </c>
      <c r="R46" s="791">
        <v>0</v>
      </c>
      <c r="S46" s="791">
        <v>0</v>
      </c>
      <c r="T46" s="791">
        <v>0</v>
      </c>
      <c r="U46" s="791">
        <v>0</v>
      </c>
      <c r="V46" s="791">
        <v>0</v>
      </c>
      <c r="W46" s="791">
        <v>0</v>
      </c>
      <c r="X46" s="791">
        <v>0</v>
      </c>
      <c r="Y46" s="791">
        <v>0</v>
      </c>
      <c r="Z46" s="791">
        <v>58995</v>
      </c>
      <c r="AA46" s="749"/>
      <c r="AB46" s="791">
        <v>691897</v>
      </c>
      <c r="AC46" s="749"/>
      <c r="AD46" s="791">
        <f t="shared" si="1"/>
        <v>964307</v>
      </c>
      <c r="AE46" s="717"/>
      <c r="AF46" s="707"/>
      <c r="AG46" s="707"/>
      <c r="AH46" s="707"/>
    </row>
    <row r="47" spans="2:58" ht="18" customHeight="1">
      <c r="B47" s="681"/>
      <c r="C47" s="743" t="s">
        <v>1028</v>
      </c>
      <c r="D47" s="731" t="s">
        <v>940</v>
      </c>
      <c r="E47" s="705"/>
      <c r="F47" s="791">
        <v>0</v>
      </c>
      <c r="G47" s="749"/>
      <c r="H47" s="791">
        <v>0</v>
      </c>
      <c r="I47" s="749"/>
      <c r="J47" s="791">
        <v>0</v>
      </c>
      <c r="K47" s="791">
        <v>0</v>
      </c>
      <c r="L47" s="791">
        <v>0</v>
      </c>
      <c r="M47" s="791">
        <v>0</v>
      </c>
      <c r="N47" s="791">
        <v>88181</v>
      </c>
      <c r="O47" s="791"/>
      <c r="P47" s="791">
        <v>0</v>
      </c>
      <c r="Q47" s="791">
        <v>0</v>
      </c>
      <c r="R47" s="791">
        <v>0</v>
      </c>
      <c r="S47" s="791">
        <v>0</v>
      </c>
      <c r="T47" s="791">
        <v>0</v>
      </c>
      <c r="U47" s="791">
        <v>0</v>
      </c>
      <c r="V47" s="791">
        <v>0</v>
      </c>
      <c r="W47" s="791">
        <v>0</v>
      </c>
      <c r="X47" s="791">
        <v>0</v>
      </c>
      <c r="Y47" s="791">
        <v>0</v>
      </c>
      <c r="Z47" s="791">
        <v>191311</v>
      </c>
      <c r="AA47" s="749"/>
      <c r="AB47" s="791">
        <v>0</v>
      </c>
      <c r="AC47" s="749"/>
      <c r="AD47" s="791">
        <f t="shared" si="1"/>
        <v>279492</v>
      </c>
      <c r="AE47" s="717"/>
      <c r="AF47" s="707"/>
      <c r="AG47" s="707"/>
      <c r="AH47" s="707"/>
    </row>
    <row r="48" spans="2:58" ht="18" customHeight="1">
      <c r="B48" s="681"/>
      <c r="C48" s="743" t="s">
        <v>1037</v>
      </c>
      <c r="D48" s="731" t="s">
        <v>940</v>
      </c>
      <c r="E48" s="705"/>
      <c r="F48" s="791">
        <v>0</v>
      </c>
      <c r="G48" s="749"/>
      <c r="H48" s="791">
        <v>0</v>
      </c>
      <c r="I48" s="749"/>
      <c r="J48" s="791">
        <v>0</v>
      </c>
      <c r="K48" s="791">
        <v>0</v>
      </c>
      <c r="L48" s="791">
        <v>0</v>
      </c>
      <c r="M48" s="791">
        <v>0</v>
      </c>
      <c r="N48" s="791">
        <v>0</v>
      </c>
      <c r="O48" s="791"/>
      <c r="P48" s="791">
        <v>404</v>
      </c>
      <c r="Q48" s="791">
        <v>0</v>
      </c>
      <c r="R48" s="791">
        <v>0</v>
      </c>
      <c r="S48" s="791">
        <v>0</v>
      </c>
      <c r="T48" s="791">
        <v>0</v>
      </c>
      <c r="U48" s="791">
        <v>0</v>
      </c>
      <c r="V48" s="791">
        <v>0</v>
      </c>
      <c r="W48" s="791">
        <v>0</v>
      </c>
      <c r="X48" s="791">
        <v>0</v>
      </c>
      <c r="Y48" s="791">
        <v>0</v>
      </c>
      <c r="Z48" s="791">
        <v>0</v>
      </c>
      <c r="AA48" s="749"/>
      <c r="AB48" s="791">
        <v>12614</v>
      </c>
      <c r="AC48" s="749"/>
      <c r="AD48" s="791">
        <f t="shared" si="1"/>
        <v>13018</v>
      </c>
      <c r="AE48" s="717"/>
      <c r="AF48" s="707"/>
      <c r="AG48" s="707"/>
      <c r="AH48" s="707"/>
    </row>
    <row r="49" spans="2:58" s="682" customFormat="1" ht="18" customHeight="1">
      <c r="B49" s="676"/>
      <c r="C49" s="682" t="s">
        <v>929</v>
      </c>
      <c r="E49" s="709"/>
      <c r="F49" s="746">
        <f>ROUND(SUM(F42:F48),0)</f>
        <v>4607696</v>
      </c>
      <c r="G49" s="709"/>
      <c r="H49" s="746">
        <f>ROUND(SUM(H42:H48),0)</f>
        <v>1242388</v>
      </c>
      <c r="I49" s="747"/>
      <c r="J49" s="746">
        <f>ROUND(SUM(J42:J48),0)</f>
        <v>2604966</v>
      </c>
      <c r="K49" s="747"/>
      <c r="L49" s="746">
        <f>ROUND(SUM(L42:L48),0)</f>
        <v>1667516</v>
      </c>
      <c r="M49" s="748"/>
      <c r="N49" s="746">
        <f>ROUND(SUM(N42:N48),0)</f>
        <v>1601629</v>
      </c>
      <c r="O49" s="748"/>
      <c r="P49" s="746">
        <f>ROUND(SUM(P42:P48),0)</f>
        <v>2610813</v>
      </c>
      <c r="Q49" s="742"/>
      <c r="R49" s="746">
        <f>ROUND(SUM(R42:R48),0)</f>
        <v>1289229</v>
      </c>
      <c r="S49" s="742"/>
      <c r="T49" s="746">
        <f>ROUND(SUM(T42:T48),0)</f>
        <v>1234819</v>
      </c>
      <c r="U49" s="742"/>
      <c r="V49" s="746">
        <f>ROUND(SUM(V42:V48),0)</f>
        <v>2144173</v>
      </c>
      <c r="W49" s="742"/>
      <c r="X49" s="746">
        <f>ROUND(SUM(X42:X48),0)</f>
        <v>4451447</v>
      </c>
      <c r="Y49" s="742"/>
      <c r="Z49" s="746">
        <f>ROUND(SUM(Z42:Z48),0)</f>
        <v>2165843</v>
      </c>
      <c r="AA49" s="742"/>
      <c r="AB49" s="746">
        <f>ROUND(SUM(AB42:AB48),0)</f>
        <v>2625599</v>
      </c>
      <c r="AC49" s="742"/>
      <c r="AD49" s="746">
        <f>ROUND(SUM(AD42:AD48),0)</f>
        <v>28246118</v>
      </c>
      <c r="AE49" s="711"/>
      <c r="AF49" s="700"/>
      <c r="AG49" s="700"/>
      <c r="AH49" s="700"/>
    </row>
    <row r="50" spans="2:58" ht="16.350000000000001" customHeight="1">
      <c r="B50" s="681"/>
      <c r="E50" s="691"/>
      <c r="F50" s="734"/>
      <c r="G50" s="691"/>
      <c r="H50" s="734"/>
      <c r="I50" s="713"/>
      <c r="J50" s="734"/>
      <c r="K50" s="714"/>
      <c r="L50" s="734"/>
      <c r="M50" s="714"/>
      <c r="N50" s="734"/>
      <c r="O50" s="714"/>
      <c r="P50" s="734"/>
      <c r="Q50" s="691"/>
      <c r="R50" s="734"/>
      <c r="S50" s="691"/>
      <c r="T50" s="734"/>
      <c r="V50" s="734"/>
      <c r="X50" s="734"/>
      <c r="Z50" s="706"/>
      <c r="AA50" s="713"/>
      <c r="AB50" s="706"/>
      <c r="AD50" s="734"/>
      <c r="AF50" s="707"/>
      <c r="AG50" s="707"/>
      <c r="AH50" s="707"/>
    </row>
    <row r="51" spans="2:58" ht="16.350000000000001" customHeight="1">
      <c r="B51" s="681"/>
      <c r="C51" s="674" t="s">
        <v>941</v>
      </c>
      <c r="E51" s="691"/>
      <c r="F51" s="791">
        <v>0</v>
      </c>
      <c r="G51" s="749"/>
      <c r="H51" s="791">
        <v>0</v>
      </c>
      <c r="I51" s="749"/>
      <c r="J51" s="791">
        <v>4</v>
      </c>
      <c r="K51" s="791">
        <v>0</v>
      </c>
      <c r="L51" s="791">
        <v>0</v>
      </c>
      <c r="M51" s="791">
        <v>0</v>
      </c>
      <c r="N51" s="791">
        <v>6599</v>
      </c>
      <c r="O51" s="791"/>
      <c r="P51" s="791">
        <v>517</v>
      </c>
      <c r="Q51" s="791">
        <v>0</v>
      </c>
      <c r="R51" s="791">
        <v>591</v>
      </c>
      <c r="S51" s="791">
        <v>0</v>
      </c>
      <c r="T51" s="791">
        <v>0</v>
      </c>
      <c r="U51" s="791">
        <v>0</v>
      </c>
      <c r="V51" s="791">
        <v>95</v>
      </c>
      <c r="W51" s="791">
        <v>0</v>
      </c>
      <c r="X51" s="791">
        <v>0</v>
      </c>
      <c r="Y51" s="791">
        <v>0</v>
      </c>
      <c r="Z51" s="791">
        <v>1299</v>
      </c>
      <c r="AA51" s="749"/>
      <c r="AB51" s="791">
        <v>6577</v>
      </c>
      <c r="AC51" s="749"/>
      <c r="AD51" s="791">
        <f>ROUND(SUM(F51:AB51),0)</f>
        <v>15682</v>
      </c>
      <c r="AF51" s="707"/>
      <c r="AG51" s="707"/>
      <c r="AH51" s="707"/>
    </row>
    <row r="52" spans="2:58" ht="18" customHeight="1">
      <c r="B52" s="681"/>
      <c r="C52" s="674" t="s">
        <v>931</v>
      </c>
      <c r="E52" s="691"/>
      <c r="F52" s="791">
        <v>0</v>
      </c>
      <c r="G52" s="749"/>
      <c r="H52" s="791">
        <v>0</v>
      </c>
      <c r="I52" s="749"/>
      <c r="J52" s="791">
        <v>115301</v>
      </c>
      <c r="K52" s="791">
        <v>0</v>
      </c>
      <c r="L52" s="791">
        <v>0</v>
      </c>
      <c r="M52" s="791">
        <v>0</v>
      </c>
      <c r="N52" s="791">
        <v>0</v>
      </c>
      <c r="O52" s="791"/>
      <c r="P52" s="791">
        <v>55445</v>
      </c>
      <c r="Q52" s="791">
        <v>0</v>
      </c>
      <c r="R52" s="791">
        <v>0</v>
      </c>
      <c r="S52" s="791">
        <v>0</v>
      </c>
      <c r="T52" s="791">
        <v>0</v>
      </c>
      <c r="U52" s="791">
        <v>0</v>
      </c>
      <c r="V52" s="791">
        <v>271192</v>
      </c>
      <c r="W52" s="791">
        <v>0</v>
      </c>
      <c r="X52" s="791">
        <v>0</v>
      </c>
      <c r="Y52" s="791">
        <v>0</v>
      </c>
      <c r="Z52" s="791">
        <v>592514</v>
      </c>
      <c r="AA52" s="749"/>
      <c r="AB52" s="791">
        <v>1333548</v>
      </c>
      <c r="AC52" s="749"/>
      <c r="AD52" s="791">
        <f>ROUND(SUM(F52:AB52),0)</f>
        <v>2368000</v>
      </c>
      <c r="AE52" s="717"/>
      <c r="AF52" s="718"/>
      <c r="AG52" s="718"/>
      <c r="AH52" s="718"/>
      <c r="AI52" s="719"/>
      <c r="AJ52" s="719"/>
      <c r="AK52" s="719"/>
      <c r="AL52" s="719"/>
      <c r="AM52" s="719"/>
      <c r="AN52" s="719"/>
      <c r="AO52" s="719"/>
      <c r="AP52" s="719"/>
      <c r="AQ52" s="719"/>
      <c r="AR52" s="719"/>
      <c r="AS52" s="719"/>
      <c r="AT52" s="719"/>
      <c r="AU52" s="719"/>
      <c r="AV52" s="719"/>
      <c r="AW52" s="719"/>
      <c r="AX52" s="719"/>
      <c r="AY52" s="719"/>
      <c r="AZ52" s="719"/>
      <c r="BA52" s="719"/>
    </row>
    <row r="53" spans="2:58" ht="18" customHeight="1">
      <c r="B53" s="681"/>
      <c r="C53" s="674" t="s">
        <v>932</v>
      </c>
      <c r="E53" s="691"/>
      <c r="F53" s="791">
        <v>4607294</v>
      </c>
      <c r="G53" s="749"/>
      <c r="H53" s="791">
        <v>1126212</v>
      </c>
      <c r="I53" s="749"/>
      <c r="J53" s="791">
        <v>2606042</v>
      </c>
      <c r="K53" s="791">
        <v>0</v>
      </c>
      <c r="L53" s="791">
        <v>1658289</v>
      </c>
      <c r="M53" s="791">
        <v>0</v>
      </c>
      <c r="N53" s="791">
        <v>1476294</v>
      </c>
      <c r="O53" s="791"/>
      <c r="P53" s="791">
        <v>2682814</v>
      </c>
      <c r="Q53" s="791">
        <v>0</v>
      </c>
      <c r="R53" s="791">
        <v>1288772</v>
      </c>
      <c r="S53" s="791">
        <v>0</v>
      </c>
      <c r="T53" s="791">
        <v>960281</v>
      </c>
      <c r="U53" s="791">
        <v>0</v>
      </c>
      <c r="V53" s="791">
        <v>2147290</v>
      </c>
      <c r="W53" s="791">
        <v>0</v>
      </c>
      <c r="X53" s="791">
        <v>2950297</v>
      </c>
      <c r="Y53" s="791">
        <v>0</v>
      </c>
      <c r="Z53" s="791">
        <v>1048581</v>
      </c>
      <c r="AA53" s="749"/>
      <c r="AB53" s="791">
        <v>3310270</v>
      </c>
      <c r="AC53" s="749"/>
      <c r="AD53" s="791">
        <f>ROUND(SUM(F53:AB53),0)</f>
        <v>25862436</v>
      </c>
      <c r="AE53" s="717"/>
      <c r="AF53" s="753"/>
      <c r="AG53" s="718"/>
      <c r="AH53" s="718"/>
      <c r="AI53" s="719"/>
      <c r="AJ53" s="719"/>
      <c r="AK53" s="719"/>
      <c r="AL53" s="719"/>
      <c r="AM53" s="719"/>
      <c r="AN53" s="719"/>
      <c r="AO53" s="719"/>
      <c r="AP53" s="719"/>
      <c r="AQ53" s="719"/>
      <c r="AR53" s="719"/>
      <c r="AS53" s="719"/>
      <c r="AT53" s="719"/>
      <c r="AU53" s="719"/>
      <c r="AV53" s="719"/>
      <c r="AW53" s="719"/>
      <c r="AX53" s="719"/>
      <c r="AY53" s="719"/>
      <c r="AZ53" s="719"/>
      <c r="BA53" s="719"/>
    </row>
    <row r="54" spans="2:58" s="682" customFormat="1" ht="18" customHeight="1">
      <c r="B54" s="676"/>
      <c r="C54" s="682" t="s">
        <v>934</v>
      </c>
      <c r="E54" s="720"/>
      <c r="F54" s="721">
        <f>ROUND(SUM(F51:F53),0)</f>
        <v>4607294</v>
      </c>
      <c r="G54" s="720"/>
      <c r="H54" s="721">
        <f>ROUND(SUM(H51:H53),0)</f>
        <v>1126212</v>
      </c>
      <c r="I54" s="720"/>
      <c r="J54" s="721">
        <f>ROUND(SUM(J51:J53),0)</f>
        <v>2721347</v>
      </c>
      <c r="K54" s="720"/>
      <c r="L54" s="721">
        <f>ROUND(SUM(L51:L53),0)</f>
        <v>1658289</v>
      </c>
      <c r="M54" s="720"/>
      <c r="N54" s="721">
        <f>ROUND(SUM(N51:N53),0)</f>
        <v>1482893</v>
      </c>
      <c r="O54" s="720"/>
      <c r="P54" s="721">
        <f>ROUND(SUM(P51:P53),0)</f>
        <v>2738776</v>
      </c>
      <c r="Q54" s="720"/>
      <c r="R54" s="721">
        <f>ROUND(SUM(R51:R53),0)</f>
        <v>1289363</v>
      </c>
      <c r="S54" s="720"/>
      <c r="T54" s="721">
        <f>ROUND(SUM(T51:T53),0)</f>
        <v>960281</v>
      </c>
      <c r="U54" s="720"/>
      <c r="V54" s="721">
        <f>ROUND(SUM(V51:V53),0)</f>
        <v>2418577</v>
      </c>
      <c r="W54" s="720"/>
      <c r="X54" s="721">
        <f>ROUND(SUM(X51:X53),0)</f>
        <v>2950297</v>
      </c>
      <c r="Y54" s="720"/>
      <c r="Z54" s="721">
        <f>ROUND(SUM(Z51:Z53),0)</f>
        <v>1642394</v>
      </c>
      <c r="AA54" s="720"/>
      <c r="AB54" s="721">
        <f>ROUND(SUM(AB51:AB53),0)</f>
        <v>4650395</v>
      </c>
      <c r="AC54" s="742"/>
      <c r="AD54" s="721">
        <f>ROUND(SUM(AD51:AD53),0)</f>
        <v>28246118</v>
      </c>
      <c r="AE54" s="711"/>
      <c r="AF54" s="722"/>
      <c r="AG54" s="722"/>
      <c r="AH54" s="722"/>
      <c r="AI54" s="723"/>
      <c r="AJ54" s="723"/>
      <c r="AK54" s="723"/>
      <c r="AL54" s="723"/>
      <c r="AM54" s="723"/>
      <c r="AN54" s="723"/>
      <c r="AO54" s="723"/>
      <c r="AP54" s="723"/>
      <c r="AQ54" s="723"/>
      <c r="AR54" s="723"/>
      <c r="AS54" s="723"/>
      <c r="AT54" s="723"/>
      <c r="AU54" s="723"/>
      <c r="AV54" s="723"/>
      <c r="AW54" s="723"/>
      <c r="AX54" s="723"/>
      <c r="AY54" s="723"/>
      <c r="AZ54" s="723"/>
      <c r="BA54" s="723"/>
    </row>
    <row r="55" spans="2:58" ht="12" customHeight="1">
      <c r="B55" s="681"/>
      <c r="F55" s="734"/>
      <c r="H55" s="734"/>
      <c r="J55" s="734"/>
      <c r="K55" s="692"/>
      <c r="L55" s="734"/>
      <c r="N55" s="734"/>
      <c r="P55" s="734"/>
      <c r="R55" s="734"/>
      <c r="T55" s="734"/>
      <c r="V55" s="734"/>
      <c r="X55" s="734"/>
      <c r="Z55" s="706"/>
      <c r="AA55" s="713"/>
      <c r="AB55" s="706"/>
      <c r="AD55" s="734"/>
      <c r="AE55" s="724"/>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row>
    <row r="56" spans="2:58" s="682" customFormat="1" ht="14.1" customHeight="1" thickBot="1">
      <c r="B56" s="676"/>
      <c r="C56" s="682" t="s">
        <v>935</v>
      </c>
      <c r="D56" s="725"/>
      <c r="E56" s="742"/>
      <c r="F56" s="726">
        <f>ROUND((SUM(F40)+SUM(F49)-SUM(F54)),0)</f>
        <v>402</v>
      </c>
      <c r="G56" s="742"/>
      <c r="H56" s="726">
        <f>ROUND((SUM(H40)+SUM(H49)-SUM(H54)),0)</f>
        <v>116578</v>
      </c>
      <c r="I56" s="742"/>
      <c r="J56" s="726">
        <f>ROUND((SUM(J40)+SUM(J49)-SUM(J54)),0)</f>
        <v>197</v>
      </c>
      <c r="K56" s="742"/>
      <c r="L56" s="726">
        <f>ROUND((SUM(L40)+SUM(L49)-SUM(L54)),0)</f>
        <v>9424</v>
      </c>
      <c r="M56" s="742"/>
      <c r="N56" s="726">
        <f>ROUND((SUM(N40)+SUM(N49)-SUM(N54)),0)</f>
        <v>128160</v>
      </c>
      <c r="O56" s="742"/>
      <c r="P56" s="726">
        <f>ROUND((SUM(P40)+SUM(P49)-SUM(P54)),0)</f>
        <v>197</v>
      </c>
      <c r="Q56" s="742"/>
      <c r="R56" s="726">
        <f>ROUND((SUM(R40)+SUM(R49)-SUM(R54)),0)</f>
        <v>63</v>
      </c>
      <c r="S56" s="742"/>
      <c r="T56" s="726">
        <f>ROUND((SUM(T40)+SUM(T49)-SUM(T54)),0)</f>
        <v>274601</v>
      </c>
      <c r="U56" s="742"/>
      <c r="V56" s="726">
        <f>ROUND((SUM(V40)+SUM(V49)-SUM(V54)),0)</f>
        <v>197</v>
      </c>
      <c r="W56" s="742"/>
      <c r="X56" s="726">
        <f>ROUND((SUM(X40)+SUM(X49)-SUM(X54)),0)</f>
        <v>1501347</v>
      </c>
      <c r="Y56" s="742"/>
      <c r="Z56" s="726">
        <f>ROUND((SUM(Z40)+SUM(Z49)-SUM(Z54)),0)</f>
        <v>2024796</v>
      </c>
      <c r="AA56" s="742"/>
      <c r="AB56" s="736">
        <f>AB40+AB49-AB54</f>
        <v>0</v>
      </c>
      <c r="AC56" s="742"/>
      <c r="AD56" s="736">
        <f>AD40+AD49-AD54</f>
        <v>0</v>
      </c>
      <c r="AE56" s="750"/>
    </row>
    <row r="57" spans="2:58" ht="12" customHeight="1" thickTop="1"/>
    <row r="58" spans="2:58" ht="11.25" customHeight="1"/>
    <row r="59" spans="2:58" s="754" customFormat="1">
      <c r="C59" s="755" t="s">
        <v>1306</v>
      </c>
    </row>
    <row r="60" spans="2:58" s="754" customFormat="1">
      <c r="C60" s="756" t="s">
        <v>1307</v>
      </c>
    </row>
    <row r="61" spans="2:58" s="757" customFormat="1">
      <c r="B61" s="758"/>
      <c r="C61" s="827" t="s">
        <v>1308</v>
      </c>
    </row>
    <row r="62" spans="2:58" s="757" customFormat="1">
      <c r="C62" s="759" t="s">
        <v>22</v>
      </c>
    </row>
    <row r="63" spans="2:58" ht="12" customHeight="1">
      <c r="C63" s="743"/>
      <c r="AA63" s="737"/>
    </row>
    <row r="64" spans="2:58" ht="5.0999999999999996" customHeight="1"/>
  </sheetData>
  <pageMargins left="0.5" right="0.5" top="0.75" bottom="0.5" header="0" footer="0.25"/>
  <pageSetup scale="53" orientation="landscape" r:id="rId1"/>
  <headerFooter scaleWithDoc="0">
    <oddFooter>&amp;R&amp;8 26</oddFooter>
  </headerFooter>
  <customProperties>
    <customPr name="SheetOptions" r:id="rId2"/>
  </customProperties>
  <ignoredErrors>
    <ignoredError sqref="AD22"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F55"/>
  <sheetViews>
    <sheetView showGridLines="0" zoomScale="80" zoomScaleNormal="80" workbookViewId="0">
      <selection activeCell="B1" sqref="B1"/>
    </sheetView>
  </sheetViews>
  <sheetFormatPr defaultColWidth="9.77734375" defaultRowHeight="12.75"/>
  <cols>
    <col min="1" max="1" width="2.44140625" style="761" customWidth="1"/>
    <col min="2" max="2" width="1.5546875" style="761" customWidth="1"/>
    <col min="3" max="3" width="17" style="761" customWidth="1"/>
    <col min="4" max="4" width="1.77734375" style="761" customWidth="1"/>
    <col min="5" max="5" width="2.109375" style="761" customWidth="1"/>
    <col min="6" max="6" width="9.109375" style="761" customWidth="1"/>
    <col min="7" max="7" width="1.77734375" style="761" customWidth="1"/>
    <col min="8" max="8" width="8.77734375" style="761" customWidth="1"/>
    <col min="9" max="9" width="2" style="761" customWidth="1"/>
    <col min="10" max="10" width="9.77734375" style="761" customWidth="1"/>
    <col min="11" max="11" width="1.77734375" style="761" customWidth="1"/>
    <col min="12" max="12" width="10.109375" style="761" customWidth="1"/>
    <col min="13" max="13" width="1.77734375" style="761" customWidth="1"/>
    <col min="14" max="14" width="10.109375" style="761" customWidth="1"/>
    <col min="15" max="15" width="1.77734375" style="761" customWidth="1"/>
    <col min="16" max="16" width="10.109375" style="761" customWidth="1"/>
    <col min="17" max="17" width="1.77734375" style="761" customWidth="1"/>
    <col min="18" max="18" width="11.5546875" style="761" bestFit="1" customWidth="1"/>
    <col min="19" max="19" width="1.77734375" style="761" customWidth="1"/>
    <col min="20" max="20" width="9.109375" style="761" customWidth="1"/>
    <col min="21" max="21" width="1.77734375" style="761" customWidth="1"/>
    <col min="22" max="22" width="12" style="761" bestFit="1" customWidth="1"/>
    <col min="23" max="23" width="1.77734375" style="761" customWidth="1"/>
    <col min="24" max="24" width="10" style="761" customWidth="1"/>
    <col min="25" max="25" width="1.77734375" style="761" customWidth="1"/>
    <col min="26" max="26" width="9.77734375" style="761" customWidth="1"/>
    <col min="27" max="27" width="1.77734375" style="761" customWidth="1"/>
    <col min="28" max="28" width="10.77734375" style="761" customWidth="1"/>
    <col min="29" max="29" width="1.77734375" style="761" customWidth="1"/>
    <col min="30" max="30" width="10.77734375" style="761" customWidth="1"/>
    <col min="31" max="31" width="2.77734375" style="761" customWidth="1"/>
    <col min="32" max="16384" width="9.77734375" style="761"/>
  </cols>
  <sheetData>
    <row r="1" spans="1:31" ht="15">
      <c r="A1" s="616" t="s">
        <v>826</v>
      </c>
    </row>
    <row r="3" spans="1:31" ht="20.25">
      <c r="A3" s="893" t="s">
        <v>1316</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35" customHeight="1">
      <c r="N5" s="762"/>
      <c r="O5" s="762"/>
      <c r="P5" s="762"/>
      <c r="Q5" s="762"/>
      <c r="R5" s="762"/>
      <c r="S5" s="762"/>
      <c r="T5" s="762"/>
      <c r="U5" s="762"/>
      <c r="V5" s="762"/>
      <c r="W5" s="762"/>
      <c r="X5" s="762"/>
      <c r="Y5" s="762"/>
      <c r="Z5" s="762"/>
      <c r="AA5" s="762"/>
      <c r="AB5" s="769"/>
      <c r="AC5" s="769"/>
      <c r="AE5" s="766"/>
    </row>
    <row r="6" spans="1:31" ht="16.350000000000001" customHeight="1">
      <c r="B6" s="770" t="s">
        <v>1222</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35"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350000000000001" customHeight="1">
      <c r="A8" s="768"/>
      <c r="B8" s="768"/>
      <c r="C8" s="1316" t="s">
        <v>1189</v>
      </c>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6"/>
      <c r="AC8" s="1316"/>
      <c r="AD8" s="1316"/>
      <c r="AE8" s="1136"/>
    </row>
    <row r="9" spans="1:31" ht="16.350000000000001" customHeight="1">
      <c r="A9" s="768"/>
      <c r="B9" s="768"/>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1136"/>
    </row>
    <row r="10" spans="1:31" ht="16.350000000000001" customHeight="1">
      <c r="A10" s="768"/>
      <c r="B10" s="768"/>
      <c r="C10" s="1134"/>
      <c r="D10" s="1134"/>
      <c r="E10" s="1134"/>
      <c r="F10" s="1134"/>
      <c r="G10" s="1134"/>
      <c r="H10" s="1134"/>
      <c r="I10" s="1134"/>
      <c r="J10" s="1134"/>
      <c r="K10" s="1134"/>
      <c r="L10" s="1134"/>
      <c r="M10" s="1134"/>
      <c r="N10" s="1134"/>
      <c r="O10" s="1134"/>
      <c r="P10" s="1134"/>
      <c r="Q10" s="1134"/>
      <c r="R10" s="1134"/>
      <c r="S10" s="1134"/>
      <c r="T10" s="1134"/>
      <c r="U10" s="1134"/>
      <c r="V10" s="1134"/>
      <c r="AE10" s="766"/>
    </row>
    <row r="11" spans="1:31" ht="7.35" customHeight="1">
      <c r="A11" s="768"/>
      <c r="B11" s="768"/>
      <c r="C11" s="768"/>
      <c r="D11" s="768"/>
      <c r="E11" s="768"/>
      <c r="F11" s="768"/>
      <c r="G11" s="768"/>
      <c r="H11" s="768"/>
      <c r="I11" s="768"/>
      <c r="J11" s="768"/>
      <c r="AE11" s="766"/>
    </row>
    <row r="12" spans="1:31" ht="16.350000000000001" customHeight="1">
      <c r="A12" s="768"/>
      <c r="B12" s="768"/>
      <c r="C12" s="1316" t="s">
        <v>942</v>
      </c>
      <c r="D12" s="1316"/>
      <c r="E12" s="1316"/>
      <c r="F12" s="1316"/>
      <c r="G12" s="1316"/>
      <c r="H12" s="1316"/>
      <c r="I12" s="1316"/>
      <c r="J12" s="1316"/>
      <c r="K12" s="1316"/>
      <c r="L12" s="1316"/>
      <c r="M12" s="1316"/>
      <c r="N12" s="1316"/>
      <c r="O12" s="1316"/>
      <c r="P12" s="1316"/>
      <c r="Q12" s="1316"/>
      <c r="R12" s="1316"/>
      <c r="S12" s="1316"/>
      <c r="T12" s="1316"/>
      <c r="U12" s="1316"/>
      <c r="V12" s="1316"/>
      <c r="W12" s="1316"/>
      <c r="X12" s="1316"/>
      <c r="Y12" s="1316"/>
      <c r="Z12" s="1316"/>
      <c r="AA12" s="1316"/>
      <c r="AB12" s="1316"/>
      <c r="AC12" s="1316"/>
      <c r="AD12" s="1316"/>
      <c r="AE12" s="766"/>
    </row>
    <row r="13" spans="1:31" ht="16.350000000000001" customHeight="1">
      <c r="A13" s="768"/>
      <c r="B13" s="768"/>
      <c r="C13" s="1135"/>
      <c r="D13" s="1135"/>
      <c r="E13" s="1135"/>
      <c r="F13" s="1135"/>
      <c r="G13" s="1135"/>
      <c r="H13" s="1135"/>
      <c r="I13" s="1135"/>
      <c r="J13" s="1135"/>
      <c r="K13" s="1135"/>
      <c r="L13" s="1135"/>
      <c r="M13" s="1135"/>
      <c r="N13" s="1135"/>
      <c r="O13" s="1135"/>
      <c r="P13" s="1135"/>
      <c r="Q13" s="1135"/>
      <c r="R13" s="1135"/>
      <c r="S13" s="1135"/>
      <c r="T13" s="1135"/>
      <c r="U13" s="1135"/>
      <c r="V13" s="1135"/>
      <c r="AE13" s="766"/>
    </row>
    <row r="14" spans="1:31" ht="7.35" customHeight="1">
      <c r="A14" s="768"/>
      <c r="B14" s="768"/>
      <c r="C14" s="768"/>
      <c r="D14" s="768"/>
      <c r="E14" s="768"/>
      <c r="F14" s="768"/>
      <c r="G14" s="768"/>
      <c r="H14" s="768"/>
      <c r="I14" s="768"/>
      <c r="J14" s="768"/>
      <c r="AE14" s="766"/>
    </row>
    <row r="15" spans="1:31" ht="16.350000000000001" customHeight="1">
      <c r="A15" s="768"/>
      <c r="B15" s="768"/>
      <c r="C15" s="771" t="s">
        <v>1321</v>
      </c>
      <c r="D15" s="768"/>
      <c r="E15" s="768"/>
      <c r="F15" s="768"/>
      <c r="G15" s="768"/>
      <c r="H15" s="768"/>
      <c r="I15" s="768"/>
      <c r="J15" s="768"/>
      <c r="AE15" s="766"/>
    </row>
    <row r="16" spans="1:31" ht="16.350000000000001" customHeight="1">
      <c r="V16" s="804"/>
      <c r="AE16" s="766"/>
    </row>
    <row r="17" spans="1:58" ht="18" customHeight="1">
      <c r="A17" s="768"/>
      <c r="B17" s="768"/>
      <c r="C17" s="772" t="s">
        <v>1317</v>
      </c>
      <c r="D17" s="773"/>
      <c r="E17" s="774"/>
      <c r="G17" s="774"/>
      <c r="H17" s="775"/>
      <c r="I17" s="774"/>
      <c r="J17" s="775"/>
      <c r="K17" s="774"/>
      <c r="L17" s="775"/>
      <c r="M17" s="774"/>
      <c r="O17" s="774"/>
      <c r="Q17" s="774"/>
      <c r="R17" s="775"/>
      <c r="S17" s="775"/>
      <c r="T17" s="775"/>
      <c r="U17" s="775"/>
      <c r="V17" s="775"/>
      <c r="W17" s="775"/>
      <c r="Y17" s="775"/>
      <c r="Z17" s="775"/>
      <c r="AA17" s="775"/>
      <c r="AD17" s="775"/>
      <c r="AE17" s="762"/>
    </row>
    <row r="18" spans="1:58" ht="18" customHeight="1">
      <c r="A18" s="768"/>
      <c r="B18" s="768"/>
      <c r="C18" s="776"/>
      <c r="F18" s="777">
        <v>2020</v>
      </c>
      <c r="G18" s="769"/>
      <c r="X18" s="777">
        <v>2021</v>
      </c>
      <c r="AD18" s="778" t="s">
        <v>912</v>
      </c>
      <c r="AE18" s="762"/>
    </row>
    <row r="19" spans="1:58" ht="14.1" customHeight="1">
      <c r="A19" s="768"/>
      <c r="B19" s="768"/>
      <c r="F19" s="779" t="s">
        <v>913</v>
      </c>
      <c r="H19" s="779" t="s">
        <v>914</v>
      </c>
      <c r="J19" s="779" t="s">
        <v>915</v>
      </c>
      <c r="L19" s="779" t="s">
        <v>916</v>
      </c>
      <c r="N19" s="779" t="s">
        <v>917</v>
      </c>
      <c r="P19" s="779" t="s">
        <v>918</v>
      </c>
      <c r="R19" s="779" t="s">
        <v>919</v>
      </c>
      <c r="T19" s="779" t="s">
        <v>920</v>
      </c>
      <c r="V19" s="779" t="s">
        <v>1138</v>
      </c>
      <c r="X19" s="779" t="s">
        <v>922</v>
      </c>
      <c r="Z19" s="779" t="s">
        <v>923</v>
      </c>
      <c r="AB19" s="779" t="s">
        <v>924</v>
      </c>
      <c r="AC19" s="780"/>
      <c r="AD19" s="779" t="s">
        <v>925</v>
      </c>
      <c r="AE19" s="762"/>
    </row>
    <row r="20" spans="1:58" s="769" customFormat="1" ht="18" customHeight="1">
      <c r="A20" s="763"/>
      <c r="B20" s="763"/>
      <c r="C20" s="781" t="s">
        <v>926</v>
      </c>
      <c r="E20" s="782"/>
      <c r="F20" s="783">
        <v>0</v>
      </c>
      <c r="G20" s="778"/>
      <c r="H20" s="783">
        <f>F30</f>
        <v>109578</v>
      </c>
      <c r="I20" s="782"/>
      <c r="J20" s="783">
        <f>SUM(H30)</f>
        <v>219155</v>
      </c>
      <c r="K20" s="782"/>
      <c r="L20" s="783">
        <f>J30</f>
        <v>328733</v>
      </c>
      <c r="M20" s="782"/>
      <c r="N20" s="783">
        <f>SUM(L30)</f>
        <v>438310</v>
      </c>
      <c r="O20" s="784"/>
      <c r="P20" s="783">
        <f>SUM(N30)</f>
        <v>547888</v>
      </c>
      <c r="Q20" s="784"/>
      <c r="R20" s="783">
        <f>SUM(P30)</f>
        <v>376882</v>
      </c>
      <c r="S20" s="784"/>
      <c r="T20" s="783">
        <f>SUM(R30)</f>
        <v>486467</v>
      </c>
      <c r="U20" s="784"/>
      <c r="V20" s="783">
        <f>SUM(T30)</f>
        <v>596053</v>
      </c>
      <c r="W20" s="784"/>
      <c r="X20" s="783">
        <f>SUM(V30)</f>
        <v>705638</v>
      </c>
      <c r="Y20" s="784"/>
      <c r="Z20" s="783">
        <f>SUM(X30)</f>
        <v>815223</v>
      </c>
      <c r="AA20" s="782"/>
      <c r="AB20" s="783">
        <f>SUM(Z30)</f>
        <v>924809</v>
      </c>
      <c r="AC20" s="785"/>
      <c r="AD20" s="783">
        <v>0</v>
      </c>
      <c r="AE20" s="778" t="s">
        <v>22</v>
      </c>
      <c r="AF20" s="786"/>
      <c r="AG20" s="786"/>
      <c r="AH20" s="786"/>
    </row>
    <row r="21" spans="1:58" s="788" customFormat="1" ht="14.1" customHeight="1">
      <c r="A21" s="787"/>
      <c r="B21" s="787"/>
      <c r="F21" s="789"/>
      <c r="H21" s="789"/>
      <c r="J21" s="789"/>
      <c r="L21" s="789"/>
      <c r="N21" s="789"/>
      <c r="P21" s="789"/>
      <c r="R21" s="789"/>
      <c r="T21" s="789"/>
      <c r="V21" s="789"/>
      <c r="X21" s="789"/>
      <c r="Z21" s="789"/>
      <c r="AB21" s="789"/>
      <c r="AC21" s="780"/>
      <c r="AD21" s="789"/>
      <c r="AE21" s="790"/>
    </row>
    <row r="22" spans="1:58" ht="18" customHeight="1">
      <c r="A22" s="768"/>
      <c r="B22" s="768"/>
      <c r="C22" s="761" t="s">
        <v>927</v>
      </c>
      <c r="E22" s="745"/>
      <c r="F22" s="791">
        <v>197076</v>
      </c>
      <c r="G22" s="749"/>
      <c r="H22" s="791">
        <v>184863</v>
      </c>
      <c r="I22" s="749"/>
      <c r="J22" s="791">
        <v>286013</v>
      </c>
      <c r="K22" s="791">
        <v>0</v>
      </c>
      <c r="L22" s="791">
        <v>264851</v>
      </c>
      <c r="M22" s="791">
        <v>0</v>
      </c>
      <c r="N22" s="791">
        <v>268160</v>
      </c>
      <c r="O22" s="791"/>
      <c r="P22" s="791">
        <v>354469</v>
      </c>
      <c r="Q22" s="791">
        <v>0</v>
      </c>
      <c r="R22" s="791">
        <v>274909</v>
      </c>
      <c r="S22" s="791">
        <v>0</v>
      </c>
      <c r="T22" s="791">
        <v>272479</v>
      </c>
      <c r="U22" s="791"/>
      <c r="V22" s="791">
        <v>353343</v>
      </c>
      <c r="W22" s="791">
        <v>0</v>
      </c>
      <c r="X22" s="791">
        <v>298870</v>
      </c>
      <c r="Y22" s="791">
        <v>0</v>
      </c>
      <c r="Z22" s="791">
        <v>249719</v>
      </c>
      <c r="AA22" s="749"/>
      <c r="AB22" s="791">
        <v>312468</v>
      </c>
      <c r="AC22" s="749"/>
      <c r="AD22" s="791">
        <f>ROUND(SUM(F22:AB22),0)</f>
        <v>3317220</v>
      </c>
      <c r="AE22" s="749"/>
      <c r="AF22" s="792"/>
      <c r="AG22" s="792"/>
      <c r="AH22" s="792"/>
    </row>
    <row r="23" spans="1:58" s="769" customFormat="1" ht="18" customHeight="1">
      <c r="A23" s="763"/>
      <c r="B23" s="763"/>
      <c r="C23" s="769" t="s">
        <v>929</v>
      </c>
      <c r="E23" s="793"/>
      <c r="F23" s="794">
        <f>ROUND(SUM(F22:F22),0)</f>
        <v>197076</v>
      </c>
      <c r="G23" s="795"/>
      <c r="H23" s="794">
        <f>ROUND(SUM(H22:H22),0)</f>
        <v>184863</v>
      </c>
      <c r="I23" s="795"/>
      <c r="J23" s="794">
        <f>ROUND(SUM(J22:J22),0)</f>
        <v>286013</v>
      </c>
      <c r="K23" s="795"/>
      <c r="L23" s="794">
        <f>ROUND(SUM(L22:L22),0)</f>
        <v>264851</v>
      </c>
      <c r="M23" s="795"/>
      <c r="N23" s="794">
        <f>ROUND(SUM(N22:N22),0)</f>
        <v>268160</v>
      </c>
      <c r="O23" s="795"/>
      <c r="P23" s="794">
        <f>ROUND(SUM(P22:P22),0)</f>
        <v>354469</v>
      </c>
      <c r="Q23" s="795"/>
      <c r="R23" s="794">
        <f>ROUND(SUM(R22:R22),0)</f>
        <v>274909</v>
      </c>
      <c r="S23" s="795"/>
      <c r="T23" s="794">
        <f>ROUND(SUM(T22:T22),0)</f>
        <v>272479</v>
      </c>
      <c r="U23" s="795"/>
      <c r="V23" s="794">
        <f>ROUND(SUM(V22:V22),0)</f>
        <v>353343</v>
      </c>
      <c r="W23" s="795"/>
      <c r="X23" s="794">
        <f>ROUND(SUM(X22:X22),0)</f>
        <v>298870</v>
      </c>
      <c r="Y23" s="795"/>
      <c r="Z23" s="794">
        <f>ROUND(SUM(Z22:Z22),0)</f>
        <v>249719</v>
      </c>
      <c r="AA23" s="796"/>
      <c r="AB23" s="797">
        <f>ROUND(SUM(AB22:AB22),0)</f>
        <v>312468</v>
      </c>
      <c r="AD23" s="797">
        <f>AD22</f>
        <v>3317220</v>
      </c>
      <c r="AE23" s="798"/>
      <c r="AF23" s="786"/>
      <c r="AG23" s="786"/>
      <c r="AH23" s="786"/>
    </row>
    <row r="24" spans="1:58" ht="16.350000000000001" customHeight="1">
      <c r="A24" s="768"/>
      <c r="B24" s="768"/>
      <c r="E24" s="774"/>
      <c r="F24" s="799"/>
      <c r="G24" s="774"/>
      <c r="H24" s="799"/>
      <c r="I24" s="800"/>
      <c r="J24" s="801"/>
      <c r="K24" s="802"/>
      <c r="L24" s="801"/>
      <c r="M24" s="802"/>
      <c r="N24" s="799"/>
      <c r="O24" s="802"/>
      <c r="P24" s="799"/>
      <c r="Q24" s="774"/>
      <c r="R24" s="803"/>
      <c r="S24" s="774"/>
      <c r="T24" s="803"/>
      <c r="V24" s="803"/>
      <c r="X24" s="803"/>
      <c r="Z24" s="804"/>
      <c r="AB24" s="804"/>
      <c r="AD24" s="799"/>
      <c r="AF24" s="792"/>
      <c r="AG24" s="792"/>
      <c r="AH24" s="792"/>
    </row>
    <row r="25" spans="1:58" ht="18" customHeight="1">
      <c r="A25" s="768"/>
      <c r="B25" s="768"/>
      <c r="C25" s="761" t="s">
        <v>941</v>
      </c>
      <c r="E25" s="774"/>
      <c r="F25" s="791">
        <v>0</v>
      </c>
      <c r="H25" s="791">
        <v>0</v>
      </c>
      <c r="J25" s="791">
        <v>0</v>
      </c>
      <c r="L25" s="791">
        <v>0</v>
      </c>
      <c r="N25" s="791">
        <v>0</v>
      </c>
      <c r="P25" s="791">
        <v>181</v>
      </c>
      <c r="R25" s="791">
        <v>0</v>
      </c>
      <c r="T25" s="791">
        <v>0</v>
      </c>
      <c r="U25" s="806"/>
      <c r="V25" s="791">
        <v>0</v>
      </c>
      <c r="X25" s="791">
        <v>0</v>
      </c>
      <c r="Z25" s="791">
        <v>0</v>
      </c>
      <c r="AB25" s="791">
        <v>82</v>
      </c>
      <c r="AD25" s="807">
        <f>ROUND(SUM(F25:AB25),0)</f>
        <v>263</v>
      </c>
      <c r="AE25" s="808"/>
      <c r="AF25" s="809"/>
      <c r="AG25" s="809"/>
      <c r="AH25" s="809"/>
      <c r="AI25" s="810"/>
      <c r="AJ25" s="810"/>
      <c r="AK25" s="810"/>
      <c r="AL25" s="810"/>
      <c r="AM25" s="810"/>
      <c r="AN25" s="810"/>
      <c r="AO25" s="810"/>
      <c r="AP25" s="810"/>
      <c r="AQ25" s="810"/>
      <c r="AR25" s="810"/>
      <c r="AS25" s="810"/>
      <c r="AT25" s="810"/>
      <c r="AU25" s="810"/>
      <c r="AV25" s="810"/>
      <c r="AW25" s="810"/>
      <c r="AX25" s="810"/>
      <c r="AY25" s="810"/>
      <c r="AZ25" s="810"/>
      <c r="BA25" s="810"/>
    </row>
    <row r="26" spans="1:58" ht="18" customHeight="1">
      <c r="A26" s="768"/>
      <c r="B26" s="768"/>
      <c r="C26" s="761" t="s">
        <v>931</v>
      </c>
      <c r="E26" s="774"/>
      <c r="F26" s="791">
        <v>0</v>
      </c>
      <c r="G26" s="749"/>
      <c r="H26" s="791">
        <v>0</v>
      </c>
      <c r="I26" s="749"/>
      <c r="J26" s="791">
        <v>0</v>
      </c>
      <c r="K26" s="749"/>
      <c r="L26" s="791">
        <v>0</v>
      </c>
      <c r="M26" s="749"/>
      <c r="N26" s="791">
        <v>0</v>
      </c>
      <c r="O26" s="749"/>
      <c r="P26" s="791">
        <v>223442</v>
      </c>
      <c r="Q26" s="749"/>
      <c r="R26" s="791">
        <v>0</v>
      </c>
      <c r="S26" s="749"/>
      <c r="T26" s="791">
        <v>0</v>
      </c>
      <c r="U26" s="749"/>
      <c r="V26" s="791">
        <v>0</v>
      </c>
      <c r="W26" s="749"/>
      <c r="X26" s="791">
        <v>0</v>
      </c>
      <c r="Y26" s="749"/>
      <c r="Z26" s="791">
        <v>0</v>
      </c>
      <c r="AA26" s="749"/>
      <c r="AB26" s="791">
        <v>1815671</v>
      </c>
      <c r="AC26" s="749"/>
      <c r="AD26" s="807">
        <f>ROUND(SUM(F26:AB26),0)</f>
        <v>2039113</v>
      </c>
      <c r="AE26" s="808"/>
      <c r="AF26" s="809"/>
      <c r="AG26" s="809"/>
      <c r="AH26" s="809"/>
      <c r="AI26" s="810"/>
      <c r="AJ26" s="810"/>
      <c r="AK26" s="810"/>
      <c r="AL26" s="810"/>
      <c r="AM26" s="810"/>
      <c r="AN26" s="810"/>
      <c r="AO26" s="810"/>
      <c r="AP26" s="810"/>
      <c r="AQ26" s="810"/>
      <c r="AR26" s="810"/>
      <c r="AS26" s="810"/>
      <c r="AT26" s="810"/>
      <c r="AU26" s="810"/>
      <c r="AV26" s="810"/>
      <c r="AW26" s="810"/>
      <c r="AX26" s="810"/>
      <c r="AY26" s="810"/>
      <c r="AZ26" s="810"/>
      <c r="BA26" s="810"/>
    </row>
    <row r="27" spans="1:58" ht="18" customHeight="1">
      <c r="A27" s="768"/>
      <c r="B27" s="768"/>
      <c r="C27" s="761" t="s">
        <v>932</v>
      </c>
      <c r="E27" s="774"/>
      <c r="F27" s="791">
        <v>87498</v>
      </c>
      <c r="G27" s="749"/>
      <c r="H27" s="791">
        <v>75286</v>
      </c>
      <c r="I27" s="749"/>
      <c r="J27" s="791">
        <v>176435</v>
      </c>
      <c r="K27" s="749"/>
      <c r="L27" s="791">
        <v>155274</v>
      </c>
      <c r="M27" s="749"/>
      <c r="N27" s="791">
        <v>158582</v>
      </c>
      <c r="O27" s="749"/>
      <c r="P27" s="791">
        <v>301852</v>
      </c>
      <c r="Q27" s="749"/>
      <c r="R27" s="791">
        <v>165324</v>
      </c>
      <c r="S27" s="749"/>
      <c r="T27" s="791">
        <v>162893</v>
      </c>
      <c r="U27" s="749"/>
      <c r="V27" s="791">
        <v>243758</v>
      </c>
      <c r="W27" s="749"/>
      <c r="X27" s="791">
        <v>189285</v>
      </c>
      <c r="Y27" s="749"/>
      <c r="Z27" s="791">
        <v>140133</v>
      </c>
      <c r="AA27" s="749"/>
      <c r="AB27" s="791">
        <v>-578476</v>
      </c>
      <c r="AC27" s="749"/>
      <c r="AD27" s="807">
        <f>ROUND(SUM(F27:AB27),0)</f>
        <v>1277844</v>
      </c>
      <c r="AE27" s="808"/>
      <c r="AF27" s="809"/>
      <c r="AG27" s="809"/>
      <c r="AH27" s="809"/>
      <c r="AI27" s="810"/>
      <c r="AJ27" s="810"/>
      <c r="AK27" s="810"/>
      <c r="AL27" s="810"/>
      <c r="AM27" s="810"/>
      <c r="AN27" s="810"/>
      <c r="AO27" s="810"/>
      <c r="AP27" s="810"/>
      <c r="AQ27" s="810"/>
      <c r="AR27" s="810"/>
      <c r="AS27" s="810"/>
      <c r="AT27" s="810"/>
      <c r="AU27" s="810"/>
      <c r="AV27" s="810"/>
      <c r="AW27" s="810"/>
      <c r="AX27" s="810"/>
      <c r="AY27" s="810"/>
      <c r="AZ27" s="810"/>
      <c r="BA27" s="810"/>
    </row>
    <row r="28" spans="1:58" s="769" customFormat="1" ht="18" customHeight="1">
      <c r="A28" s="763"/>
      <c r="B28" s="763"/>
      <c r="C28" s="769" t="s">
        <v>934</v>
      </c>
      <c r="E28" s="811"/>
      <c r="F28" s="797">
        <f>ROUND(SUM(F25:F27),0)</f>
        <v>87498</v>
      </c>
      <c r="G28" s="812"/>
      <c r="H28" s="797">
        <f>ROUND(SUM(H25:H27),0)</f>
        <v>75286</v>
      </c>
      <c r="I28" s="812"/>
      <c r="J28" s="797">
        <f>ROUND(SUM(J25:J27),0)</f>
        <v>176435</v>
      </c>
      <c r="K28" s="812"/>
      <c r="L28" s="797">
        <f>ROUND(SUM(L25:L27),0)</f>
        <v>155274</v>
      </c>
      <c r="M28" s="812"/>
      <c r="N28" s="797">
        <f>ROUND(SUM(N25:N27),0)</f>
        <v>158582</v>
      </c>
      <c r="O28" s="812"/>
      <c r="P28" s="797">
        <f>ROUND(SUM(P25:P27),0)</f>
        <v>525475</v>
      </c>
      <c r="Q28" s="812"/>
      <c r="R28" s="794">
        <f>ROUND(SUM(R25:R27),0)</f>
        <v>165324</v>
      </c>
      <c r="S28" s="813"/>
      <c r="T28" s="794">
        <f>ROUND(SUM(T25:T27),0)</f>
        <v>162893</v>
      </c>
      <c r="U28" s="812"/>
      <c r="V28" s="797">
        <f>ROUND(SUM(V25:V27),0)</f>
        <v>243758</v>
      </c>
      <c r="W28" s="812"/>
      <c r="X28" s="797">
        <f>ROUND(SUM(X25:X27),0)</f>
        <v>189285</v>
      </c>
      <c r="Y28" s="812"/>
      <c r="Z28" s="797">
        <f>ROUND(SUM(Z25:Z27),0)</f>
        <v>140133</v>
      </c>
      <c r="AA28" s="812"/>
      <c r="AB28" s="797">
        <f>ROUND(SUM(AB25:AB27),0)</f>
        <v>1237277</v>
      </c>
      <c r="AC28" s="811"/>
      <c r="AD28" s="797">
        <f>ROUND(SUM(AD25:AD27),0)</f>
        <v>3317220</v>
      </c>
      <c r="AE28" s="798"/>
      <c r="AF28" s="814"/>
      <c r="AG28" s="814"/>
      <c r="AH28" s="814"/>
      <c r="AI28" s="815"/>
      <c r="AJ28" s="815"/>
      <c r="AK28" s="815"/>
      <c r="AL28" s="815"/>
      <c r="AM28" s="815"/>
      <c r="AN28" s="815"/>
      <c r="AO28" s="815"/>
      <c r="AP28" s="815"/>
      <c r="AQ28" s="815"/>
      <c r="AR28" s="815"/>
      <c r="AS28" s="815"/>
      <c r="AT28" s="815"/>
      <c r="AU28" s="815"/>
      <c r="AV28" s="815"/>
      <c r="AW28" s="815"/>
      <c r="AX28" s="815"/>
      <c r="AY28" s="815"/>
      <c r="AZ28" s="815"/>
      <c r="BA28" s="815"/>
    </row>
    <row r="29" spans="1:58" ht="12" customHeight="1">
      <c r="B29" s="768"/>
      <c r="F29" s="799"/>
      <c r="G29" s="749"/>
      <c r="H29" s="799"/>
      <c r="I29" s="749"/>
      <c r="J29" s="799"/>
      <c r="K29" s="749"/>
      <c r="L29" s="799"/>
      <c r="M29" s="749"/>
      <c r="N29" s="799"/>
      <c r="O29" s="749"/>
      <c r="P29" s="799"/>
      <c r="Q29" s="749"/>
      <c r="R29" s="799"/>
      <c r="S29" s="749"/>
      <c r="T29" s="799"/>
      <c r="U29" s="749"/>
      <c r="V29" s="799"/>
      <c r="W29" s="749"/>
      <c r="X29" s="799"/>
      <c r="Y29" s="749"/>
      <c r="Z29" s="804"/>
      <c r="AA29" s="749"/>
      <c r="AB29" s="804" t="s">
        <v>22</v>
      </c>
      <c r="AC29" s="749"/>
      <c r="AD29" s="799"/>
      <c r="AE29" s="816"/>
      <c r="AF29" s="810"/>
      <c r="AG29" s="810"/>
      <c r="AH29" s="810"/>
      <c r="AI29" s="810"/>
      <c r="AJ29" s="810"/>
      <c r="AK29" s="810"/>
      <c r="AL29" s="810"/>
      <c r="AM29" s="810"/>
      <c r="AN29" s="810"/>
      <c r="AO29" s="810"/>
      <c r="AP29" s="810"/>
      <c r="AQ29" s="810"/>
      <c r="AR29" s="810"/>
      <c r="AS29" s="810"/>
      <c r="AT29" s="810"/>
      <c r="AU29" s="810"/>
      <c r="AV29" s="810"/>
      <c r="AW29" s="810"/>
      <c r="AX29" s="810"/>
      <c r="AY29" s="810"/>
      <c r="AZ29" s="810"/>
      <c r="BA29" s="810"/>
      <c r="BB29" s="810"/>
      <c r="BC29" s="810"/>
      <c r="BD29" s="810"/>
      <c r="BE29" s="810"/>
      <c r="BF29" s="810"/>
    </row>
    <row r="30" spans="1:58" s="769" customFormat="1" ht="14.1" customHeight="1" thickBot="1">
      <c r="A30" s="763"/>
      <c r="B30" s="763"/>
      <c r="C30" s="769" t="s">
        <v>935</v>
      </c>
      <c r="D30" s="817"/>
      <c r="E30" s="782"/>
      <c r="F30" s="818">
        <f>ROUND(SUM(F20)+SUM(F23)-SUM(F28),0)</f>
        <v>109578</v>
      </c>
      <c r="G30" s="785"/>
      <c r="H30" s="818">
        <f>ROUND(SUM(H20)+SUM(H23)-SUM(H28),0)</f>
        <v>219155</v>
      </c>
      <c r="I30" s="785"/>
      <c r="J30" s="818">
        <f>ROUND(SUM(J20)+SUM(J23)-SUM(J28),0)</f>
        <v>328733</v>
      </c>
      <c r="K30" s="819"/>
      <c r="L30" s="818">
        <f>ROUND(SUM(L20)+SUM(L23)-SUM(L28),0)</f>
        <v>438310</v>
      </c>
      <c r="M30" s="819"/>
      <c r="N30" s="818">
        <f>N20+N23-N28</f>
        <v>547888</v>
      </c>
      <c r="O30" s="819"/>
      <c r="P30" s="818">
        <f>ROUND(SUM(P20)+SUM(P23)-SUM(P28),0)</f>
        <v>376882</v>
      </c>
      <c r="Q30" s="819"/>
      <c r="R30" s="818">
        <f>ROUND(SUM(R20)+SUM(R23)-SUM(R28),0)</f>
        <v>486467</v>
      </c>
      <c r="S30" s="819"/>
      <c r="T30" s="818">
        <f>ROUND(SUM(T20)+SUM(T23)-SUM(T28),0)</f>
        <v>596053</v>
      </c>
      <c r="U30" s="819"/>
      <c r="V30" s="818">
        <f>ROUND(SUM(V20)+SUM(V23)-SUM(V28),0)</f>
        <v>705638</v>
      </c>
      <c r="W30" s="819"/>
      <c r="X30" s="818">
        <f>ROUND(SUM(X20)+SUM(X23)-SUM(X28),0)</f>
        <v>815223</v>
      </c>
      <c r="Y30" s="819"/>
      <c r="Z30" s="818">
        <f>ROUND(SUM(Z20)+SUM(Z23)-SUM(Z28),0)</f>
        <v>924809</v>
      </c>
      <c r="AA30" s="819"/>
      <c r="AB30" s="818">
        <f>ROUND(SUM(AB20+AB23-AB28),0)</f>
        <v>0</v>
      </c>
      <c r="AC30" s="819"/>
      <c r="AD30" s="818">
        <f>ROUND(SUM(AD20+AD23-AD28),0)</f>
        <v>0</v>
      </c>
    </row>
    <row r="31" spans="1:58" s="769" customFormat="1" ht="14.1" customHeight="1" thickTop="1">
      <c r="A31" s="763"/>
      <c r="B31" s="763"/>
      <c r="D31" s="817"/>
      <c r="E31" s="782"/>
      <c r="F31" s="820"/>
      <c r="G31" s="785"/>
      <c r="H31" s="820"/>
      <c r="I31" s="785"/>
      <c r="J31" s="820"/>
      <c r="K31" s="819"/>
      <c r="L31" s="820"/>
      <c r="M31" s="819"/>
      <c r="N31" s="820"/>
      <c r="O31" s="819"/>
      <c r="P31" s="820"/>
      <c r="Q31" s="819"/>
      <c r="R31" s="820"/>
      <c r="S31" s="819"/>
      <c r="T31" s="820"/>
      <c r="U31" s="819"/>
      <c r="V31" s="820"/>
      <c r="W31" s="819"/>
      <c r="X31" s="820"/>
      <c r="Y31" s="819"/>
      <c r="Z31" s="820"/>
      <c r="AA31" s="819"/>
      <c r="AB31" s="820"/>
      <c r="AC31" s="819"/>
      <c r="AD31" s="820"/>
    </row>
    <row r="32" spans="1:58" ht="16.350000000000001" customHeight="1">
      <c r="AE32" s="766"/>
    </row>
    <row r="33" spans="1:58" ht="18" customHeight="1">
      <c r="A33" s="768"/>
      <c r="B33" s="768"/>
      <c r="C33" s="772" t="s">
        <v>1204</v>
      </c>
      <c r="D33" s="773"/>
      <c r="E33" s="774"/>
      <c r="G33" s="774"/>
      <c r="H33" s="775"/>
      <c r="I33" s="774"/>
      <c r="J33" s="775"/>
      <c r="K33" s="774"/>
      <c r="L33" s="775"/>
      <c r="M33" s="774"/>
      <c r="O33" s="774"/>
      <c r="Q33" s="774"/>
      <c r="R33" s="775"/>
      <c r="S33" s="775"/>
      <c r="T33" s="775"/>
      <c r="U33" s="775"/>
      <c r="V33" s="775"/>
      <c r="W33" s="775"/>
      <c r="Y33" s="775"/>
      <c r="Z33" s="775"/>
      <c r="AA33" s="775"/>
      <c r="AD33" s="775"/>
      <c r="AE33" s="762"/>
    </row>
    <row r="34" spans="1:58" ht="18" customHeight="1">
      <c r="A34" s="768"/>
      <c r="B34" s="768"/>
      <c r="C34" s="776"/>
      <c r="F34" s="777">
        <v>2019</v>
      </c>
      <c r="G34" s="769"/>
      <c r="X34" s="777">
        <v>2020</v>
      </c>
      <c r="AD34" s="778" t="s">
        <v>912</v>
      </c>
      <c r="AE34" s="762"/>
    </row>
    <row r="35" spans="1:58" ht="14.1" customHeight="1">
      <c r="A35" s="768"/>
      <c r="B35" s="768"/>
      <c r="F35" s="779" t="s">
        <v>913</v>
      </c>
      <c r="H35" s="779" t="s">
        <v>914</v>
      </c>
      <c r="J35" s="779" t="s">
        <v>915</v>
      </c>
      <c r="L35" s="779" t="s">
        <v>916</v>
      </c>
      <c r="N35" s="779" t="s">
        <v>917</v>
      </c>
      <c r="P35" s="779" t="s">
        <v>918</v>
      </c>
      <c r="R35" s="779" t="s">
        <v>919</v>
      </c>
      <c r="T35" s="779" t="s">
        <v>920</v>
      </c>
      <c r="V35" s="779" t="s">
        <v>921</v>
      </c>
      <c r="X35" s="779" t="s">
        <v>922</v>
      </c>
      <c r="Z35" s="779" t="s">
        <v>923</v>
      </c>
      <c r="AB35" s="779" t="s">
        <v>924</v>
      </c>
      <c r="AC35" s="780"/>
      <c r="AD35" s="779" t="s">
        <v>925</v>
      </c>
      <c r="AE35" s="762"/>
    </row>
    <row r="36" spans="1:58" s="769" customFormat="1" ht="18" customHeight="1">
      <c r="A36" s="763"/>
      <c r="B36" s="763"/>
      <c r="C36" s="781" t="s">
        <v>926</v>
      </c>
      <c r="E36" s="782"/>
      <c r="F36" s="783">
        <v>0</v>
      </c>
      <c r="G36" s="778"/>
      <c r="H36" s="783">
        <f>F46</f>
        <v>77822</v>
      </c>
      <c r="I36" s="782"/>
      <c r="J36" s="783">
        <f>SUM(H46)</f>
        <v>155644</v>
      </c>
      <c r="K36" s="782"/>
      <c r="L36" s="783">
        <f>J46</f>
        <v>233466</v>
      </c>
      <c r="M36" s="782"/>
      <c r="N36" s="783">
        <f>SUM(L46)</f>
        <v>311288</v>
      </c>
      <c r="O36" s="784"/>
      <c r="P36" s="783">
        <f>SUM(N46)</f>
        <v>389110</v>
      </c>
      <c r="Q36" s="784"/>
      <c r="R36" s="783">
        <f>SUM(P46)</f>
        <v>163053</v>
      </c>
      <c r="S36" s="784"/>
      <c r="T36" s="783">
        <f>SUM(R46)</f>
        <v>247489</v>
      </c>
      <c r="U36" s="784"/>
      <c r="V36" s="783">
        <f>SUM(T46)</f>
        <v>337283</v>
      </c>
      <c r="W36" s="784"/>
      <c r="X36" s="783">
        <f>SUM(V46)</f>
        <v>424398</v>
      </c>
      <c r="Y36" s="784"/>
      <c r="Z36" s="783">
        <f>SUM(X46)</f>
        <v>487125</v>
      </c>
      <c r="AA36" s="782"/>
      <c r="AB36" s="783">
        <f>SUM(Z46)</f>
        <v>565857</v>
      </c>
      <c r="AC36" s="785"/>
      <c r="AD36" s="783">
        <v>0</v>
      </c>
      <c r="AE36" s="778" t="s">
        <v>22</v>
      </c>
      <c r="AF36" s="786"/>
      <c r="AG36" s="786"/>
      <c r="AH36" s="786"/>
    </row>
    <row r="37" spans="1:58" s="788" customFormat="1" ht="14.1" customHeight="1">
      <c r="A37" s="787"/>
      <c r="B37" s="787"/>
      <c r="F37" s="789"/>
      <c r="H37" s="789"/>
      <c r="J37" s="789"/>
      <c r="L37" s="789"/>
      <c r="N37" s="789"/>
      <c r="P37" s="789"/>
      <c r="R37" s="789"/>
      <c r="T37" s="789"/>
      <c r="V37" s="789"/>
      <c r="X37" s="789"/>
      <c r="Z37" s="789"/>
      <c r="AB37" s="789"/>
      <c r="AC37" s="780"/>
      <c r="AD37" s="789"/>
      <c r="AE37" s="790"/>
    </row>
    <row r="38" spans="1:58" ht="18" customHeight="1">
      <c r="A38" s="768"/>
      <c r="B38" s="768"/>
      <c r="C38" s="761" t="s">
        <v>927</v>
      </c>
      <c r="E38" s="745"/>
      <c r="F38" s="791">
        <v>269127</v>
      </c>
      <c r="G38" s="749"/>
      <c r="H38" s="791">
        <v>275493</v>
      </c>
      <c r="I38" s="749"/>
      <c r="J38" s="791">
        <v>371543</v>
      </c>
      <c r="K38" s="791">
        <v>0</v>
      </c>
      <c r="L38" s="791">
        <v>289695</v>
      </c>
      <c r="M38" s="791">
        <v>0</v>
      </c>
      <c r="N38" s="791">
        <v>290722</v>
      </c>
      <c r="O38" s="791"/>
      <c r="P38" s="791">
        <v>380775</v>
      </c>
      <c r="Q38" s="791">
        <v>0</v>
      </c>
      <c r="R38" s="791">
        <v>289158</v>
      </c>
      <c r="S38" s="791">
        <v>0</v>
      </c>
      <c r="T38" s="791">
        <v>291973</v>
      </c>
      <c r="U38" s="791"/>
      <c r="V38" s="791">
        <v>370910</v>
      </c>
      <c r="W38" s="791">
        <v>0</v>
      </c>
      <c r="X38" s="791">
        <v>317525</v>
      </c>
      <c r="Y38" s="791">
        <v>0</v>
      </c>
      <c r="Z38" s="791">
        <v>261063</v>
      </c>
      <c r="AA38" s="749"/>
      <c r="AB38" s="791">
        <v>310274</v>
      </c>
      <c r="AC38" s="749"/>
      <c r="AD38" s="791">
        <f>ROUND(SUM(F38:AB38),0)</f>
        <v>3718258</v>
      </c>
      <c r="AE38" s="749"/>
      <c r="AF38" s="792"/>
      <c r="AG38" s="792"/>
      <c r="AH38" s="792"/>
    </row>
    <row r="39" spans="1:58" s="769" customFormat="1" ht="18" customHeight="1">
      <c r="A39" s="763"/>
      <c r="B39" s="763"/>
      <c r="C39" s="769" t="s">
        <v>929</v>
      </c>
      <c r="E39" s="793"/>
      <c r="F39" s="794">
        <f>ROUND(SUM(F38:F38),0)</f>
        <v>269127</v>
      </c>
      <c r="G39" s="795"/>
      <c r="H39" s="794">
        <f>ROUND(SUM(H38:H38),0)</f>
        <v>275493</v>
      </c>
      <c r="I39" s="795"/>
      <c r="J39" s="794">
        <f>ROUND(SUM(J38:J38),0)</f>
        <v>371543</v>
      </c>
      <c r="K39" s="795"/>
      <c r="L39" s="794">
        <f>ROUND(SUM(L38:L38),0)</f>
        <v>289695</v>
      </c>
      <c r="M39" s="795"/>
      <c r="N39" s="794">
        <f>ROUND(SUM(N38:N38),0)</f>
        <v>290722</v>
      </c>
      <c r="O39" s="795"/>
      <c r="P39" s="794">
        <f>ROUND(SUM(P38:P38),0)</f>
        <v>380775</v>
      </c>
      <c r="Q39" s="795"/>
      <c r="R39" s="794">
        <f>ROUND(SUM(R38:R38),0)</f>
        <v>289158</v>
      </c>
      <c r="S39" s="795"/>
      <c r="T39" s="794">
        <f>ROUND(SUM(T38:T38),0)</f>
        <v>291973</v>
      </c>
      <c r="U39" s="795"/>
      <c r="V39" s="794">
        <f>ROUND(SUM(V38:V38),0)</f>
        <v>370910</v>
      </c>
      <c r="W39" s="795"/>
      <c r="X39" s="794">
        <f>ROUND(SUM(X38:X38),0)</f>
        <v>317525</v>
      </c>
      <c r="Y39" s="795"/>
      <c r="Z39" s="794">
        <f>ROUND(SUM(Z38:Z38),0)</f>
        <v>261063</v>
      </c>
      <c r="AA39" s="796"/>
      <c r="AB39" s="797">
        <f>ROUND(SUM(AB38:AB38),0)</f>
        <v>310274</v>
      </c>
      <c r="AD39" s="797">
        <f>AD38</f>
        <v>3718258</v>
      </c>
      <c r="AE39" s="798"/>
      <c r="AF39" s="786"/>
      <c r="AG39" s="786"/>
      <c r="AH39" s="786"/>
    </row>
    <row r="40" spans="1:58" ht="16.350000000000001" customHeight="1">
      <c r="A40" s="768"/>
      <c r="B40" s="768"/>
      <c r="E40" s="774"/>
      <c r="F40" s="799"/>
      <c r="G40" s="774"/>
      <c r="H40" s="799"/>
      <c r="I40" s="800"/>
      <c r="J40" s="801"/>
      <c r="K40" s="802"/>
      <c r="L40" s="801"/>
      <c r="M40" s="802"/>
      <c r="N40" s="799"/>
      <c r="O40" s="802"/>
      <c r="P40" s="799"/>
      <c r="Q40" s="774"/>
      <c r="R40" s="803"/>
      <c r="S40" s="774"/>
      <c r="T40" s="803"/>
      <c r="V40" s="803"/>
      <c r="X40" s="803"/>
      <c r="Z40" s="804"/>
      <c r="AB40" s="804"/>
      <c r="AD40" s="799"/>
      <c r="AF40" s="792"/>
      <c r="AG40" s="792"/>
      <c r="AH40" s="792"/>
    </row>
    <row r="41" spans="1:58" ht="18" customHeight="1">
      <c r="A41" s="768"/>
      <c r="B41" s="768"/>
      <c r="C41" s="761" t="s">
        <v>941</v>
      </c>
      <c r="E41" s="774"/>
      <c r="F41" s="791">
        <v>0</v>
      </c>
      <c r="H41" s="791">
        <v>0</v>
      </c>
      <c r="J41" s="791">
        <v>0</v>
      </c>
      <c r="L41" s="791">
        <v>0</v>
      </c>
      <c r="N41" s="791">
        <v>0</v>
      </c>
      <c r="P41" s="791">
        <v>0</v>
      </c>
      <c r="R41" s="791">
        <v>0</v>
      </c>
      <c r="T41" s="791">
        <v>0</v>
      </c>
      <c r="U41" s="806"/>
      <c r="V41" s="791">
        <v>0</v>
      </c>
      <c r="X41" s="791">
        <v>0</v>
      </c>
      <c r="Z41" s="791">
        <v>0</v>
      </c>
      <c r="AB41" s="791">
        <v>5</v>
      </c>
      <c r="AD41" s="807">
        <f>ROUND(SUM(F41:AB41),0)</f>
        <v>5</v>
      </c>
      <c r="AE41" s="808"/>
      <c r="AF41" s="809"/>
      <c r="AG41" s="809"/>
      <c r="AH41" s="809"/>
      <c r="AI41" s="810"/>
      <c r="AJ41" s="810"/>
      <c r="AK41" s="810"/>
      <c r="AL41" s="810"/>
      <c r="AM41" s="810"/>
      <c r="AN41" s="810"/>
      <c r="AO41" s="810"/>
      <c r="AP41" s="810"/>
      <c r="AQ41" s="810"/>
      <c r="AR41" s="810"/>
      <c r="AS41" s="810"/>
      <c r="AT41" s="810"/>
      <c r="AU41" s="810"/>
      <c r="AV41" s="810"/>
      <c r="AW41" s="810"/>
      <c r="AX41" s="810"/>
      <c r="AY41" s="810"/>
      <c r="AZ41" s="810"/>
      <c r="BA41" s="810"/>
    </row>
    <row r="42" spans="1:58" ht="18" customHeight="1">
      <c r="A42" s="768"/>
      <c r="B42" s="768"/>
      <c r="C42" s="761" t="s">
        <v>931</v>
      </c>
      <c r="E42" s="774"/>
      <c r="F42" s="791">
        <v>0</v>
      </c>
      <c r="G42" s="749"/>
      <c r="H42" s="791">
        <v>0</v>
      </c>
      <c r="I42" s="749"/>
      <c r="J42" s="791">
        <v>0</v>
      </c>
      <c r="K42" s="749"/>
      <c r="L42" s="791">
        <v>0</v>
      </c>
      <c r="M42" s="749"/>
      <c r="N42" s="791">
        <v>0</v>
      </c>
      <c r="O42" s="749"/>
      <c r="P42" s="791">
        <v>239836</v>
      </c>
      <c r="Q42" s="749"/>
      <c r="R42" s="791">
        <v>0</v>
      </c>
      <c r="S42" s="749"/>
      <c r="T42" s="791">
        <v>0</v>
      </c>
      <c r="U42" s="749"/>
      <c r="V42" s="791">
        <v>0</v>
      </c>
      <c r="W42" s="749"/>
      <c r="X42" s="791">
        <v>0</v>
      </c>
      <c r="Y42" s="749"/>
      <c r="Z42" s="791">
        <v>0</v>
      </c>
      <c r="AA42" s="749"/>
      <c r="AB42" s="791">
        <v>716508</v>
      </c>
      <c r="AC42" s="749"/>
      <c r="AD42" s="807">
        <f>ROUND(SUM(F42:AB42),0)</f>
        <v>956344</v>
      </c>
      <c r="AE42" s="808"/>
      <c r="AF42" s="809"/>
      <c r="AG42" s="809"/>
      <c r="AH42" s="809"/>
      <c r="AI42" s="810"/>
      <c r="AJ42" s="810"/>
      <c r="AK42" s="810"/>
      <c r="AL42" s="810"/>
      <c r="AM42" s="810"/>
      <c r="AN42" s="810"/>
      <c r="AO42" s="810"/>
      <c r="AP42" s="810"/>
      <c r="AQ42" s="810"/>
      <c r="AR42" s="810"/>
      <c r="AS42" s="810"/>
      <c r="AT42" s="810"/>
      <c r="AU42" s="810"/>
      <c r="AV42" s="810"/>
      <c r="AW42" s="810"/>
      <c r="AX42" s="810"/>
      <c r="AY42" s="810"/>
      <c r="AZ42" s="810"/>
      <c r="BA42" s="810"/>
    </row>
    <row r="43" spans="1:58" ht="18" customHeight="1">
      <c r="A43" s="768"/>
      <c r="B43" s="768"/>
      <c r="C43" s="761" t="s">
        <v>932</v>
      </c>
      <c r="E43" s="774"/>
      <c r="F43" s="791">
        <v>191305</v>
      </c>
      <c r="G43" s="749"/>
      <c r="H43" s="791">
        <v>197671</v>
      </c>
      <c r="I43" s="749"/>
      <c r="J43" s="791">
        <v>293721</v>
      </c>
      <c r="K43" s="749"/>
      <c r="L43" s="791">
        <v>211873</v>
      </c>
      <c r="M43" s="749"/>
      <c r="N43" s="791">
        <v>212900</v>
      </c>
      <c r="O43" s="749"/>
      <c r="P43" s="791">
        <v>366996</v>
      </c>
      <c r="Q43" s="749"/>
      <c r="R43" s="791">
        <v>204722</v>
      </c>
      <c r="S43" s="749"/>
      <c r="T43" s="791">
        <v>202179</v>
      </c>
      <c r="U43" s="749"/>
      <c r="V43" s="791">
        <v>283795</v>
      </c>
      <c r="W43" s="749"/>
      <c r="X43" s="791">
        <v>254798</v>
      </c>
      <c r="Y43" s="749"/>
      <c r="Z43" s="791">
        <v>182331</v>
      </c>
      <c r="AA43" s="749"/>
      <c r="AB43" s="791">
        <v>159618</v>
      </c>
      <c r="AC43" s="749"/>
      <c r="AD43" s="807">
        <f>ROUND(SUM(F43:AB43),0)</f>
        <v>2761909</v>
      </c>
      <c r="AE43" s="808"/>
      <c r="AF43" s="809"/>
      <c r="AG43" s="809"/>
      <c r="AH43" s="809"/>
      <c r="AI43" s="810"/>
      <c r="AJ43" s="810"/>
      <c r="AK43" s="810"/>
      <c r="AL43" s="810"/>
      <c r="AM43" s="810"/>
      <c r="AN43" s="810"/>
      <c r="AO43" s="810"/>
      <c r="AP43" s="810"/>
      <c r="AQ43" s="810"/>
      <c r="AR43" s="810"/>
      <c r="AS43" s="810"/>
      <c r="AT43" s="810"/>
      <c r="AU43" s="810"/>
      <c r="AV43" s="810"/>
      <c r="AW43" s="810"/>
      <c r="AX43" s="810"/>
      <c r="AY43" s="810"/>
      <c r="AZ43" s="810"/>
      <c r="BA43" s="810"/>
    </row>
    <row r="44" spans="1:58" s="769" customFormat="1" ht="18" customHeight="1">
      <c r="A44" s="763"/>
      <c r="B44" s="763"/>
      <c r="C44" s="769" t="s">
        <v>934</v>
      </c>
      <c r="E44" s="811"/>
      <c r="F44" s="797">
        <f>ROUND(SUM(F41:F43),0)</f>
        <v>191305</v>
      </c>
      <c r="G44" s="812"/>
      <c r="H44" s="797">
        <f>ROUND(SUM(H41:H43),0)</f>
        <v>197671</v>
      </c>
      <c r="I44" s="812"/>
      <c r="J44" s="797">
        <f>ROUND(SUM(J41:J43),0)</f>
        <v>293721</v>
      </c>
      <c r="K44" s="812"/>
      <c r="L44" s="797">
        <f>ROUND(SUM(L41:L43),0)</f>
        <v>211873</v>
      </c>
      <c r="M44" s="812"/>
      <c r="N44" s="797">
        <f>ROUND(SUM(N41:N43),0)</f>
        <v>212900</v>
      </c>
      <c r="O44" s="812"/>
      <c r="P44" s="797">
        <f>ROUND(SUM(P41:P43),0)</f>
        <v>606832</v>
      </c>
      <c r="Q44" s="812"/>
      <c r="R44" s="794">
        <f>ROUND(SUM(R41:R43),0)</f>
        <v>204722</v>
      </c>
      <c r="S44" s="813"/>
      <c r="T44" s="794">
        <f>ROUND(SUM(T41:T43),0)</f>
        <v>202179</v>
      </c>
      <c r="U44" s="812"/>
      <c r="V44" s="797">
        <f>ROUND(SUM(V41:V43),0)</f>
        <v>283795</v>
      </c>
      <c r="W44" s="812"/>
      <c r="X44" s="797">
        <f>ROUND(SUM(X41:X43),0)</f>
        <v>254798</v>
      </c>
      <c r="Y44" s="812"/>
      <c r="Z44" s="797">
        <f>ROUND(SUM(Z41:Z43),0)</f>
        <v>182331</v>
      </c>
      <c r="AA44" s="812"/>
      <c r="AB44" s="797">
        <f>ROUND(SUM(AB41:AB43),0)</f>
        <v>876131</v>
      </c>
      <c r="AC44" s="811"/>
      <c r="AD44" s="797">
        <f>ROUND(SUM(AD41:AD43),0)</f>
        <v>3718258</v>
      </c>
      <c r="AE44" s="798"/>
      <c r="AF44" s="814"/>
      <c r="AG44" s="814"/>
      <c r="AH44" s="814"/>
      <c r="AI44" s="815"/>
      <c r="AJ44" s="815"/>
      <c r="AK44" s="815"/>
      <c r="AL44" s="815"/>
      <c r="AM44" s="815"/>
      <c r="AN44" s="815"/>
      <c r="AO44" s="815"/>
      <c r="AP44" s="815"/>
      <c r="AQ44" s="815"/>
      <c r="AR44" s="815"/>
      <c r="AS44" s="815"/>
      <c r="AT44" s="815"/>
      <c r="AU44" s="815"/>
      <c r="AV44" s="815"/>
      <c r="AW44" s="815"/>
      <c r="AX44" s="815"/>
      <c r="AY44" s="815"/>
      <c r="AZ44" s="815"/>
      <c r="BA44" s="815"/>
    </row>
    <row r="45" spans="1:58" ht="12" customHeight="1">
      <c r="B45" s="768"/>
      <c r="F45" s="799"/>
      <c r="G45" s="749"/>
      <c r="H45" s="799"/>
      <c r="I45" s="749"/>
      <c r="J45" s="799"/>
      <c r="K45" s="749"/>
      <c r="L45" s="799"/>
      <c r="M45" s="749"/>
      <c r="N45" s="799"/>
      <c r="O45" s="749"/>
      <c r="P45" s="799"/>
      <c r="Q45" s="749"/>
      <c r="R45" s="799"/>
      <c r="S45" s="749"/>
      <c r="T45" s="799"/>
      <c r="U45" s="749"/>
      <c r="V45" s="799"/>
      <c r="W45" s="749"/>
      <c r="X45" s="799"/>
      <c r="Y45" s="749"/>
      <c r="Z45" s="804"/>
      <c r="AA45" s="749"/>
      <c r="AB45" s="804" t="s">
        <v>22</v>
      </c>
      <c r="AC45" s="749"/>
      <c r="AD45" s="799"/>
      <c r="AE45" s="816"/>
      <c r="AF45" s="810"/>
      <c r="AG45" s="810"/>
      <c r="AH45" s="810"/>
      <c r="AI45" s="810"/>
      <c r="AJ45" s="810"/>
      <c r="AK45" s="810"/>
      <c r="AL45" s="810"/>
      <c r="AM45" s="810"/>
      <c r="AN45" s="810"/>
      <c r="AO45" s="810"/>
      <c r="AP45" s="810"/>
      <c r="AQ45" s="810"/>
      <c r="AR45" s="810"/>
      <c r="AS45" s="810"/>
      <c r="AT45" s="810"/>
      <c r="AU45" s="810"/>
      <c r="AV45" s="810"/>
      <c r="AW45" s="810"/>
      <c r="AX45" s="810"/>
      <c r="AY45" s="810"/>
      <c r="AZ45" s="810"/>
      <c r="BA45" s="810"/>
      <c r="BB45" s="810"/>
      <c r="BC45" s="810"/>
      <c r="BD45" s="810"/>
      <c r="BE45" s="810"/>
      <c r="BF45" s="810"/>
    </row>
    <row r="46" spans="1:58" s="769" customFormat="1" ht="14.1" customHeight="1" thickBot="1">
      <c r="A46" s="763"/>
      <c r="B46" s="763"/>
      <c r="C46" s="769" t="s">
        <v>935</v>
      </c>
      <c r="D46" s="817"/>
      <c r="E46" s="782"/>
      <c r="F46" s="818">
        <f>ROUND(SUM(F36)+SUM(F39)-SUM(F44),0)</f>
        <v>77822</v>
      </c>
      <c r="G46" s="785"/>
      <c r="H46" s="818">
        <f>ROUND(SUM(H36)+SUM(H39)-SUM(H44),0)</f>
        <v>155644</v>
      </c>
      <c r="I46" s="785"/>
      <c r="J46" s="818">
        <f>ROUND(SUM(J36)+SUM(J39)-SUM(J44),0)</f>
        <v>233466</v>
      </c>
      <c r="K46" s="819"/>
      <c r="L46" s="818">
        <f>ROUND(SUM(L36)+SUM(L39)-SUM(L44),0)</f>
        <v>311288</v>
      </c>
      <c r="M46" s="819"/>
      <c r="N46" s="818">
        <f>ROUND(SUM(N36)+SUM(N39)-SUM(N44),0)</f>
        <v>389110</v>
      </c>
      <c r="O46" s="819"/>
      <c r="P46" s="818">
        <f>ROUND(SUM(P36)+SUM(P39)-SUM(P44),0)</f>
        <v>163053</v>
      </c>
      <c r="Q46" s="819"/>
      <c r="R46" s="818">
        <f>ROUND(SUM(R36)+SUM(R39)-SUM(R44),0)</f>
        <v>247489</v>
      </c>
      <c r="S46" s="819"/>
      <c r="T46" s="818">
        <f>ROUND(SUM(T36)+SUM(T39)-SUM(T44),0)</f>
        <v>337283</v>
      </c>
      <c r="U46" s="819"/>
      <c r="V46" s="818">
        <f>ROUND(SUM(V36)+SUM(V39)-SUM(V44),0)</f>
        <v>424398</v>
      </c>
      <c r="W46" s="819"/>
      <c r="X46" s="818">
        <f>ROUND(SUM(X36)+SUM(X39)-SUM(X44),0)</f>
        <v>487125</v>
      </c>
      <c r="Y46" s="819"/>
      <c r="Z46" s="818">
        <f>ROUND(SUM(Z36)+SUM(Z39)-SUM(Z44),0)</f>
        <v>565857</v>
      </c>
      <c r="AA46" s="819"/>
      <c r="AB46" s="818">
        <f>ROUND(SUM(AB36+AB39-AB44),0)</f>
        <v>0</v>
      </c>
      <c r="AC46" s="819"/>
      <c r="AD46" s="818">
        <f>ROUND(SUM(AD36+AD39-AD44),0)</f>
        <v>0</v>
      </c>
    </row>
    <row r="47" spans="1:58" ht="13.35" customHeight="1" thickTop="1">
      <c r="B47" s="768"/>
      <c r="D47" s="821"/>
      <c r="E47" s="821"/>
      <c r="F47" s="822"/>
      <c r="G47" s="774"/>
      <c r="H47" s="804"/>
      <c r="J47" s="804"/>
      <c r="L47" s="804"/>
      <c r="N47" s="804"/>
      <c r="P47" s="804"/>
      <c r="R47" s="804"/>
      <c r="T47" s="804"/>
      <c r="V47" s="804"/>
      <c r="Z47" s="804"/>
      <c r="AB47" s="805"/>
      <c r="AC47" s="823"/>
      <c r="AD47" s="805"/>
      <c r="AE47" s="762"/>
    </row>
    <row r="48" spans="1:58" ht="12.75" customHeight="1">
      <c r="A48" s="768"/>
      <c r="B48" s="768"/>
      <c r="C48" s="759"/>
      <c r="E48" s="774"/>
      <c r="F48" s="804"/>
      <c r="G48" s="808"/>
      <c r="H48" s="804"/>
      <c r="I48" s="808"/>
      <c r="J48" s="804"/>
      <c r="K48" s="808"/>
      <c r="L48" s="804"/>
      <c r="M48" s="808"/>
      <c r="N48" s="804"/>
      <c r="O48" s="808"/>
      <c r="P48" s="804"/>
      <c r="Q48" s="808"/>
      <c r="R48" s="804"/>
      <c r="S48" s="808"/>
      <c r="T48" s="804"/>
      <c r="U48" s="808"/>
      <c r="V48" s="804"/>
      <c r="W48" s="808"/>
      <c r="X48" s="808"/>
      <c r="Y48" s="808"/>
      <c r="Z48" s="804"/>
      <c r="AA48" s="808"/>
      <c r="AB48" s="804"/>
      <c r="AC48" s="808"/>
      <c r="AD48" s="804"/>
      <c r="AE48" s="762"/>
    </row>
    <row r="50" spans="9:30">
      <c r="J50" s="766"/>
      <c r="L50" s="766"/>
      <c r="N50" s="824"/>
      <c r="P50" s="824"/>
    </row>
    <row r="51" spans="9:30">
      <c r="J51" s="825"/>
      <c r="L51" s="825"/>
      <c r="N51" s="826"/>
      <c r="P51" s="826"/>
    </row>
    <row r="52" spans="9:30">
      <c r="J52" s="825"/>
      <c r="L52" s="825"/>
      <c r="N52" s="826"/>
      <c r="P52" s="826"/>
    </row>
    <row r="53" spans="9:30">
      <c r="J53" s="825"/>
      <c r="L53" s="825"/>
      <c r="N53" s="826"/>
      <c r="P53" s="826"/>
    </row>
    <row r="54" spans="9:30">
      <c r="J54" s="825"/>
      <c r="L54" s="825"/>
      <c r="N54" s="826"/>
      <c r="P54" s="826"/>
    </row>
    <row r="55" spans="9:30">
      <c r="I55" s="786"/>
      <c r="J55" s="825"/>
      <c r="K55" s="786"/>
      <c r="L55" s="825"/>
      <c r="M55" s="786"/>
      <c r="N55" s="826"/>
      <c r="O55" s="786"/>
      <c r="P55" s="826"/>
      <c r="Q55" s="786"/>
      <c r="R55" s="786"/>
      <c r="S55" s="786"/>
      <c r="T55" s="786"/>
      <c r="U55" s="786"/>
      <c r="V55" s="786"/>
      <c r="W55" s="786"/>
      <c r="Y55" s="786"/>
      <c r="Z55" s="786"/>
      <c r="AA55" s="786"/>
      <c r="AB55" s="786"/>
      <c r="AC55" s="786"/>
      <c r="AD55" s="825"/>
    </row>
  </sheetData>
  <mergeCells count="2">
    <mergeCell ref="C12:AD12"/>
    <mergeCell ref="C8:AD9"/>
  </mergeCells>
  <pageMargins left="0.5" right="0.5" top="0.75" bottom="0.5" header="0" footer="0.25"/>
  <pageSetup scale="59" orientation="landscape" r:id="rId1"/>
  <headerFooter scaleWithDoc="0">
    <oddFooter>&amp;R&amp;8 27</oddFooter>
  </headerFooter>
  <customProperties>
    <customPr name="SheetOptions"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F43"/>
  <sheetViews>
    <sheetView showGridLines="0" zoomScale="80" zoomScaleNormal="80" workbookViewId="0"/>
  </sheetViews>
  <sheetFormatPr defaultColWidth="9.77734375" defaultRowHeight="12.75"/>
  <cols>
    <col min="1" max="1" width="2.44140625" style="761" customWidth="1"/>
    <col min="2" max="2" width="1.5546875" style="761" customWidth="1"/>
    <col min="3" max="3" width="17" style="761" customWidth="1"/>
    <col min="4" max="4" width="1.77734375" style="761" customWidth="1"/>
    <col min="5" max="5" width="2.109375" style="761" customWidth="1"/>
    <col min="6" max="6" width="9.109375" style="761" customWidth="1"/>
    <col min="7" max="7" width="1.77734375" style="761" customWidth="1"/>
    <col min="8" max="8" width="8.77734375" style="761" customWidth="1"/>
    <col min="9" max="9" width="2" style="761" customWidth="1"/>
    <col min="10" max="10" width="9.77734375" style="761" customWidth="1"/>
    <col min="11" max="11" width="1.77734375" style="761" customWidth="1"/>
    <col min="12" max="12" width="10.109375" style="761" customWidth="1"/>
    <col min="13" max="13" width="1.77734375" style="761" customWidth="1"/>
    <col min="14" max="14" width="10.109375" style="761" customWidth="1"/>
    <col min="15" max="15" width="1.77734375" style="761" customWidth="1"/>
    <col min="16" max="16" width="10.109375" style="761" customWidth="1"/>
    <col min="17" max="17" width="1.77734375" style="761" customWidth="1"/>
    <col min="18" max="18" width="11.5546875" style="761" bestFit="1" customWidth="1"/>
    <col min="19" max="19" width="1.77734375" style="761" customWidth="1"/>
    <col min="20" max="20" width="9.109375" style="761" customWidth="1"/>
    <col min="21" max="21" width="1.77734375" style="761" customWidth="1"/>
    <col min="22" max="22" width="12" style="761" bestFit="1" customWidth="1"/>
    <col min="23" max="23" width="1.77734375" style="761" customWidth="1"/>
    <col min="24" max="24" width="10" style="761" customWidth="1"/>
    <col min="25" max="25" width="1.77734375" style="761" customWidth="1"/>
    <col min="26" max="26" width="9.77734375" style="761" customWidth="1"/>
    <col min="27" max="27" width="1.77734375" style="761" customWidth="1"/>
    <col min="28" max="28" width="10.77734375" style="761" customWidth="1"/>
    <col min="29" max="29" width="1.77734375" style="761" customWidth="1"/>
    <col min="30" max="30" width="10.77734375" style="761" customWidth="1"/>
    <col min="31" max="31" width="2.77734375" style="761" customWidth="1"/>
    <col min="32" max="16384" width="9.77734375" style="761"/>
  </cols>
  <sheetData>
    <row r="1" spans="1:31" ht="15">
      <c r="A1" s="616" t="s">
        <v>826</v>
      </c>
    </row>
    <row r="3" spans="1:31" ht="20.25">
      <c r="A3" s="893" t="s">
        <v>1316</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35" customHeight="1">
      <c r="N5" s="762"/>
      <c r="O5" s="762"/>
      <c r="P5" s="762"/>
      <c r="Q5" s="762"/>
      <c r="R5" s="762"/>
      <c r="S5" s="762"/>
      <c r="T5" s="762"/>
      <c r="U5" s="762"/>
      <c r="V5" s="762"/>
      <c r="W5" s="762"/>
      <c r="X5" s="762"/>
      <c r="Y5" s="762"/>
      <c r="Z5" s="762"/>
      <c r="AA5" s="762"/>
      <c r="AB5" s="769"/>
      <c r="AC5" s="769"/>
      <c r="AE5" s="766"/>
    </row>
    <row r="6" spans="1:31" ht="16.350000000000001" customHeight="1">
      <c r="B6" s="770" t="s">
        <v>1221</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35"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350000000000001" customHeight="1">
      <c r="A8" s="768"/>
      <c r="B8" s="768"/>
      <c r="C8" s="1316" t="s">
        <v>1215</v>
      </c>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6"/>
      <c r="AC8" s="1316"/>
      <c r="AD8" s="1316"/>
      <c r="AE8" s="766"/>
    </row>
    <row r="9" spans="1:31" ht="16.350000000000001" customHeight="1">
      <c r="A9" s="768"/>
      <c r="B9" s="768"/>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766"/>
    </row>
    <row r="10" spans="1:31" ht="16.350000000000001" customHeight="1">
      <c r="A10" s="768"/>
      <c r="B10" s="768"/>
      <c r="C10" s="1316"/>
      <c r="D10" s="1316"/>
      <c r="E10" s="1316"/>
      <c r="F10" s="1316"/>
      <c r="G10" s="1316"/>
      <c r="H10" s="1316"/>
      <c r="I10" s="1316"/>
      <c r="J10" s="1316"/>
      <c r="K10" s="1316"/>
      <c r="L10" s="1316"/>
      <c r="M10" s="1316"/>
      <c r="N10" s="1316"/>
      <c r="O10" s="1316"/>
      <c r="P10" s="1316"/>
      <c r="Q10" s="1316"/>
      <c r="R10" s="1316"/>
      <c r="S10" s="1316"/>
      <c r="T10" s="1316"/>
      <c r="U10" s="1316"/>
      <c r="V10" s="1316"/>
      <c r="W10" s="1316"/>
      <c r="X10" s="1316"/>
      <c r="Y10" s="1316"/>
      <c r="Z10" s="1316"/>
      <c r="AA10" s="1316"/>
      <c r="AB10" s="1316"/>
      <c r="AC10" s="1316"/>
      <c r="AD10" s="1316"/>
      <c r="AE10" s="766"/>
    </row>
    <row r="11" spans="1:31" ht="7.35" customHeight="1">
      <c r="A11" s="768"/>
      <c r="B11" s="768"/>
      <c r="C11" s="768"/>
      <c r="D11" s="768"/>
      <c r="E11" s="768"/>
      <c r="F11" s="768"/>
      <c r="G11" s="768"/>
      <c r="H11" s="768"/>
      <c r="I11" s="768"/>
      <c r="J11" s="768"/>
      <c r="AE11" s="766"/>
    </row>
    <row r="12" spans="1:31" ht="7.35" customHeight="1">
      <c r="A12" s="768"/>
      <c r="B12" s="768"/>
      <c r="C12" s="768"/>
      <c r="D12" s="768"/>
      <c r="E12" s="768"/>
      <c r="F12" s="768"/>
      <c r="G12" s="768"/>
      <c r="H12" s="768"/>
      <c r="I12" s="768"/>
      <c r="J12" s="768"/>
      <c r="AE12" s="766"/>
    </row>
    <row r="13" spans="1:31" ht="16.350000000000001" customHeight="1">
      <c r="A13" s="768"/>
      <c r="B13" s="768"/>
      <c r="C13" s="771" t="s">
        <v>1322</v>
      </c>
      <c r="D13" s="768"/>
      <c r="E13" s="768"/>
      <c r="F13" s="768"/>
      <c r="G13" s="768"/>
      <c r="H13" s="768"/>
      <c r="I13" s="768"/>
      <c r="J13" s="768"/>
      <c r="AE13" s="766"/>
    </row>
    <row r="14" spans="1:31" ht="16.350000000000001" customHeight="1">
      <c r="V14" s="804"/>
      <c r="AE14" s="766"/>
    </row>
    <row r="15" spans="1:31" ht="18" customHeight="1">
      <c r="A15" s="768"/>
      <c r="B15" s="768"/>
      <c r="C15" s="772" t="s">
        <v>1317</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2020</v>
      </c>
      <c r="G16" s="769"/>
      <c r="X16" s="777">
        <v>2021</v>
      </c>
      <c r="AD16" s="778" t="s">
        <v>912</v>
      </c>
      <c r="AE16" s="762"/>
    </row>
    <row r="17" spans="1:58" ht="14.1" customHeight="1">
      <c r="A17" s="768"/>
      <c r="B17" s="768"/>
      <c r="F17" s="779" t="s">
        <v>913</v>
      </c>
      <c r="H17" s="779" t="s">
        <v>914</v>
      </c>
      <c r="J17" s="779" t="s">
        <v>915</v>
      </c>
      <c r="L17" s="779" t="s">
        <v>916</v>
      </c>
      <c r="N17" s="779" t="s">
        <v>917</v>
      </c>
      <c r="P17" s="779" t="s">
        <v>918</v>
      </c>
      <c r="R17" s="779" t="s">
        <v>919</v>
      </c>
      <c r="T17" s="779" t="s">
        <v>920</v>
      </c>
      <c r="V17" s="779" t="s">
        <v>1138</v>
      </c>
      <c r="X17" s="779" t="s">
        <v>922</v>
      </c>
      <c r="Z17" s="779" t="s">
        <v>923</v>
      </c>
      <c r="AB17" s="779" t="s">
        <v>924</v>
      </c>
      <c r="AC17" s="780"/>
      <c r="AD17" s="779" t="s">
        <v>925</v>
      </c>
      <c r="AE17" s="762"/>
    </row>
    <row r="18" spans="1:58" s="769" customFormat="1" ht="18" customHeight="1">
      <c r="A18" s="763"/>
      <c r="B18" s="763"/>
      <c r="C18" s="781" t="s">
        <v>926</v>
      </c>
      <c r="E18" s="782"/>
      <c r="F18" s="783">
        <v>140545</v>
      </c>
      <c r="G18" s="778"/>
      <c r="H18" s="783">
        <f>F27</f>
        <v>116770</v>
      </c>
      <c r="I18" s="782"/>
      <c r="J18" s="783">
        <f>SUM(H27)</f>
        <v>111938</v>
      </c>
      <c r="K18" s="782"/>
      <c r="L18" s="783">
        <f>J27</f>
        <v>103516</v>
      </c>
      <c r="M18" s="782"/>
      <c r="N18" s="783">
        <f>SUM(L27)</f>
        <v>147772</v>
      </c>
      <c r="O18" s="784"/>
      <c r="P18" s="783">
        <f>SUM(N27)</f>
        <v>95793</v>
      </c>
      <c r="Q18" s="784"/>
      <c r="R18" s="783">
        <f>SUM(P27)</f>
        <v>120957</v>
      </c>
      <c r="S18" s="784"/>
      <c r="T18" s="783">
        <f>SUM(R27)</f>
        <v>118596</v>
      </c>
      <c r="U18" s="784"/>
      <c r="V18" s="783">
        <f>SUM(T27)</f>
        <v>102514</v>
      </c>
      <c r="W18" s="784"/>
      <c r="X18" s="783">
        <f>SUM(V27)</f>
        <v>39572</v>
      </c>
      <c r="Y18" s="784"/>
      <c r="Z18" s="783">
        <f>SUM(X27)</f>
        <v>199184</v>
      </c>
      <c r="AA18" s="782"/>
      <c r="AB18" s="783">
        <f>SUM(Z27)</f>
        <v>182774</v>
      </c>
      <c r="AC18" s="785"/>
      <c r="AD18" s="783">
        <f>+F18</f>
        <v>140545</v>
      </c>
      <c r="AE18" s="778" t="s">
        <v>22</v>
      </c>
      <c r="AF18" s="786"/>
      <c r="AG18" s="786"/>
      <c r="AH18" s="786"/>
    </row>
    <row r="19" spans="1:58" s="788" customFormat="1" ht="14.1"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1166</v>
      </c>
      <c r="E20" s="745"/>
      <c r="F20" s="791">
        <v>116770</v>
      </c>
      <c r="G20" s="749"/>
      <c r="H20" s="791">
        <v>111938</v>
      </c>
      <c r="I20" s="749"/>
      <c r="J20" s="791">
        <v>103516</v>
      </c>
      <c r="K20" s="791"/>
      <c r="L20" s="791">
        <v>147772</v>
      </c>
      <c r="M20" s="791"/>
      <c r="N20" s="791">
        <v>95794</v>
      </c>
      <c r="O20" s="791"/>
      <c r="P20" s="791">
        <v>120957</v>
      </c>
      <c r="Q20" s="791"/>
      <c r="R20" s="791">
        <v>118595</v>
      </c>
      <c r="S20" s="791"/>
      <c r="T20" s="791">
        <v>102514</v>
      </c>
      <c r="U20" s="791"/>
      <c r="V20" s="791">
        <v>138519</v>
      </c>
      <c r="W20" s="791"/>
      <c r="X20" s="791">
        <v>199184</v>
      </c>
      <c r="Y20" s="791"/>
      <c r="Z20" s="791">
        <v>182774</v>
      </c>
      <c r="AA20" s="791"/>
      <c r="AB20" s="791">
        <v>156620</v>
      </c>
      <c r="AC20" s="749"/>
      <c r="AD20" s="791">
        <f>ROUND(SUM(F20:AB20),0)</f>
        <v>1594953</v>
      </c>
      <c r="AE20" s="749"/>
      <c r="AF20" s="792"/>
      <c r="AG20" s="792"/>
      <c r="AH20" s="792"/>
    </row>
    <row r="21" spans="1:58" ht="18" customHeight="1">
      <c r="A21" s="768"/>
      <c r="B21" s="768"/>
      <c r="C21" s="761" t="s">
        <v>928</v>
      </c>
      <c r="E21" s="745"/>
      <c r="F21" s="791">
        <v>167</v>
      </c>
      <c r="G21" s="749"/>
      <c r="H21" s="791">
        <v>92</v>
      </c>
      <c r="I21" s="749"/>
      <c r="J21" s="791">
        <v>19</v>
      </c>
      <c r="K21" s="791" t="s">
        <v>22</v>
      </c>
      <c r="L21" s="791">
        <v>9</v>
      </c>
      <c r="M21" s="791" t="s">
        <v>22</v>
      </c>
      <c r="N21" s="791">
        <v>10</v>
      </c>
      <c r="O21" s="791"/>
      <c r="P21" s="791">
        <v>10</v>
      </c>
      <c r="Q21" s="791" t="s">
        <v>22</v>
      </c>
      <c r="R21" s="791">
        <v>9</v>
      </c>
      <c r="S21" s="791" t="s">
        <v>22</v>
      </c>
      <c r="T21" s="791">
        <v>8</v>
      </c>
      <c r="U21" s="791"/>
      <c r="V21" s="791">
        <v>8</v>
      </c>
      <c r="W21" s="791" t="s">
        <v>22</v>
      </c>
      <c r="X21" s="791">
        <v>10</v>
      </c>
      <c r="Y21" s="791" t="s">
        <v>22</v>
      </c>
      <c r="Z21" s="791">
        <v>10</v>
      </c>
      <c r="AA21" s="749"/>
      <c r="AB21" s="791">
        <v>13</v>
      </c>
      <c r="AC21" s="749"/>
      <c r="AD21" s="791">
        <f>ROUND(SUM(F21:AB21),0)</f>
        <v>365</v>
      </c>
      <c r="AE21" s="749"/>
      <c r="AF21" s="792"/>
      <c r="AG21" s="792"/>
      <c r="AH21" s="792"/>
    </row>
    <row r="22" spans="1:58" s="769" customFormat="1" ht="18" customHeight="1">
      <c r="A22" s="763"/>
      <c r="B22" s="763"/>
      <c r="C22" s="769" t="s">
        <v>929</v>
      </c>
      <c r="E22" s="793"/>
      <c r="F22" s="794">
        <f>ROUND(SUM(F20:F21),0)</f>
        <v>116937</v>
      </c>
      <c r="G22" s="795"/>
      <c r="H22" s="794">
        <f>ROUND(SUM(H20:H21),0)</f>
        <v>112030</v>
      </c>
      <c r="I22" s="795"/>
      <c r="J22" s="794">
        <f>ROUND(SUM(J20:J21),0)</f>
        <v>103535</v>
      </c>
      <c r="K22" s="795"/>
      <c r="L22" s="794">
        <f>ROUND(SUM(L20:L21),0)</f>
        <v>147781</v>
      </c>
      <c r="M22" s="795"/>
      <c r="N22" s="794">
        <f>ROUND(SUM(N20:N21),0)</f>
        <v>95804</v>
      </c>
      <c r="O22" s="795"/>
      <c r="P22" s="794">
        <f>ROUND(SUM(P20:P21),0)</f>
        <v>120967</v>
      </c>
      <c r="Q22" s="795"/>
      <c r="R22" s="794">
        <f>ROUND(SUM(R20:R21),0)</f>
        <v>118604</v>
      </c>
      <c r="S22" s="795"/>
      <c r="T22" s="794">
        <f>ROUND(SUM(T20:T21),0)</f>
        <v>102522</v>
      </c>
      <c r="U22" s="795"/>
      <c r="V22" s="794">
        <f>ROUND(SUM(V20:V21),0)</f>
        <v>138527</v>
      </c>
      <c r="W22" s="795"/>
      <c r="X22" s="794">
        <f>ROUND(SUM(X20:X21),0)</f>
        <v>199194</v>
      </c>
      <c r="Y22" s="795"/>
      <c r="Z22" s="794">
        <f>ROUND(SUM(Z20:Z21),0)</f>
        <v>182784</v>
      </c>
      <c r="AA22" s="796"/>
      <c r="AB22" s="794">
        <f>ROUND(SUM(AB20:AB21),0)</f>
        <v>156633</v>
      </c>
      <c r="AD22" s="797">
        <f>AD20+AD21</f>
        <v>1595318</v>
      </c>
      <c r="AE22" s="798"/>
      <c r="AF22" s="786"/>
      <c r="AG22" s="786"/>
      <c r="AH22" s="786"/>
    </row>
    <row r="23" spans="1:58" ht="16.350000000000001"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8" customHeight="1">
      <c r="A24" s="768"/>
      <c r="B24" s="768"/>
      <c r="C24" s="761" t="s">
        <v>1167</v>
      </c>
      <c r="E24" s="774"/>
      <c r="F24" s="791">
        <v>140712</v>
      </c>
      <c r="H24" s="791">
        <v>116862</v>
      </c>
      <c r="I24" s="791"/>
      <c r="J24" s="791">
        <v>111957</v>
      </c>
      <c r="K24" s="791"/>
      <c r="L24" s="791">
        <v>103525</v>
      </c>
      <c r="M24" s="791"/>
      <c r="N24" s="791">
        <v>147783</v>
      </c>
      <c r="O24" s="791"/>
      <c r="P24" s="791">
        <v>95803</v>
      </c>
      <c r="R24" s="791">
        <v>120965</v>
      </c>
      <c r="T24" s="791">
        <v>118604</v>
      </c>
      <c r="U24" s="806"/>
      <c r="V24" s="791">
        <v>201469</v>
      </c>
      <c r="X24" s="791">
        <v>39582</v>
      </c>
      <c r="Z24" s="791">
        <v>199194</v>
      </c>
      <c r="AB24" s="791">
        <v>182787</v>
      </c>
      <c r="AD24" s="807">
        <f>ROUND(SUM(F24:AB24),0)</f>
        <v>1579243</v>
      </c>
      <c r="AE24" s="808"/>
      <c r="AF24" s="809"/>
      <c r="AG24" s="809"/>
      <c r="AH24" s="809"/>
      <c r="AI24" s="810"/>
      <c r="AJ24" s="810"/>
      <c r="AK24" s="810"/>
      <c r="AL24" s="810"/>
      <c r="AM24" s="810"/>
      <c r="AN24" s="810"/>
      <c r="AO24" s="810"/>
      <c r="AP24" s="810"/>
      <c r="AQ24" s="810"/>
      <c r="AR24" s="810"/>
      <c r="AS24" s="810"/>
      <c r="AT24" s="810"/>
      <c r="AU24" s="810"/>
      <c r="AV24" s="810"/>
      <c r="AW24" s="810"/>
      <c r="AX24" s="810"/>
      <c r="AY24" s="810"/>
      <c r="AZ24" s="810"/>
      <c r="BA24" s="810"/>
    </row>
    <row r="25" spans="1:58" s="769" customFormat="1" ht="18" customHeight="1">
      <c r="A25" s="763"/>
      <c r="B25" s="763"/>
      <c r="C25" s="769" t="s">
        <v>934</v>
      </c>
      <c r="E25" s="811"/>
      <c r="F25" s="797">
        <f>ROUND(SUM(F24:F24),0)</f>
        <v>140712</v>
      </c>
      <c r="G25" s="812"/>
      <c r="H25" s="797">
        <f>ROUND(SUM(H24:H24),0)</f>
        <v>116862</v>
      </c>
      <c r="I25" s="812"/>
      <c r="J25" s="797">
        <f>ROUND(SUM(J24:J24),0)</f>
        <v>111957</v>
      </c>
      <c r="K25" s="812"/>
      <c r="L25" s="797">
        <f>ROUND(SUM(L24:L24),0)</f>
        <v>103525</v>
      </c>
      <c r="M25" s="812"/>
      <c r="N25" s="797">
        <f>ROUND(SUM(N24:N24),0)</f>
        <v>147783</v>
      </c>
      <c r="O25" s="812"/>
      <c r="P25" s="797">
        <f>ROUND(SUM(P24:P24),0)</f>
        <v>95803</v>
      </c>
      <c r="Q25" s="812"/>
      <c r="R25" s="794">
        <f>ROUND(SUM(R24:R24),0)</f>
        <v>120965</v>
      </c>
      <c r="S25" s="813"/>
      <c r="T25" s="794">
        <f>ROUND(SUM(T24:T24),0)</f>
        <v>118604</v>
      </c>
      <c r="U25" s="812"/>
      <c r="V25" s="797">
        <f>ROUND(SUM(V24:V24),0)</f>
        <v>201469</v>
      </c>
      <c r="W25" s="812"/>
      <c r="X25" s="797">
        <f>ROUND(SUM(X24:X24),0)</f>
        <v>39582</v>
      </c>
      <c r="Y25" s="812"/>
      <c r="Z25" s="797">
        <f>ROUND(SUM(Z24:Z24),0)</f>
        <v>199194</v>
      </c>
      <c r="AA25" s="812"/>
      <c r="AB25" s="797">
        <f>ROUND(SUM(AB24:AB24),0)</f>
        <v>182787</v>
      </c>
      <c r="AC25" s="811"/>
      <c r="AD25" s="797">
        <f>ROUND(SUM(AD24:AD24),0)</f>
        <v>1579243</v>
      </c>
      <c r="AE25" s="798"/>
      <c r="AF25" s="814"/>
      <c r="AG25" s="814"/>
      <c r="AH25" s="814"/>
      <c r="AI25" s="815"/>
      <c r="AJ25" s="815"/>
      <c r="AK25" s="815"/>
      <c r="AL25" s="815"/>
      <c r="AM25" s="815"/>
      <c r="AN25" s="815"/>
      <c r="AO25" s="815"/>
      <c r="AP25" s="815"/>
      <c r="AQ25" s="815"/>
      <c r="AR25" s="815"/>
      <c r="AS25" s="815"/>
      <c r="AT25" s="815"/>
      <c r="AU25" s="815"/>
      <c r="AV25" s="815"/>
      <c r="AW25" s="815"/>
      <c r="AX25" s="815"/>
      <c r="AY25" s="815"/>
      <c r="AZ25" s="815"/>
      <c r="BA25" s="815"/>
    </row>
    <row r="26" spans="1:58" ht="16.5" customHeight="1">
      <c r="B26" s="768"/>
      <c r="F26" s="799"/>
      <c r="G26" s="749"/>
      <c r="H26" s="799"/>
      <c r="I26" s="749"/>
      <c r="J26" s="799"/>
      <c r="K26" s="749"/>
      <c r="L26" s="799"/>
      <c r="M26" s="749"/>
      <c r="N26" s="799"/>
      <c r="O26" s="749"/>
      <c r="P26" s="799"/>
      <c r="Q26" s="749"/>
      <c r="R26" s="799"/>
      <c r="S26" s="749"/>
      <c r="T26" s="799"/>
      <c r="U26" s="749"/>
      <c r="V26" s="799"/>
      <c r="W26" s="749"/>
      <c r="X26" s="799"/>
      <c r="Y26" s="749"/>
      <c r="Z26" s="804"/>
      <c r="AA26" s="749"/>
      <c r="AB26" s="804" t="s">
        <v>22</v>
      </c>
      <c r="AC26" s="749"/>
      <c r="AD26" s="799"/>
      <c r="AE26" s="816"/>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10"/>
      <c r="BD26" s="810"/>
      <c r="BE26" s="810"/>
      <c r="BF26" s="810"/>
    </row>
    <row r="27" spans="1:58" s="769" customFormat="1" ht="18" customHeight="1" thickBot="1">
      <c r="A27" s="763"/>
      <c r="B27" s="763"/>
      <c r="C27" s="769" t="s">
        <v>935</v>
      </c>
      <c r="D27" s="817"/>
      <c r="E27" s="782"/>
      <c r="F27" s="818">
        <f>ROUND(SUM(F18)+SUM(F22)-SUM(F25),0)</f>
        <v>116770</v>
      </c>
      <c r="G27" s="785"/>
      <c r="H27" s="818">
        <f>ROUND(SUM(H18)+SUM(H22)-SUM(H25),0)</f>
        <v>111938</v>
      </c>
      <c r="I27" s="785"/>
      <c r="J27" s="818">
        <f>ROUND(SUM(J18)+SUM(J22)-SUM(J25),0)</f>
        <v>103516</v>
      </c>
      <c r="K27" s="819"/>
      <c r="L27" s="818">
        <f>ROUND(SUM(L18)+SUM(L22)-SUM(L25),0)</f>
        <v>147772</v>
      </c>
      <c r="M27" s="819"/>
      <c r="N27" s="818">
        <f>N18+N22-N25</f>
        <v>95793</v>
      </c>
      <c r="O27" s="819"/>
      <c r="P27" s="818">
        <f>ROUND(SUM(P18)+SUM(P22)-SUM(P25),0)</f>
        <v>120957</v>
      </c>
      <c r="Q27" s="819"/>
      <c r="R27" s="818">
        <f>ROUND(SUM(R18)+SUM(R22)-SUM(R25),0)</f>
        <v>118596</v>
      </c>
      <c r="S27" s="819"/>
      <c r="T27" s="818">
        <f>ROUND(SUM(T18)+SUM(T22)-SUM(T25),0)</f>
        <v>102514</v>
      </c>
      <c r="U27" s="819"/>
      <c r="V27" s="818">
        <f>ROUND(SUM(V18)+SUM(V22)-SUM(V25),0)</f>
        <v>39572</v>
      </c>
      <c r="W27" s="819"/>
      <c r="X27" s="818">
        <f>ROUND(SUM(X18)+SUM(X22)-SUM(X25),0)</f>
        <v>199184</v>
      </c>
      <c r="Y27" s="819"/>
      <c r="Z27" s="818">
        <f>ROUND(SUM(Z18)+SUM(Z22)-SUM(Z25),0)</f>
        <v>182774</v>
      </c>
      <c r="AA27" s="819"/>
      <c r="AB27" s="818">
        <f>ROUND(SUM(AB18+AB22-AB25),0)</f>
        <v>156620</v>
      </c>
      <c r="AC27" s="819"/>
      <c r="AD27" s="818">
        <f>ROUND(SUM(AD18+AD22-AD25),0)</f>
        <v>156620</v>
      </c>
    </row>
    <row r="28" spans="1:58" s="769" customFormat="1" ht="14.1" customHeight="1" thickTop="1">
      <c r="A28" s="763"/>
      <c r="B28" s="763"/>
      <c r="D28" s="817"/>
      <c r="E28" s="782"/>
      <c r="F28" s="820"/>
      <c r="G28" s="785"/>
      <c r="H28" s="820"/>
      <c r="I28" s="785"/>
      <c r="J28" s="820"/>
      <c r="K28" s="819"/>
      <c r="L28" s="820"/>
      <c r="M28" s="819"/>
      <c r="N28" s="820"/>
      <c r="O28" s="819"/>
      <c r="P28" s="820"/>
      <c r="Q28" s="819"/>
      <c r="R28" s="820"/>
      <c r="S28" s="819"/>
      <c r="T28" s="820"/>
      <c r="U28" s="819"/>
      <c r="V28" s="820"/>
      <c r="W28" s="819"/>
      <c r="X28" s="820"/>
      <c r="Y28" s="819"/>
      <c r="Z28" s="820"/>
      <c r="AA28" s="819"/>
      <c r="AB28" s="820"/>
      <c r="AC28" s="819"/>
      <c r="AD28" s="820"/>
    </row>
    <row r="29" spans="1:58" ht="16.350000000000001" customHeight="1">
      <c r="AE29" s="766"/>
    </row>
    <row r="30" spans="1:58" ht="18" customHeight="1">
      <c r="A30" s="768"/>
      <c r="B30" s="768"/>
      <c r="C30" s="772" t="s">
        <v>1204</v>
      </c>
      <c r="D30" s="773"/>
      <c r="E30" s="774"/>
      <c r="G30" s="774"/>
      <c r="H30" s="775"/>
      <c r="I30" s="774"/>
      <c r="J30" s="775"/>
      <c r="K30" s="774"/>
      <c r="L30" s="775"/>
      <c r="M30" s="774"/>
      <c r="O30" s="774"/>
      <c r="Q30" s="774"/>
      <c r="R30" s="775"/>
      <c r="S30" s="775"/>
      <c r="T30" s="775"/>
      <c r="U30" s="775"/>
      <c r="V30" s="775"/>
      <c r="W30" s="775"/>
      <c r="Y30" s="775"/>
      <c r="Z30" s="775"/>
      <c r="AA30" s="775"/>
      <c r="AD30" s="775"/>
      <c r="AE30" s="762"/>
    </row>
    <row r="31" spans="1:58" ht="18" customHeight="1">
      <c r="C31" s="776"/>
      <c r="F31" s="777">
        <v>2019</v>
      </c>
      <c r="G31" s="769"/>
      <c r="X31" s="777">
        <v>2020</v>
      </c>
      <c r="AD31" s="778" t="s">
        <v>912</v>
      </c>
    </row>
    <row r="32" spans="1:58" ht="18" customHeight="1">
      <c r="F32" s="779" t="s">
        <v>913</v>
      </c>
      <c r="H32" s="779" t="s">
        <v>914</v>
      </c>
      <c r="J32" s="779" t="s">
        <v>915</v>
      </c>
      <c r="L32" s="779" t="s">
        <v>916</v>
      </c>
      <c r="N32" s="779" t="s">
        <v>917</v>
      </c>
      <c r="P32" s="779" t="s">
        <v>918</v>
      </c>
      <c r="R32" s="779" t="s">
        <v>919</v>
      </c>
      <c r="T32" s="779" t="s">
        <v>920</v>
      </c>
      <c r="V32" s="779" t="s">
        <v>1138</v>
      </c>
      <c r="X32" s="779" t="s">
        <v>922</v>
      </c>
      <c r="Z32" s="779" t="s">
        <v>923</v>
      </c>
      <c r="AB32" s="779" t="s">
        <v>924</v>
      </c>
      <c r="AC32" s="780"/>
      <c r="AD32" s="779" t="s">
        <v>925</v>
      </c>
    </row>
    <row r="33" spans="3:30" ht="18" customHeight="1">
      <c r="C33" s="781" t="s">
        <v>926</v>
      </c>
      <c r="D33" s="769"/>
      <c r="E33" s="782"/>
      <c r="F33" s="783">
        <v>124970</v>
      </c>
      <c r="G33" s="778"/>
      <c r="H33" s="783">
        <f>F42</f>
        <v>165812</v>
      </c>
      <c r="I33" s="782"/>
      <c r="J33" s="783">
        <f>SUM(H42)</f>
        <v>117476</v>
      </c>
      <c r="K33" s="782"/>
      <c r="L33" s="783">
        <f>J42</f>
        <v>109766</v>
      </c>
      <c r="M33" s="782"/>
      <c r="N33" s="783">
        <f>SUM(L42)</f>
        <v>126087</v>
      </c>
      <c r="O33" s="784"/>
      <c r="P33" s="783">
        <f>SUM(N42)</f>
        <v>104633</v>
      </c>
      <c r="Q33" s="784"/>
      <c r="R33" s="783">
        <f>SUM(P42)</f>
        <v>112719</v>
      </c>
      <c r="S33" s="784"/>
      <c r="T33" s="783">
        <f>SUM(R42)</f>
        <v>130989</v>
      </c>
      <c r="U33" s="784"/>
      <c r="V33" s="783">
        <f>SUM(T42)</f>
        <v>98282</v>
      </c>
      <c r="W33" s="784"/>
      <c r="X33" s="783">
        <f>SUM(V42)</f>
        <v>32836</v>
      </c>
      <c r="Y33" s="784"/>
      <c r="Z33" s="783">
        <f>SUM(X42)</f>
        <v>211153</v>
      </c>
      <c r="AA33" s="782"/>
      <c r="AB33" s="783">
        <f>SUM(Z42)</f>
        <v>158705</v>
      </c>
      <c r="AC33" s="785"/>
      <c r="AD33" s="783">
        <f>+F33</f>
        <v>124970</v>
      </c>
    </row>
    <row r="34" spans="3:30" ht="18" customHeight="1">
      <c r="C34" s="788"/>
      <c r="D34" s="788"/>
      <c r="E34" s="788"/>
      <c r="F34" s="789"/>
      <c r="G34" s="788"/>
      <c r="H34" s="789"/>
      <c r="I34" s="788"/>
      <c r="J34" s="789"/>
      <c r="K34" s="788"/>
      <c r="L34" s="789"/>
      <c r="M34" s="788"/>
      <c r="N34" s="789"/>
      <c r="O34" s="788"/>
      <c r="P34" s="789"/>
      <c r="Q34" s="788"/>
      <c r="R34" s="789"/>
      <c r="S34" s="788"/>
      <c r="T34" s="789"/>
      <c r="U34" s="788"/>
      <c r="V34" s="789"/>
      <c r="W34" s="788"/>
      <c r="X34" s="789"/>
      <c r="Y34" s="788"/>
      <c r="Z34" s="789"/>
      <c r="AA34" s="788"/>
      <c r="AB34" s="789"/>
      <c r="AC34" s="780"/>
      <c r="AD34" s="789"/>
    </row>
    <row r="35" spans="3:30" ht="18" customHeight="1">
      <c r="C35" s="761" t="s">
        <v>1166</v>
      </c>
      <c r="E35" s="745"/>
      <c r="F35" s="791">
        <v>165812</v>
      </c>
      <c r="G35" s="749"/>
      <c r="H35" s="791">
        <v>117474</v>
      </c>
      <c r="I35" s="749"/>
      <c r="J35" s="791">
        <v>109765</v>
      </c>
      <c r="K35" s="791"/>
      <c r="L35" s="791">
        <v>126077</v>
      </c>
      <c r="M35" s="791"/>
      <c r="N35" s="791">
        <v>104621</v>
      </c>
      <c r="O35" s="791"/>
      <c r="P35" s="791">
        <v>112709</v>
      </c>
      <c r="Q35" s="791"/>
      <c r="R35" s="791">
        <v>130961</v>
      </c>
      <c r="S35" s="791"/>
      <c r="T35" s="791">
        <v>98279</v>
      </c>
      <c r="U35" s="791"/>
      <c r="V35" s="791">
        <v>128176</v>
      </c>
      <c r="W35" s="791"/>
      <c r="X35" s="791">
        <v>211151</v>
      </c>
      <c r="Y35" s="791"/>
      <c r="Z35" s="791">
        <v>158704</v>
      </c>
      <c r="AA35" s="791"/>
      <c r="AB35" s="791">
        <v>140544</v>
      </c>
      <c r="AC35" s="749"/>
      <c r="AD35" s="791">
        <f>ROUND(SUM(F35:AB35),0)</f>
        <v>1604273</v>
      </c>
    </row>
    <row r="36" spans="3:30" ht="18" customHeight="1">
      <c r="C36" s="761" t="s">
        <v>928</v>
      </c>
      <c r="E36" s="745"/>
      <c r="F36" s="791">
        <v>268</v>
      </c>
      <c r="G36" s="749"/>
      <c r="H36" s="791">
        <v>204</v>
      </c>
      <c r="I36" s="749"/>
      <c r="J36" s="791">
        <v>241</v>
      </c>
      <c r="K36" s="791" t="s">
        <v>22</v>
      </c>
      <c r="L36" s="791">
        <v>281</v>
      </c>
      <c r="M36" s="791" t="s">
        <v>22</v>
      </c>
      <c r="N36" s="791">
        <v>195</v>
      </c>
      <c r="O36" s="791"/>
      <c r="P36" s="791">
        <v>285</v>
      </c>
      <c r="Q36" s="791" t="s">
        <v>22</v>
      </c>
      <c r="R36" s="791">
        <v>192</v>
      </c>
      <c r="S36" s="791" t="s">
        <v>22</v>
      </c>
      <c r="T36" s="791">
        <v>128</v>
      </c>
      <c r="U36" s="791"/>
      <c r="V36" s="791">
        <v>170</v>
      </c>
      <c r="W36" s="791" t="s">
        <v>22</v>
      </c>
      <c r="X36" s="791">
        <v>111</v>
      </c>
      <c r="Y36" s="791" t="s">
        <v>22</v>
      </c>
      <c r="Z36" s="791">
        <v>130</v>
      </c>
      <c r="AA36" s="749"/>
      <c r="AB36" s="791">
        <v>199</v>
      </c>
      <c r="AC36" s="749"/>
      <c r="AD36" s="791">
        <f>ROUND(SUM(F36:AB36),0)</f>
        <v>2404</v>
      </c>
    </row>
    <row r="37" spans="3:30" ht="18" customHeight="1">
      <c r="C37" s="769" t="s">
        <v>929</v>
      </c>
      <c r="D37" s="769"/>
      <c r="E37" s="793"/>
      <c r="F37" s="794">
        <f>ROUND(SUM(F35:F36),0)</f>
        <v>166080</v>
      </c>
      <c r="G37" s="795"/>
      <c r="H37" s="794">
        <f>ROUND(SUM(H35:H36),0)</f>
        <v>117678</v>
      </c>
      <c r="I37" s="795"/>
      <c r="J37" s="794">
        <f>ROUND(SUM(J35:J36),0)</f>
        <v>110006</v>
      </c>
      <c r="K37" s="795"/>
      <c r="L37" s="794">
        <f>ROUND(SUM(L35:L36),0)</f>
        <v>126358</v>
      </c>
      <c r="M37" s="795"/>
      <c r="N37" s="794">
        <f>ROUND(SUM(N35:N36),0)</f>
        <v>104816</v>
      </c>
      <c r="O37" s="795"/>
      <c r="P37" s="794">
        <f>ROUND(SUM(P35:P36),0)</f>
        <v>112994</v>
      </c>
      <c r="Q37" s="795"/>
      <c r="R37" s="794">
        <f>ROUND(SUM(R35:R36),0)</f>
        <v>131153</v>
      </c>
      <c r="S37" s="795"/>
      <c r="T37" s="794">
        <f>ROUND(SUM(T35:T36),0)</f>
        <v>98407</v>
      </c>
      <c r="U37" s="795"/>
      <c r="V37" s="794">
        <f>ROUND(SUM(V35:V36),0)</f>
        <v>128346</v>
      </c>
      <c r="W37" s="795"/>
      <c r="X37" s="794">
        <f>ROUND(SUM(X35:X36),0)</f>
        <v>211262</v>
      </c>
      <c r="Y37" s="795"/>
      <c r="Z37" s="794">
        <f>ROUND(SUM(Z35:Z36),0)</f>
        <v>158834</v>
      </c>
      <c r="AA37" s="796"/>
      <c r="AB37" s="794">
        <f>ROUND(SUM(AB35:AB36),0)</f>
        <v>140743</v>
      </c>
      <c r="AC37" s="769"/>
      <c r="AD37" s="797">
        <f>AD35+AD36</f>
        <v>1606677</v>
      </c>
    </row>
    <row r="38" spans="3:30" ht="18" customHeight="1">
      <c r="E38" s="774"/>
      <c r="F38" s="799"/>
      <c r="G38" s="774"/>
      <c r="H38" s="799"/>
      <c r="I38" s="800"/>
      <c r="J38" s="801"/>
      <c r="K38" s="802"/>
      <c r="L38" s="801"/>
      <c r="M38" s="802"/>
      <c r="N38" s="799"/>
      <c r="O38" s="802"/>
      <c r="P38" s="799"/>
      <c r="Q38" s="774"/>
      <c r="R38" s="803"/>
      <c r="S38" s="774"/>
      <c r="T38" s="803"/>
      <c r="V38" s="803"/>
      <c r="X38" s="803"/>
      <c r="Z38" s="804"/>
      <c r="AB38" s="804"/>
      <c r="AD38" s="799"/>
    </row>
    <row r="39" spans="3:30" ht="18" customHeight="1">
      <c r="C39" s="761" t="s">
        <v>1167</v>
      </c>
      <c r="E39" s="774"/>
      <c r="F39" s="791">
        <v>125238</v>
      </c>
      <c r="H39" s="791">
        <v>166014</v>
      </c>
      <c r="I39" s="791"/>
      <c r="J39" s="791">
        <v>117716</v>
      </c>
      <c r="K39" s="791"/>
      <c r="L39" s="791">
        <v>110037</v>
      </c>
      <c r="M39" s="791"/>
      <c r="N39" s="791">
        <v>126270</v>
      </c>
      <c r="O39" s="791"/>
      <c r="P39" s="791">
        <v>104908</v>
      </c>
      <c r="R39" s="791">
        <v>112883</v>
      </c>
      <c r="T39" s="791">
        <v>131114</v>
      </c>
      <c r="U39" s="806"/>
      <c r="V39" s="791">
        <v>193792</v>
      </c>
      <c r="X39" s="791">
        <v>32945</v>
      </c>
      <c r="Z39" s="791">
        <v>211282</v>
      </c>
      <c r="AB39" s="791">
        <v>158903</v>
      </c>
      <c r="AD39" s="807">
        <f>ROUND(SUM(F39:AB39),0)</f>
        <v>1591102</v>
      </c>
    </row>
    <row r="40" spans="3:30" ht="18" customHeight="1">
      <c r="C40" s="769" t="s">
        <v>934</v>
      </c>
      <c r="D40" s="769"/>
      <c r="E40" s="811"/>
      <c r="F40" s="797">
        <f>ROUND(SUM(F39:F39),0)</f>
        <v>125238</v>
      </c>
      <c r="G40" s="812"/>
      <c r="H40" s="797">
        <f>ROUND(SUM(H39:H39),0)</f>
        <v>166014</v>
      </c>
      <c r="I40" s="812"/>
      <c r="J40" s="797">
        <f>ROUND(SUM(J39:J39),0)</f>
        <v>117716</v>
      </c>
      <c r="K40" s="812"/>
      <c r="L40" s="797">
        <f>ROUND(SUM(L39:L39),0)</f>
        <v>110037</v>
      </c>
      <c r="M40" s="812"/>
      <c r="N40" s="797">
        <f>ROUND(SUM(N39:N39),0)</f>
        <v>126270</v>
      </c>
      <c r="O40" s="812"/>
      <c r="P40" s="797">
        <f>ROUND(SUM(P39:P39),0)</f>
        <v>104908</v>
      </c>
      <c r="Q40" s="812"/>
      <c r="R40" s="794">
        <f>ROUND(SUM(R39:R39),0)</f>
        <v>112883</v>
      </c>
      <c r="S40" s="813"/>
      <c r="T40" s="794">
        <f>ROUND(SUM(T39:T39),0)</f>
        <v>131114</v>
      </c>
      <c r="U40" s="812"/>
      <c r="V40" s="797">
        <f>ROUND(SUM(V39:V39),0)</f>
        <v>193792</v>
      </c>
      <c r="W40" s="812"/>
      <c r="X40" s="797">
        <f>ROUND(SUM(X39:X39),0)</f>
        <v>32945</v>
      </c>
      <c r="Y40" s="812"/>
      <c r="Z40" s="797">
        <f>ROUND(SUM(Z39:Z39),0)</f>
        <v>211282</v>
      </c>
      <c r="AA40" s="812"/>
      <c r="AB40" s="797">
        <f>ROUND(SUM(AB39:AB39),0)</f>
        <v>158903</v>
      </c>
      <c r="AC40" s="811"/>
      <c r="AD40" s="797">
        <f>ROUND(SUM(AD39:AD39),0)</f>
        <v>1591102</v>
      </c>
    </row>
    <row r="41" spans="3:30" ht="18" customHeight="1">
      <c r="F41" s="799"/>
      <c r="G41" s="749"/>
      <c r="H41" s="799"/>
      <c r="I41" s="749"/>
      <c r="J41" s="799"/>
      <c r="K41" s="749"/>
      <c r="L41" s="799"/>
      <c r="M41" s="749"/>
      <c r="N41" s="799"/>
      <c r="O41" s="749"/>
      <c r="P41" s="799"/>
      <c r="Q41" s="749"/>
      <c r="R41" s="799"/>
      <c r="S41" s="749"/>
      <c r="T41" s="799"/>
      <c r="U41" s="749"/>
      <c r="V41" s="799"/>
      <c r="W41" s="749"/>
      <c r="X41" s="799"/>
      <c r="Y41" s="749"/>
      <c r="Z41" s="804"/>
      <c r="AA41" s="749"/>
      <c r="AB41" s="804" t="s">
        <v>22</v>
      </c>
      <c r="AC41" s="749"/>
      <c r="AD41" s="799"/>
    </row>
    <row r="42" spans="3:30" ht="18" customHeight="1" thickBot="1">
      <c r="C42" s="769" t="s">
        <v>935</v>
      </c>
      <c r="D42" s="817"/>
      <c r="E42" s="782"/>
      <c r="F42" s="818">
        <f>ROUND(SUM(F33)+SUM(F37)-SUM(F40),0)</f>
        <v>165812</v>
      </c>
      <c r="G42" s="785"/>
      <c r="H42" s="818">
        <f>ROUND(SUM(H33)+SUM(H37)-SUM(H40),0)</f>
        <v>117476</v>
      </c>
      <c r="I42" s="785"/>
      <c r="J42" s="818">
        <f>ROUND(SUM(J33)+SUM(J37)-SUM(J40),0)</f>
        <v>109766</v>
      </c>
      <c r="K42" s="819"/>
      <c r="L42" s="818">
        <f>ROUND(SUM(L33)+SUM(L37)-SUM(L40),0)</f>
        <v>126087</v>
      </c>
      <c r="M42" s="819"/>
      <c r="N42" s="818">
        <f>N33+N37-N40</f>
        <v>104633</v>
      </c>
      <c r="O42" s="819"/>
      <c r="P42" s="818">
        <f>ROUND(SUM(P33)+SUM(P37)-SUM(P40),0)</f>
        <v>112719</v>
      </c>
      <c r="Q42" s="819"/>
      <c r="R42" s="818">
        <f>ROUND(SUM(R33)+SUM(R37)-SUM(R40),0)</f>
        <v>130989</v>
      </c>
      <c r="S42" s="819"/>
      <c r="T42" s="818">
        <f>ROUND(SUM(T33)+SUM(T37)-SUM(T40),0)</f>
        <v>98282</v>
      </c>
      <c r="U42" s="819"/>
      <c r="V42" s="818">
        <f>ROUND(SUM(V33)+SUM(V37)-SUM(V40),0)</f>
        <v>32836</v>
      </c>
      <c r="W42" s="819"/>
      <c r="X42" s="818">
        <f>ROUND(SUM(X33)+SUM(X37)-SUM(X40),0)</f>
        <v>211153</v>
      </c>
      <c r="Y42" s="819"/>
      <c r="Z42" s="818">
        <f>ROUND(SUM(Z33)+SUM(Z37)-SUM(Z40),0)</f>
        <v>158705</v>
      </c>
      <c r="AA42" s="819"/>
      <c r="AB42" s="818">
        <f>ROUND(SUM(AB33+AB37-AB40),0)</f>
        <v>140545</v>
      </c>
      <c r="AC42" s="819"/>
      <c r="AD42" s="818">
        <f>ROUND(SUM(AD33+AD37-AD40),0)</f>
        <v>140545</v>
      </c>
    </row>
    <row r="43" spans="3:30" ht="13.5" thickTop="1"/>
  </sheetData>
  <mergeCells count="1">
    <mergeCell ref="C8:AD10"/>
  </mergeCells>
  <pageMargins left="0.5" right="0.5" top="0.75" bottom="0.5" header="0" footer="0.25"/>
  <pageSetup scale="59" orientation="landscape" r:id="rId1"/>
  <headerFooter scaleWithDoc="0">
    <oddFooter>&amp;R&amp;8 28</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F45"/>
  <sheetViews>
    <sheetView showGridLines="0" zoomScale="80" zoomScaleNormal="80" workbookViewId="0"/>
  </sheetViews>
  <sheetFormatPr defaultColWidth="9.77734375" defaultRowHeight="12.75"/>
  <cols>
    <col min="1" max="1" width="2.44140625" style="761" customWidth="1"/>
    <col min="2" max="2" width="1.5546875" style="761" customWidth="1"/>
    <col min="3" max="3" width="17" style="761" customWidth="1"/>
    <col min="4" max="4" width="1.77734375" style="761" customWidth="1"/>
    <col min="5" max="5" width="2.109375" style="761" customWidth="1"/>
    <col min="6" max="6" width="9.109375" style="761" customWidth="1"/>
    <col min="7" max="7" width="1.77734375" style="761" customWidth="1"/>
    <col min="8" max="8" width="8.77734375" style="761" customWidth="1"/>
    <col min="9" max="9" width="2" style="761" customWidth="1"/>
    <col min="10" max="10" width="9.77734375" style="761" customWidth="1"/>
    <col min="11" max="11" width="1.77734375" style="761" customWidth="1"/>
    <col min="12" max="12" width="10.109375" style="761" customWidth="1"/>
    <col min="13" max="13" width="1.77734375" style="761" customWidth="1"/>
    <col min="14" max="14" width="10.109375" style="761" customWidth="1"/>
    <col min="15" max="15" width="1.77734375" style="761" customWidth="1"/>
    <col min="16" max="16" width="10.109375" style="761" customWidth="1"/>
    <col min="17" max="17" width="1.77734375" style="761" customWidth="1"/>
    <col min="18" max="18" width="11.5546875" style="761" bestFit="1" customWidth="1"/>
    <col min="19" max="19" width="1.77734375" style="761" customWidth="1"/>
    <col min="20" max="20" width="9.109375" style="761" customWidth="1"/>
    <col min="21" max="21" width="1.77734375" style="761" customWidth="1"/>
    <col min="22" max="22" width="12" style="761" customWidth="1"/>
    <col min="23" max="23" width="1.77734375" style="761" customWidth="1"/>
    <col min="24" max="24" width="10" style="761" customWidth="1"/>
    <col min="25" max="25" width="1.77734375" style="761" customWidth="1"/>
    <col min="26" max="26" width="9.77734375" style="761" customWidth="1"/>
    <col min="27" max="27" width="1.77734375" style="761" customWidth="1"/>
    <col min="28" max="28" width="10.77734375" style="761" customWidth="1"/>
    <col min="29" max="29" width="1.77734375" style="761" customWidth="1"/>
    <col min="30" max="30" width="10.77734375" style="761" customWidth="1"/>
    <col min="31" max="31" width="2.77734375" style="761" customWidth="1"/>
    <col min="32" max="16384" width="9.77734375" style="761"/>
  </cols>
  <sheetData>
    <row r="1" spans="1:31" ht="15">
      <c r="A1" s="616" t="s">
        <v>826</v>
      </c>
    </row>
    <row r="3" spans="1:31" ht="20.25">
      <c r="A3" s="893" t="s">
        <v>1316</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35" customHeight="1">
      <c r="N5" s="762"/>
      <c r="O5" s="762"/>
      <c r="P5" s="762"/>
      <c r="Q5" s="762"/>
      <c r="R5" s="762"/>
      <c r="S5" s="762"/>
      <c r="T5" s="762"/>
      <c r="U5" s="762"/>
      <c r="V5" s="762"/>
      <c r="W5" s="762"/>
      <c r="X5" s="762"/>
      <c r="Y5" s="762"/>
      <c r="Z5" s="762"/>
      <c r="AA5" s="762"/>
      <c r="AB5" s="769"/>
      <c r="AC5" s="769"/>
      <c r="AE5" s="766"/>
    </row>
    <row r="6" spans="1:31" ht="15.95" customHeight="1">
      <c r="B6" s="770" t="s">
        <v>1220</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5.0999999999999996"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350000000000001" customHeight="1">
      <c r="A8" s="768"/>
      <c r="B8" s="768"/>
      <c r="C8" s="1316" t="s">
        <v>1309</v>
      </c>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6"/>
      <c r="AC8" s="1316"/>
      <c r="AD8" s="1316"/>
      <c r="AE8" s="766"/>
    </row>
    <row r="9" spans="1:31" ht="16.350000000000001" customHeight="1">
      <c r="A9" s="768"/>
      <c r="B9" s="768"/>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766"/>
    </row>
    <row r="10" spans="1:31" ht="36" customHeight="1">
      <c r="A10" s="768"/>
      <c r="B10" s="768"/>
      <c r="C10" s="1316"/>
      <c r="D10" s="1316"/>
      <c r="E10" s="1316"/>
      <c r="F10" s="1316"/>
      <c r="G10" s="1316"/>
      <c r="H10" s="1316"/>
      <c r="I10" s="1316"/>
      <c r="J10" s="1316"/>
      <c r="K10" s="1316"/>
      <c r="L10" s="1316"/>
      <c r="M10" s="1316"/>
      <c r="N10" s="1316"/>
      <c r="O10" s="1316"/>
      <c r="P10" s="1316"/>
      <c r="Q10" s="1316"/>
      <c r="R10" s="1316"/>
      <c r="S10" s="1316"/>
      <c r="T10" s="1316"/>
      <c r="U10" s="1316"/>
      <c r="V10" s="1316"/>
      <c r="W10" s="1316"/>
      <c r="X10" s="1316"/>
      <c r="Y10" s="1316"/>
      <c r="Z10" s="1316"/>
      <c r="AA10" s="1316"/>
      <c r="AB10" s="1316"/>
      <c r="AC10" s="1316"/>
      <c r="AD10" s="1316"/>
      <c r="AE10" s="766"/>
    </row>
    <row r="11" spans="1:31" ht="7.35" customHeight="1">
      <c r="A11" s="768"/>
      <c r="B11" s="768"/>
      <c r="C11" s="768"/>
      <c r="D11" s="768"/>
      <c r="E11" s="768"/>
      <c r="F11" s="768"/>
      <c r="G11" s="768"/>
      <c r="H11" s="768"/>
      <c r="I11" s="768"/>
      <c r="J11" s="768"/>
      <c r="AE11" s="766"/>
    </row>
    <row r="12" spans="1:31" ht="7.35" customHeight="1">
      <c r="A12" s="768"/>
      <c r="B12" s="768"/>
      <c r="C12" s="768"/>
      <c r="D12" s="768"/>
      <c r="E12" s="768"/>
      <c r="F12" s="768"/>
      <c r="G12" s="768"/>
      <c r="H12" s="768"/>
      <c r="I12" s="768"/>
      <c r="J12" s="768"/>
      <c r="AE12" s="766"/>
    </row>
    <row r="13" spans="1:31" ht="16.350000000000001" customHeight="1">
      <c r="A13" s="768"/>
      <c r="B13" s="768"/>
      <c r="C13" s="771" t="s">
        <v>1323</v>
      </c>
      <c r="D13" s="768"/>
      <c r="E13" s="768"/>
      <c r="F13" s="768"/>
      <c r="G13" s="768"/>
      <c r="H13" s="768"/>
      <c r="I13" s="768"/>
      <c r="J13" s="768"/>
      <c r="AE13" s="766"/>
    </row>
    <row r="14" spans="1:31" ht="16.350000000000001" customHeight="1">
      <c r="V14" s="804"/>
      <c r="AE14" s="766"/>
    </row>
    <row r="15" spans="1:31" ht="18" customHeight="1">
      <c r="A15" s="768"/>
      <c r="B15" s="768"/>
      <c r="C15" s="772" t="s">
        <v>1317</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2020</v>
      </c>
      <c r="G16" s="769"/>
      <c r="X16" s="777">
        <v>2021</v>
      </c>
      <c r="AD16" s="778" t="s">
        <v>912</v>
      </c>
      <c r="AE16" s="762"/>
    </row>
    <row r="17" spans="1:58" ht="14.1" customHeight="1">
      <c r="A17" s="768"/>
      <c r="B17" s="768"/>
      <c r="F17" s="779" t="s">
        <v>913</v>
      </c>
      <c r="H17" s="779" t="s">
        <v>914</v>
      </c>
      <c r="J17" s="779" t="s">
        <v>915</v>
      </c>
      <c r="L17" s="779" t="s">
        <v>916</v>
      </c>
      <c r="N17" s="779" t="s">
        <v>917</v>
      </c>
      <c r="P17" s="779" t="s">
        <v>918</v>
      </c>
      <c r="R17" s="779" t="s">
        <v>919</v>
      </c>
      <c r="T17" s="779" t="s">
        <v>920</v>
      </c>
      <c r="V17" s="779" t="s">
        <v>1138</v>
      </c>
      <c r="X17" s="779" t="s">
        <v>922</v>
      </c>
      <c r="Z17" s="779" t="s">
        <v>923</v>
      </c>
      <c r="AB17" s="779" t="s">
        <v>924</v>
      </c>
      <c r="AC17" s="780"/>
      <c r="AD17" s="779" t="s">
        <v>925</v>
      </c>
      <c r="AE17" s="762"/>
    </row>
    <row r="18" spans="1:58" s="769" customFormat="1" ht="18" customHeight="1">
      <c r="A18" s="763"/>
      <c r="B18" s="763"/>
      <c r="C18" s="781" t="s">
        <v>926</v>
      </c>
      <c r="E18" s="782"/>
      <c r="F18" s="783">
        <v>32959</v>
      </c>
      <c r="G18" s="778"/>
      <c r="H18" s="783">
        <f>F28</f>
        <v>15011</v>
      </c>
      <c r="I18" s="782"/>
      <c r="J18" s="783">
        <f>SUM(H28)</f>
        <v>4103</v>
      </c>
      <c r="K18" s="782"/>
      <c r="L18" s="783">
        <f>J28</f>
        <v>2078</v>
      </c>
      <c r="M18" s="782"/>
      <c r="N18" s="783">
        <f>SUM(L28)</f>
        <v>7347</v>
      </c>
      <c r="O18" s="784"/>
      <c r="P18" s="783">
        <f>SUM(N28)</f>
        <v>10101</v>
      </c>
      <c r="Q18" s="784"/>
      <c r="R18" s="783">
        <f>SUM(P28)</f>
        <v>12298</v>
      </c>
      <c r="S18" s="784"/>
      <c r="T18" s="783">
        <f>SUM(R28)</f>
        <v>14126</v>
      </c>
      <c r="U18" s="784"/>
      <c r="V18" s="783">
        <f>SUM(T28)</f>
        <v>16779</v>
      </c>
      <c r="W18" s="784"/>
      <c r="X18" s="783">
        <f>SUM(V28)</f>
        <v>15476</v>
      </c>
      <c r="Y18" s="784"/>
      <c r="Z18" s="783">
        <f>SUM(X28)</f>
        <v>14245</v>
      </c>
      <c r="AA18" s="782"/>
      <c r="AB18" s="783">
        <f>SUM(Z28)</f>
        <v>15167</v>
      </c>
      <c r="AC18" s="785"/>
      <c r="AD18" s="783">
        <f>+F18</f>
        <v>32959</v>
      </c>
      <c r="AE18" s="778" t="s">
        <v>22</v>
      </c>
      <c r="AF18" s="786"/>
      <c r="AG18" s="786"/>
      <c r="AH18" s="786"/>
    </row>
    <row r="19" spans="1:58" s="788" customFormat="1" ht="14.1"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1175</v>
      </c>
      <c r="E20" s="745"/>
      <c r="F20" s="791">
        <v>15003</v>
      </c>
      <c r="G20" s="749"/>
      <c r="H20" s="791">
        <v>3412</v>
      </c>
      <c r="I20" s="749"/>
      <c r="J20" s="791">
        <v>865</v>
      </c>
      <c r="K20" s="791">
        <v>0</v>
      </c>
      <c r="L20" s="791">
        <v>10017</v>
      </c>
      <c r="M20" s="791">
        <v>0</v>
      </c>
      <c r="N20" s="791">
        <v>9401</v>
      </c>
      <c r="O20" s="791"/>
      <c r="P20" s="791">
        <v>11587</v>
      </c>
      <c r="Q20" s="791">
        <v>0</v>
      </c>
      <c r="R20" s="791">
        <v>13414</v>
      </c>
      <c r="S20" s="791">
        <v>0</v>
      </c>
      <c r="T20" s="791">
        <v>16081</v>
      </c>
      <c r="U20" s="791"/>
      <c r="V20" s="791">
        <v>14325</v>
      </c>
      <c r="W20" s="791">
        <v>0</v>
      </c>
      <c r="X20" s="791">
        <v>13101</v>
      </c>
      <c r="Y20" s="791">
        <v>0</v>
      </c>
      <c r="Z20" s="791">
        <v>13483</v>
      </c>
      <c r="AA20" s="749"/>
      <c r="AB20" s="791">
        <v>14990</v>
      </c>
      <c r="AC20" s="749"/>
      <c r="AD20" s="791">
        <f>ROUND(SUM(F20:AB20),0)</f>
        <v>135679</v>
      </c>
      <c r="AE20" s="749"/>
      <c r="AF20" s="792"/>
      <c r="AG20" s="792"/>
      <c r="AH20" s="792"/>
    </row>
    <row r="21" spans="1:58" ht="18" customHeight="1">
      <c r="A21" s="768"/>
      <c r="B21" s="768"/>
      <c r="C21" s="761" t="s">
        <v>928</v>
      </c>
      <c r="E21" s="745"/>
      <c r="F21" s="791">
        <v>41</v>
      </c>
      <c r="G21" s="749"/>
      <c r="H21" s="791">
        <v>17</v>
      </c>
      <c r="I21" s="749"/>
      <c r="J21" s="791">
        <v>3</v>
      </c>
      <c r="K21" s="791" t="s">
        <v>22</v>
      </c>
      <c r="L21" s="791">
        <v>0</v>
      </c>
      <c r="M21" s="791" t="s">
        <v>22</v>
      </c>
      <c r="N21" s="791">
        <v>1</v>
      </c>
      <c r="O21" s="791"/>
      <c r="P21" s="791">
        <v>1</v>
      </c>
      <c r="Q21" s="791" t="s">
        <v>22</v>
      </c>
      <c r="R21" s="791">
        <v>1</v>
      </c>
      <c r="S21" s="791" t="s">
        <v>22</v>
      </c>
      <c r="T21" s="791">
        <v>1</v>
      </c>
      <c r="U21" s="791"/>
      <c r="V21" s="791">
        <v>2</v>
      </c>
      <c r="W21" s="791" t="s">
        <v>22</v>
      </c>
      <c r="X21" s="791">
        <v>1</v>
      </c>
      <c r="Y21" s="791" t="s">
        <v>22</v>
      </c>
      <c r="Z21" s="791">
        <v>1</v>
      </c>
      <c r="AA21" s="749"/>
      <c r="AB21" s="791">
        <v>1</v>
      </c>
      <c r="AC21" s="749"/>
      <c r="AD21" s="791">
        <f>ROUND(SUM(F21:AB21),0)</f>
        <v>70</v>
      </c>
      <c r="AE21" s="749"/>
      <c r="AF21" s="792"/>
      <c r="AG21" s="792"/>
      <c r="AH21" s="792"/>
    </row>
    <row r="22" spans="1:58" s="769" customFormat="1" ht="18" customHeight="1">
      <c r="A22" s="763"/>
      <c r="B22" s="763"/>
      <c r="C22" s="769" t="s">
        <v>929</v>
      </c>
      <c r="E22" s="793"/>
      <c r="F22" s="794">
        <f>ROUND(SUM(F20:F21),0)</f>
        <v>15044</v>
      </c>
      <c r="G22" s="795"/>
      <c r="H22" s="794">
        <f>ROUND(SUM(H20:H21),0)</f>
        <v>3429</v>
      </c>
      <c r="I22" s="795"/>
      <c r="J22" s="794">
        <f>ROUND(SUM(J20:J21),0)</f>
        <v>868</v>
      </c>
      <c r="K22" s="795"/>
      <c r="L22" s="794">
        <f>ROUND(SUM(L20:L21),0)</f>
        <v>10017</v>
      </c>
      <c r="M22" s="795"/>
      <c r="N22" s="794">
        <f>ROUND(SUM(N20:N21),0)</f>
        <v>9402</v>
      </c>
      <c r="O22" s="795"/>
      <c r="P22" s="794">
        <f>ROUND(SUM(P20:P21),0)</f>
        <v>11588</v>
      </c>
      <c r="Q22" s="795"/>
      <c r="R22" s="794">
        <f>ROUND(SUM(R20:R21),0)</f>
        <v>13415</v>
      </c>
      <c r="S22" s="795"/>
      <c r="T22" s="794">
        <f>ROUND(SUM(T20:T21),0)</f>
        <v>16082</v>
      </c>
      <c r="U22" s="795"/>
      <c r="V22" s="794">
        <f>ROUND(SUM(V20:V21),0)</f>
        <v>14327</v>
      </c>
      <c r="W22" s="795"/>
      <c r="X22" s="794">
        <f>ROUND(SUM(X20:X21),0)</f>
        <v>13102</v>
      </c>
      <c r="Y22" s="795"/>
      <c r="Z22" s="794">
        <f>ROUND(SUM(Z20:Z21),0)</f>
        <v>13484</v>
      </c>
      <c r="AA22" s="796"/>
      <c r="AB22" s="794">
        <f>ROUND(SUM(AB20:AB21),0)</f>
        <v>14991</v>
      </c>
      <c r="AD22" s="797">
        <f>AD20+AD21</f>
        <v>135749</v>
      </c>
      <c r="AE22" s="798"/>
      <c r="AF22" s="786"/>
      <c r="AG22" s="786"/>
      <c r="AH22" s="786"/>
    </row>
    <row r="23" spans="1:58" ht="16.350000000000001"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6.350000000000001" customHeight="1">
      <c r="A24" s="768"/>
      <c r="B24" s="768"/>
      <c r="C24" s="761" t="s">
        <v>1231</v>
      </c>
      <c r="E24" s="774"/>
      <c r="F24" s="799">
        <v>0</v>
      </c>
      <c r="G24" s="774"/>
      <c r="H24" s="799">
        <v>0</v>
      </c>
      <c r="I24" s="800"/>
      <c r="J24" s="799">
        <v>0</v>
      </c>
      <c r="K24" s="774"/>
      <c r="L24" s="799">
        <v>0</v>
      </c>
      <c r="M24" s="802"/>
      <c r="N24" s="799">
        <v>0</v>
      </c>
      <c r="O24" s="774"/>
      <c r="P24" s="799">
        <v>0</v>
      </c>
      <c r="Q24" s="774"/>
      <c r="R24" s="799">
        <v>0</v>
      </c>
      <c r="S24" s="774"/>
      <c r="T24" s="799">
        <v>0</v>
      </c>
      <c r="V24" s="799">
        <v>0</v>
      </c>
      <c r="W24" s="774"/>
      <c r="X24" s="799">
        <v>0</v>
      </c>
      <c r="Z24" s="799">
        <v>0</v>
      </c>
      <c r="AA24" s="774"/>
      <c r="AB24" s="791">
        <v>2387</v>
      </c>
      <c r="AD24" s="807">
        <f>ROUND(SUM(F24:AB24),0)</f>
        <v>2387</v>
      </c>
      <c r="AF24" s="792"/>
      <c r="AG24" s="792"/>
      <c r="AH24" s="792"/>
    </row>
    <row r="25" spans="1:58" ht="18" customHeight="1">
      <c r="A25" s="768"/>
      <c r="B25" s="768"/>
      <c r="C25" s="761" t="s">
        <v>1167</v>
      </c>
      <c r="E25" s="774"/>
      <c r="F25" s="791">
        <v>32992</v>
      </c>
      <c r="H25" s="791">
        <v>14337</v>
      </c>
      <c r="J25" s="791">
        <v>2893</v>
      </c>
      <c r="L25" s="791">
        <v>4748</v>
      </c>
      <c r="N25" s="791">
        <v>6648</v>
      </c>
      <c r="P25" s="791">
        <v>9391</v>
      </c>
      <c r="R25" s="791">
        <v>11587</v>
      </c>
      <c r="T25" s="791">
        <v>13429</v>
      </c>
      <c r="U25" s="806"/>
      <c r="V25" s="791">
        <v>15630</v>
      </c>
      <c r="X25" s="791">
        <v>14333</v>
      </c>
      <c r="Z25" s="791">
        <v>12562</v>
      </c>
      <c r="AB25" s="791">
        <v>13494</v>
      </c>
      <c r="AD25" s="807">
        <f>ROUND(SUM(F25:AB25),0)</f>
        <v>152044</v>
      </c>
      <c r="AE25" s="808"/>
      <c r="AF25" s="809"/>
      <c r="AG25" s="809"/>
      <c r="AH25" s="809"/>
      <c r="AI25" s="810"/>
      <c r="AJ25" s="810"/>
      <c r="AK25" s="810"/>
      <c r="AL25" s="810"/>
      <c r="AM25" s="810"/>
      <c r="AN25" s="810"/>
      <c r="AO25" s="810"/>
      <c r="AP25" s="810"/>
      <c r="AQ25" s="810"/>
      <c r="AR25" s="810"/>
      <c r="AS25" s="810"/>
      <c r="AT25" s="810"/>
      <c r="AU25" s="810"/>
      <c r="AV25" s="810"/>
      <c r="AW25" s="810"/>
      <c r="AX25" s="810"/>
      <c r="AY25" s="810"/>
      <c r="AZ25" s="810"/>
      <c r="BA25" s="810"/>
    </row>
    <row r="26" spans="1:58" s="769" customFormat="1" ht="18" customHeight="1">
      <c r="A26" s="763"/>
      <c r="B26" s="763"/>
      <c r="C26" s="769" t="s">
        <v>934</v>
      </c>
      <c r="E26" s="811"/>
      <c r="F26" s="797">
        <f>SUM(F24:F25)</f>
        <v>32992</v>
      </c>
      <c r="G26" s="812"/>
      <c r="H26" s="797">
        <f>SUM(H24:H25)</f>
        <v>14337</v>
      </c>
      <c r="I26" s="812"/>
      <c r="J26" s="797">
        <f>SUM(J24:J25)</f>
        <v>2893</v>
      </c>
      <c r="K26" s="812"/>
      <c r="L26" s="797">
        <f>SUM(L24:L25)</f>
        <v>4748</v>
      </c>
      <c r="M26" s="812"/>
      <c r="N26" s="797">
        <f>SUM(N24:N25)</f>
        <v>6648</v>
      </c>
      <c r="O26" s="812"/>
      <c r="P26" s="797">
        <f>SUM(P24:P25)</f>
        <v>9391</v>
      </c>
      <c r="Q26" s="812"/>
      <c r="R26" s="797">
        <f>SUM(R24:R25)</f>
        <v>11587</v>
      </c>
      <c r="S26" s="813"/>
      <c r="T26" s="797">
        <f>SUM(T24:T25)</f>
        <v>13429</v>
      </c>
      <c r="U26" s="812"/>
      <c r="V26" s="797">
        <f t="shared" ref="V26:AB26" si="0">SUM(V24:V25)</f>
        <v>15630</v>
      </c>
      <c r="W26" s="797">
        <f t="shared" si="0"/>
        <v>0</v>
      </c>
      <c r="X26" s="797">
        <f t="shared" si="0"/>
        <v>14333</v>
      </c>
      <c r="Y26" s="797">
        <f t="shared" si="0"/>
        <v>0</v>
      </c>
      <c r="Z26" s="797">
        <f t="shared" si="0"/>
        <v>12562</v>
      </c>
      <c r="AA26" s="797">
        <f t="shared" si="0"/>
        <v>0</v>
      </c>
      <c r="AB26" s="797">
        <f t="shared" si="0"/>
        <v>15881</v>
      </c>
      <c r="AC26" s="811"/>
      <c r="AD26" s="797">
        <f>SUM(AD24:AD25)</f>
        <v>154431</v>
      </c>
      <c r="AE26" s="798"/>
      <c r="AF26" s="814"/>
      <c r="AG26" s="814"/>
      <c r="AH26" s="814"/>
      <c r="AI26" s="815"/>
      <c r="AJ26" s="815"/>
      <c r="AK26" s="815"/>
      <c r="AL26" s="815"/>
      <c r="AM26" s="815"/>
      <c r="AN26" s="815"/>
      <c r="AO26" s="815"/>
      <c r="AP26" s="815"/>
      <c r="AQ26" s="815"/>
      <c r="AR26" s="815"/>
      <c r="AS26" s="815"/>
      <c r="AT26" s="815"/>
      <c r="AU26" s="815"/>
      <c r="AV26" s="815"/>
      <c r="AW26" s="815"/>
      <c r="AX26" s="815"/>
      <c r="AY26" s="815"/>
      <c r="AZ26" s="815"/>
      <c r="BA26" s="815"/>
    </row>
    <row r="27" spans="1:58" ht="12" customHeight="1">
      <c r="B27" s="768"/>
      <c r="F27" s="799"/>
      <c r="G27" s="749"/>
      <c r="H27" s="799"/>
      <c r="I27" s="749"/>
      <c r="J27" s="799"/>
      <c r="K27" s="749"/>
      <c r="L27" s="799"/>
      <c r="M27" s="749"/>
      <c r="N27" s="799"/>
      <c r="O27" s="749"/>
      <c r="P27" s="799"/>
      <c r="Q27" s="749"/>
      <c r="R27" s="799"/>
      <c r="S27" s="749"/>
      <c r="T27" s="799"/>
      <c r="U27" s="749"/>
      <c r="V27" s="799"/>
      <c r="W27" s="749"/>
      <c r="X27" s="799"/>
      <c r="Y27" s="749"/>
      <c r="Z27" s="804"/>
      <c r="AA27" s="749"/>
      <c r="AB27" s="804" t="s">
        <v>22</v>
      </c>
      <c r="AC27" s="749"/>
      <c r="AD27" s="799"/>
      <c r="AE27" s="816"/>
      <c r="AF27" s="810"/>
      <c r="AG27" s="810"/>
      <c r="AH27" s="810"/>
      <c r="AI27" s="810"/>
      <c r="AJ27" s="810"/>
      <c r="AK27" s="810"/>
      <c r="AL27" s="810"/>
      <c r="AM27" s="810"/>
      <c r="AN27" s="810"/>
      <c r="AO27" s="810"/>
      <c r="AP27" s="810"/>
      <c r="AQ27" s="810"/>
      <c r="AR27" s="810"/>
      <c r="AS27" s="810"/>
      <c r="AT27" s="810"/>
      <c r="AU27" s="810"/>
      <c r="AV27" s="810"/>
      <c r="AW27" s="810"/>
      <c r="AX27" s="810"/>
      <c r="AY27" s="810"/>
      <c r="AZ27" s="810"/>
      <c r="BA27" s="810"/>
      <c r="BB27" s="810"/>
      <c r="BC27" s="810"/>
      <c r="BD27" s="810"/>
      <c r="BE27" s="810"/>
      <c r="BF27" s="810"/>
    </row>
    <row r="28" spans="1:58" s="769" customFormat="1" ht="14.1" customHeight="1" thickBot="1">
      <c r="A28" s="763"/>
      <c r="B28" s="763"/>
      <c r="C28" s="769" t="s">
        <v>935</v>
      </c>
      <c r="D28" s="817"/>
      <c r="E28" s="782"/>
      <c r="F28" s="818">
        <f>ROUND(SUM(F18)+SUM(F22)-SUM(F26),0)</f>
        <v>15011</v>
      </c>
      <c r="G28" s="785"/>
      <c r="H28" s="818">
        <f>ROUND(SUM(H18)+SUM(H22)-SUM(H26),0)</f>
        <v>4103</v>
      </c>
      <c r="I28" s="785"/>
      <c r="J28" s="818">
        <f>ROUND(SUM(J18)+SUM(J22)-SUM(J26),0)</f>
        <v>2078</v>
      </c>
      <c r="K28" s="819"/>
      <c r="L28" s="818">
        <f>ROUND(SUM(L18)+SUM(L22)-SUM(L26),0)</f>
        <v>7347</v>
      </c>
      <c r="M28" s="819"/>
      <c r="N28" s="818">
        <f>N18+N22-N26</f>
        <v>10101</v>
      </c>
      <c r="O28" s="819"/>
      <c r="P28" s="818">
        <f>ROUND(SUM(P18)+SUM(P22)-SUM(P26),0)</f>
        <v>12298</v>
      </c>
      <c r="Q28" s="819"/>
      <c r="R28" s="818">
        <f>ROUND(SUM(R18)+SUM(R22)-SUM(R26),0)</f>
        <v>14126</v>
      </c>
      <c r="S28" s="819"/>
      <c r="T28" s="818">
        <f>ROUND(SUM(T18)+SUM(T22)-SUM(T26),0)</f>
        <v>16779</v>
      </c>
      <c r="U28" s="819"/>
      <c r="V28" s="818">
        <f>ROUND(SUM(V18)+SUM(V22)-SUM(V26),0)</f>
        <v>15476</v>
      </c>
      <c r="W28" s="819"/>
      <c r="X28" s="818">
        <f>ROUND(SUM(X18)+SUM(X22)-SUM(X26),0)</f>
        <v>14245</v>
      </c>
      <c r="Y28" s="819"/>
      <c r="Z28" s="818">
        <f>ROUND(SUM(Z18)+SUM(Z22)-SUM(Z26),0)</f>
        <v>15167</v>
      </c>
      <c r="AA28" s="819"/>
      <c r="AB28" s="818">
        <f>ROUND(SUM(AB18+AB22-AB26),0)</f>
        <v>14277</v>
      </c>
      <c r="AC28" s="819"/>
      <c r="AD28" s="818">
        <f>ROUND(SUM(AD18+AD22-AD26),0)</f>
        <v>14277</v>
      </c>
    </row>
    <row r="29" spans="1:58" s="769" customFormat="1" ht="14.1" customHeight="1" thickTop="1">
      <c r="A29" s="763"/>
      <c r="B29" s="763"/>
      <c r="D29" s="817"/>
      <c r="E29" s="782"/>
      <c r="F29" s="820"/>
      <c r="G29" s="785"/>
      <c r="H29" s="820"/>
      <c r="I29" s="785"/>
      <c r="J29" s="820"/>
      <c r="K29" s="819"/>
      <c r="L29" s="820"/>
      <c r="M29" s="819"/>
      <c r="N29" s="820"/>
      <c r="O29" s="819"/>
      <c r="P29" s="820"/>
      <c r="Q29" s="819"/>
      <c r="R29" s="820"/>
      <c r="S29" s="819"/>
      <c r="T29" s="820"/>
      <c r="U29" s="819"/>
      <c r="V29" s="820"/>
      <c r="W29" s="819"/>
      <c r="X29" s="820"/>
      <c r="Y29" s="819"/>
      <c r="Z29" s="820"/>
      <c r="AA29" s="819"/>
      <c r="AB29" s="820"/>
      <c r="AC29" s="819"/>
      <c r="AD29" s="820"/>
    </row>
    <row r="30" spans="1:58" ht="16.350000000000001" customHeight="1">
      <c r="AE30" s="766"/>
    </row>
    <row r="31" spans="1:58" ht="12.75" customHeight="1">
      <c r="A31" s="768"/>
      <c r="B31" s="768"/>
      <c r="C31" s="772" t="s">
        <v>1204</v>
      </c>
      <c r="D31" s="773"/>
      <c r="E31" s="774"/>
      <c r="G31" s="774"/>
      <c r="H31" s="775"/>
      <c r="I31" s="774"/>
      <c r="J31" s="775"/>
      <c r="K31" s="774"/>
      <c r="L31" s="775"/>
      <c r="M31" s="774"/>
      <c r="O31" s="774"/>
      <c r="Q31" s="774"/>
      <c r="R31" s="775"/>
      <c r="S31" s="775"/>
      <c r="T31" s="775"/>
      <c r="U31" s="775"/>
      <c r="V31" s="775"/>
      <c r="W31" s="775"/>
      <c r="Y31" s="775"/>
      <c r="Z31" s="775"/>
      <c r="AA31" s="775"/>
      <c r="AD31" s="775"/>
      <c r="AE31" s="762"/>
    </row>
    <row r="32" spans="1:58">
      <c r="C32" s="776"/>
      <c r="F32" s="777">
        <v>2019</v>
      </c>
      <c r="G32" s="769"/>
      <c r="X32" s="777">
        <v>2020</v>
      </c>
      <c r="AD32" s="778" t="s">
        <v>912</v>
      </c>
    </row>
    <row r="33" spans="3:30">
      <c r="F33" s="779" t="s">
        <v>913</v>
      </c>
      <c r="H33" s="779" t="s">
        <v>914</v>
      </c>
      <c r="J33" s="779" t="s">
        <v>915</v>
      </c>
      <c r="L33" s="779" t="s">
        <v>916</v>
      </c>
      <c r="N33" s="779" t="s">
        <v>917</v>
      </c>
      <c r="P33" s="779" t="s">
        <v>918</v>
      </c>
      <c r="R33" s="779" t="s">
        <v>919</v>
      </c>
      <c r="T33" s="779" t="s">
        <v>920</v>
      </c>
      <c r="V33" s="779" t="s">
        <v>1138</v>
      </c>
      <c r="X33" s="779" t="s">
        <v>922</v>
      </c>
      <c r="Z33" s="779" t="s">
        <v>923</v>
      </c>
      <c r="AB33" s="779" t="s">
        <v>924</v>
      </c>
      <c r="AC33" s="780"/>
      <c r="AD33" s="779" t="s">
        <v>925</v>
      </c>
    </row>
    <row r="34" spans="3:30" ht="18.75" customHeight="1">
      <c r="C34" s="781" t="s">
        <v>926</v>
      </c>
      <c r="D34" s="769"/>
      <c r="E34" s="782"/>
      <c r="F34" s="783">
        <v>34422</v>
      </c>
      <c r="G34" s="778"/>
      <c r="H34" s="783">
        <f>F44</f>
        <v>76188</v>
      </c>
      <c r="I34" s="782"/>
      <c r="J34" s="783">
        <f>SUM(H44)</f>
        <v>39406</v>
      </c>
      <c r="K34" s="782"/>
      <c r="L34" s="783">
        <f>J44</f>
        <v>40697</v>
      </c>
      <c r="M34" s="782"/>
      <c r="N34" s="783">
        <f>SUM(L44)</f>
        <v>38150</v>
      </c>
      <c r="O34" s="784"/>
      <c r="P34" s="783">
        <f>SUM(N44)</f>
        <v>36613</v>
      </c>
      <c r="Q34" s="784"/>
      <c r="R34" s="783">
        <f>SUM(P44)</f>
        <v>35242</v>
      </c>
      <c r="S34" s="784"/>
      <c r="T34" s="783">
        <f>SUM(R44)</f>
        <v>37638</v>
      </c>
      <c r="U34" s="784"/>
      <c r="V34" s="783">
        <f>SUM(T44)</f>
        <v>41438</v>
      </c>
      <c r="W34" s="784"/>
      <c r="X34" s="783">
        <f>SUM(V44)</f>
        <v>39761</v>
      </c>
      <c r="Y34" s="784"/>
      <c r="Z34" s="783">
        <f>SUM(X44)</f>
        <v>40104</v>
      </c>
      <c r="AA34" s="782"/>
      <c r="AB34" s="783">
        <f>SUM(Z44)</f>
        <v>38716</v>
      </c>
      <c r="AC34" s="785"/>
      <c r="AD34" s="783">
        <f>F34</f>
        <v>34422</v>
      </c>
    </row>
    <row r="35" spans="3:30">
      <c r="C35" s="788"/>
      <c r="D35" s="788"/>
      <c r="E35" s="788"/>
      <c r="F35" s="789"/>
      <c r="G35" s="788"/>
      <c r="H35" s="789"/>
      <c r="I35" s="788"/>
      <c r="J35" s="789"/>
      <c r="K35" s="788"/>
      <c r="L35" s="789"/>
      <c r="M35" s="788"/>
      <c r="N35" s="789"/>
      <c r="O35" s="788"/>
      <c r="P35" s="789"/>
      <c r="Q35" s="788"/>
      <c r="R35" s="789"/>
      <c r="S35" s="788"/>
      <c r="T35" s="789"/>
      <c r="U35" s="788"/>
      <c r="V35" s="789"/>
      <c r="W35" s="788"/>
      <c r="X35" s="789"/>
      <c r="Y35" s="788"/>
      <c r="Z35" s="789"/>
      <c r="AA35" s="788"/>
      <c r="AB35" s="789"/>
      <c r="AC35" s="780"/>
      <c r="AD35" s="789"/>
    </row>
    <row r="36" spans="3:30" ht="18" customHeight="1">
      <c r="C36" s="761" t="s">
        <v>1175</v>
      </c>
      <c r="E36" s="745"/>
      <c r="F36" s="791">
        <v>41754</v>
      </c>
      <c r="G36" s="749"/>
      <c r="H36" s="791">
        <v>38671</v>
      </c>
      <c r="I36" s="749"/>
      <c r="J36" s="791">
        <v>38683</v>
      </c>
      <c r="K36" s="791">
        <v>0</v>
      </c>
      <c r="L36" s="791">
        <v>37773</v>
      </c>
      <c r="M36" s="791">
        <v>0</v>
      </c>
      <c r="N36" s="791">
        <v>35242</v>
      </c>
      <c r="O36" s="791"/>
      <c r="P36" s="791">
        <v>33849</v>
      </c>
      <c r="Q36" s="791">
        <v>0</v>
      </c>
      <c r="R36" s="791">
        <v>36384</v>
      </c>
      <c r="S36" s="791">
        <v>0</v>
      </c>
      <c r="T36" s="791">
        <v>40312</v>
      </c>
      <c r="U36" s="791"/>
      <c r="V36" s="791">
        <v>38498</v>
      </c>
      <c r="W36" s="791">
        <v>0</v>
      </c>
      <c r="X36" s="791">
        <v>37952</v>
      </c>
      <c r="Y36" s="791">
        <v>0</v>
      </c>
      <c r="Z36" s="791">
        <v>35643</v>
      </c>
      <c r="AA36" s="749"/>
      <c r="AB36" s="791">
        <v>32982</v>
      </c>
      <c r="AC36" s="749"/>
      <c r="AD36" s="791">
        <f>ROUND(SUM(F36:AB36),0)</f>
        <v>447743</v>
      </c>
    </row>
    <row r="37" spans="3:30" ht="18" customHeight="1">
      <c r="C37" s="761" t="s">
        <v>928</v>
      </c>
      <c r="E37" s="745"/>
      <c r="F37" s="791">
        <v>12</v>
      </c>
      <c r="G37" s="749"/>
      <c r="H37" s="791">
        <v>89</v>
      </c>
      <c r="I37" s="749"/>
      <c r="J37" s="791">
        <v>109</v>
      </c>
      <c r="K37" s="791" t="s">
        <v>22</v>
      </c>
      <c r="L37" s="791">
        <v>78</v>
      </c>
      <c r="M37" s="791" t="s">
        <v>22</v>
      </c>
      <c r="N37" s="791">
        <v>75</v>
      </c>
      <c r="O37" s="791"/>
      <c r="P37" s="791">
        <v>71</v>
      </c>
      <c r="Q37" s="791" t="s">
        <v>22</v>
      </c>
      <c r="R37" s="791">
        <v>61</v>
      </c>
      <c r="S37" s="791" t="s">
        <v>22</v>
      </c>
      <c r="T37" s="791">
        <v>60</v>
      </c>
      <c r="U37" s="791"/>
      <c r="V37" s="791">
        <v>57</v>
      </c>
      <c r="W37" s="791" t="s">
        <v>22</v>
      </c>
      <c r="X37" s="791">
        <v>56</v>
      </c>
      <c r="Y37" s="791" t="s">
        <v>22</v>
      </c>
      <c r="Z37" s="791">
        <v>61</v>
      </c>
      <c r="AA37" s="749"/>
      <c r="AB37" s="791">
        <v>50</v>
      </c>
      <c r="AC37" s="749"/>
      <c r="AD37" s="791">
        <f>ROUND(SUM(F37:AB37),0)</f>
        <v>779</v>
      </c>
    </row>
    <row r="38" spans="3:30" ht="18" customHeight="1">
      <c r="C38" s="769" t="s">
        <v>929</v>
      </c>
      <c r="D38" s="769"/>
      <c r="E38" s="793"/>
      <c r="F38" s="794">
        <f>ROUND(SUM(F36:F37),0)</f>
        <v>41766</v>
      </c>
      <c r="G38" s="795"/>
      <c r="H38" s="794">
        <f>ROUND(SUM(H36:H37),0)</f>
        <v>38760</v>
      </c>
      <c r="I38" s="795"/>
      <c r="J38" s="794">
        <f>ROUND(SUM(J36:J37),0)</f>
        <v>38792</v>
      </c>
      <c r="K38" s="795"/>
      <c r="L38" s="794">
        <f>ROUND(SUM(L36:L37),0)</f>
        <v>37851</v>
      </c>
      <c r="M38" s="795"/>
      <c r="N38" s="794">
        <f>ROUND(SUM(N36:N37),0)</f>
        <v>35317</v>
      </c>
      <c r="O38" s="795"/>
      <c r="P38" s="794">
        <f>ROUND(SUM(P36:P37),0)</f>
        <v>33920</v>
      </c>
      <c r="Q38" s="795"/>
      <c r="R38" s="794">
        <f>ROUND(SUM(R36:R37),0)</f>
        <v>36445</v>
      </c>
      <c r="S38" s="795"/>
      <c r="T38" s="794">
        <f>ROUND(SUM(T36:T37),0)</f>
        <v>40372</v>
      </c>
      <c r="U38" s="795"/>
      <c r="V38" s="794">
        <f>ROUND(SUM(V36:V37),0)</f>
        <v>38555</v>
      </c>
      <c r="W38" s="795"/>
      <c r="X38" s="794">
        <f>ROUND(SUM(X36:X37),0)</f>
        <v>38008</v>
      </c>
      <c r="Y38" s="795"/>
      <c r="Z38" s="794">
        <f>ROUND(SUM(Z36:Z37),0)</f>
        <v>35704</v>
      </c>
      <c r="AA38" s="796"/>
      <c r="AB38" s="794">
        <f>ROUND(SUM(AB36:AB37),0)</f>
        <v>33032</v>
      </c>
      <c r="AC38" s="769"/>
      <c r="AD38" s="797">
        <f>AD36+AD37</f>
        <v>448522</v>
      </c>
    </row>
    <row r="39" spans="3:30">
      <c r="E39" s="774"/>
      <c r="F39" s="799"/>
      <c r="G39" s="774"/>
      <c r="H39" s="799"/>
      <c r="I39" s="800"/>
      <c r="J39" s="801"/>
      <c r="K39" s="802"/>
      <c r="L39" s="801"/>
      <c r="M39" s="802"/>
      <c r="N39" s="799"/>
      <c r="O39" s="802"/>
      <c r="P39" s="799"/>
      <c r="Q39" s="774"/>
      <c r="R39" s="803"/>
      <c r="S39" s="774"/>
      <c r="T39" s="803"/>
      <c r="V39" s="803"/>
      <c r="X39" s="803"/>
      <c r="Z39" s="804"/>
      <c r="AB39" s="804"/>
      <c r="AD39" s="799"/>
    </row>
    <row r="40" spans="3:30" ht="15" customHeight="1">
      <c r="C40" s="761" t="s">
        <v>1231</v>
      </c>
      <c r="E40" s="774"/>
      <c r="F40" s="799">
        <v>0</v>
      </c>
      <c r="G40" s="774"/>
      <c r="H40" s="799">
        <v>0</v>
      </c>
      <c r="I40" s="800"/>
      <c r="J40" s="799">
        <v>0</v>
      </c>
      <c r="K40" s="774"/>
      <c r="L40" s="799">
        <v>0</v>
      </c>
      <c r="M40" s="802"/>
      <c r="N40" s="799">
        <v>0</v>
      </c>
      <c r="O40" s="774"/>
      <c r="P40" s="799">
        <v>0</v>
      </c>
      <c r="Q40" s="774"/>
      <c r="R40" s="799">
        <v>0</v>
      </c>
      <c r="S40" s="774"/>
      <c r="T40" s="799">
        <v>0</v>
      </c>
      <c r="V40" s="799">
        <v>0</v>
      </c>
      <c r="W40" s="774"/>
      <c r="X40" s="799">
        <v>0</v>
      </c>
      <c r="Z40" s="799">
        <v>0</v>
      </c>
      <c r="AA40" s="774"/>
      <c r="AB40" s="791">
        <v>3086</v>
      </c>
      <c r="AD40" s="807">
        <f>ROUND(SUM(F40:AB40),0)</f>
        <v>3086</v>
      </c>
    </row>
    <row r="41" spans="3:30" ht="18" customHeight="1">
      <c r="C41" s="761" t="s">
        <v>1167</v>
      </c>
      <c r="E41" s="774"/>
      <c r="F41" s="791">
        <v>0</v>
      </c>
      <c r="H41" s="791">
        <v>75542</v>
      </c>
      <c r="J41" s="791">
        <v>37501</v>
      </c>
      <c r="L41" s="791">
        <v>40398</v>
      </c>
      <c r="N41" s="791">
        <v>36854</v>
      </c>
      <c r="P41" s="791">
        <v>35291</v>
      </c>
      <c r="R41" s="791">
        <v>34049</v>
      </c>
      <c r="T41" s="791">
        <v>36572</v>
      </c>
      <c r="U41" s="806"/>
      <c r="V41" s="791">
        <v>40232</v>
      </c>
      <c r="X41" s="791">
        <v>37665</v>
      </c>
      <c r="Z41" s="791">
        <v>37092</v>
      </c>
      <c r="AB41" s="791">
        <v>35703</v>
      </c>
      <c r="AD41" s="807">
        <f>ROUND(SUM(F41:AB41),0)</f>
        <v>446899</v>
      </c>
    </row>
    <row r="42" spans="3:30" ht="18" customHeight="1">
      <c r="C42" s="769" t="s">
        <v>934</v>
      </c>
      <c r="D42" s="769"/>
      <c r="E42" s="811"/>
      <c r="F42" s="797">
        <f>ROUND(SUM(F41:F41),0)</f>
        <v>0</v>
      </c>
      <c r="G42" s="812"/>
      <c r="H42" s="797">
        <f>ROUND(SUM(H41:H41),0)</f>
        <v>75542</v>
      </c>
      <c r="I42" s="812"/>
      <c r="J42" s="797">
        <f>ROUND(SUM(J41:J41),0)</f>
        <v>37501</v>
      </c>
      <c r="K42" s="812"/>
      <c r="L42" s="797">
        <f>ROUND(SUM(L41:L41),0)</f>
        <v>40398</v>
      </c>
      <c r="M42" s="812"/>
      <c r="N42" s="797">
        <f>ROUND(SUM(N41:N41),0)</f>
        <v>36854</v>
      </c>
      <c r="O42" s="812"/>
      <c r="P42" s="797">
        <f>ROUND(SUM(P41:P41),0)</f>
        <v>35291</v>
      </c>
      <c r="Q42" s="812"/>
      <c r="R42" s="794">
        <f>ROUND(SUM(R41:R41),0)</f>
        <v>34049</v>
      </c>
      <c r="S42" s="813"/>
      <c r="T42" s="794">
        <f>ROUND(SUM(T41:T41),0)</f>
        <v>36572</v>
      </c>
      <c r="U42" s="812"/>
      <c r="V42" s="797">
        <f>ROUND(SUM(V41:V41),0)</f>
        <v>40232</v>
      </c>
      <c r="W42" s="812"/>
      <c r="X42" s="797">
        <f>ROUND(SUM(X41:X41),0)</f>
        <v>37665</v>
      </c>
      <c r="Y42" s="812"/>
      <c r="Z42" s="797">
        <f>ROUND(SUM(Z41:Z41),0)</f>
        <v>37092</v>
      </c>
      <c r="AA42" s="812"/>
      <c r="AB42" s="797">
        <f>ROUND(SUM(AB40:AB41),0)</f>
        <v>38789</v>
      </c>
      <c r="AC42" s="811"/>
      <c r="AD42" s="797">
        <f>ROUND(SUM(AD40:AD41),0)</f>
        <v>449985</v>
      </c>
    </row>
    <row r="43" spans="3:30">
      <c r="F43" s="799"/>
      <c r="G43" s="749"/>
      <c r="H43" s="799"/>
      <c r="I43" s="749"/>
      <c r="J43" s="799"/>
      <c r="K43" s="749"/>
      <c r="L43" s="799"/>
      <c r="M43" s="749"/>
      <c r="N43" s="799"/>
      <c r="O43" s="749"/>
      <c r="P43" s="799"/>
      <c r="Q43" s="749"/>
      <c r="R43" s="799"/>
      <c r="S43" s="749"/>
      <c r="T43" s="799"/>
      <c r="U43" s="749"/>
      <c r="V43" s="799"/>
      <c r="W43" s="749"/>
      <c r="X43" s="799"/>
      <c r="Y43" s="749"/>
      <c r="Z43" s="804"/>
      <c r="AA43" s="749"/>
      <c r="AB43" s="804" t="s">
        <v>22</v>
      </c>
      <c r="AC43" s="749"/>
      <c r="AD43" s="799"/>
    </row>
    <row r="44" spans="3:30" ht="18.75" customHeight="1" thickBot="1">
      <c r="C44" s="769" t="s">
        <v>935</v>
      </c>
      <c r="D44" s="817"/>
      <c r="E44" s="782"/>
      <c r="F44" s="818">
        <f>ROUND(SUM(F34)+SUM(F38)-SUM(F42),0)</f>
        <v>76188</v>
      </c>
      <c r="G44" s="785"/>
      <c r="H44" s="818">
        <f>ROUND(SUM(H34)+SUM(H38)-SUM(H42),0)</f>
        <v>39406</v>
      </c>
      <c r="I44" s="785"/>
      <c r="J44" s="818">
        <f>ROUND(SUM(J34)+SUM(J38)-SUM(J42),0)</f>
        <v>40697</v>
      </c>
      <c r="K44" s="819"/>
      <c r="L44" s="818">
        <f>ROUND(SUM(L34)+SUM(L38)-SUM(L42),0)</f>
        <v>38150</v>
      </c>
      <c r="M44" s="819"/>
      <c r="N44" s="818">
        <f>N34+N38-N42</f>
        <v>36613</v>
      </c>
      <c r="O44" s="819"/>
      <c r="P44" s="818">
        <f>ROUND(SUM(P34)+SUM(P38)-SUM(P42),0)</f>
        <v>35242</v>
      </c>
      <c r="Q44" s="819"/>
      <c r="R44" s="818">
        <f>ROUND(SUM(R34)+SUM(R38)-SUM(R42),0)</f>
        <v>37638</v>
      </c>
      <c r="S44" s="819"/>
      <c r="T44" s="818">
        <f>ROUND(SUM(T34)+SUM(T38)-SUM(T42),0)</f>
        <v>41438</v>
      </c>
      <c r="U44" s="819"/>
      <c r="V44" s="818">
        <f>ROUND(SUM(V34)+SUM(V38)-SUM(V42),0)</f>
        <v>39761</v>
      </c>
      <c r="W44" s="819"/>
      <c r="X44" s="818">
        <f>ROUND(SUM(X34)+SUM(X38)-SUM(X42),0)</f>
        <v>40104</v>
      </c>
      <c r="Y44" s="819"/>
      <c r="Z44" s="818">
        <f>ROUND(SUM(Z34)+SUM(Z38)-SUM(Z42),0)</f>
        <v>38716</v>
      </c>
      <c r="AA44" s="819"/>
      <c r="AB44" s="818">
        <f>ROUND(SUM(AB34+AB38-AB42),0)</f>
        <v>32959</v>
      </c>
      <c r="AC44" s="819"/>
      <c r="AD44" s="818">
        <f>ROUND(SUM(AD34+AD38-AD42),0)</f>
        <v>32959</v>
      </c>
    </row>
    <row r="45" spans="3:30" ht="13.5" thickTop="1"/>
  </sheetData>
  <mergeCells count="1">
    <mergeCell ref="C8:AD10"/>
  </mergeCells>
  <pageMargins left="0.5" right="0.5" top="0.75" bottom="0.5" header="0" footer="0.25"/>
  <pageSetup scale="59" orientation="landscape" r:id="rId1"/>
  <headerFooter scaleWithDoc="0">
    <oddFooter>&amp;R&amp;8 29</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Q100"/>
  <sheetViews>
    <sheetView showGridLines="0" zoomScale="80" zoomScaleNormal="70" workbookViewId="0"/>
  </sheetViews>
  <sheetFormatPr defaultColWidth="8.77734375" defaultRowHeight="12.75"/>
  <cols>
    <col min="1" max="1" width="52.109375" style="1" customWidth="1"/>
    <col min="2" max="2" width="2.77734375" style="1" customWidth="1"/>
    <col min="3" max="3" width="16.77734375" style="1" customWidth="1"/>
    <col min="4" max="4" width="2.5546875" style="1" customWidth="1"/>
    <col min="5" max="5" width="18.77734375" style="1" customWidth="1"/>
    <col min="6" max="6" width="2.109375" style="1" customWidth="1"/>
    <col min="7" max="7" width="16.77734375" style="1" customWidth="1"/>
    <col min="8" max="8" width="3" style="1" customWidth="1"/>
    <col min="9" max="9" width="19.77734375" style="1" customWidth="1"/>
    <col min="10" max="10" width="2.5546875" style="1" customWidth="1"/>
    <col min="11" max="11" width="16.77734375" style="1" customWidth="1"/>
    <col min="12" max="12" width="2.5546875" style="1" customWidth="1"/>
    <col min="13" max="13" width="16.77734375" style="1" customWidth="1"/>
    <col min="14" max="14" width="9.77734375" style="1"/>
    <col min="15" max="15" width="12.5546875" style="1" customWidth="1"/>
    <col min="16" max="16" width="11" style="1" bestFit="1" customWidth="1"/>
    <col min="17" max="16384" width="8.77734375" style="1"/>
  </cols>
  <sheetData>
    <row r="1" spans="1:69" ht="18" customHeight="1">
      <c r="A1" s="605" t="s">
        <v>826</v>
      </c>
    </row>
    <row r="3" spans="1:69" ht="21" customHeight="1">
      <c r="A3" s="459"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459" t="s">
        <v>29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459" t="s">
        <v>36</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459" t="s">
        <v>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1.6" customHeight="1">
      <c r="A7" s="31" t="s">
        <v>1313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466" t="s">
        <v>1181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350000000000001"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1314</v>
      </c>
      <c r="L10" s="7"/>
      <c r="M10" s="17" t="s">
        <v>1203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350000000000001"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350000000000001" customHeight="1">
      <c r="A12" s="12" t="s">
        <v>1</v>
      </c>
      <c r="B12" s="2" t="s">
        <v>22</v>
      </c>
      <c r="C12" s="409">
        <f>+'Exhibit A-1'!Y14</f>
        <v>25455981</v>
      </c>
      <c r="D12" s="18"/>
      <c r="E12" s="409">
        <f>+'Exhibit A-2 Summary'!I16</f>
        <v>2027354</v>
      </c>
      <c r="F12" s="18"/>
      <c r="G12" s="409">
        <f>+'Exhibit A-3'!S21</f>
        <v>27483335</v>
      </c>
      <c r="H12" s="18"/>
      <c r="I12" s="408">
        <v>0</v>
      </c>
      <c r="J12" s="18"/>
      <c r="K12" s="422">
        <f t="shared" ref="K12:K17" si="0">ROUND(SUM(C12:I12),1)</f>
        <v>54966670</v>
      </c>
      <c r="L12" s="18"/>
      <c r="M12" s="404">
        <f>'Exhibit A-1'!AA14+'Exhibit A-2 Summary'!K16+'Exhibit A-3'!U21</f>
        <v>53659402</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350000000000001" customHeight="1">
      <c r="A13" s="12" t="s">
        <v>38</v>
      </c>
      <c r="B13" s="2" t="s">
        <v>22</v>
      </c>
      <c r="C13" s="20">
        <f>+'Exhibit A-1'!Y15</f>
        <v>7249559</v>
      </c>
      <c r="D13" s="2"/>
      <c r="E13" s="20">
        <f>+'Exhibit A-2 Summary'!I17</f>
        <v>1712906</v>
      </c>
      <c r="F13" s="2"/>
      <c r="G13" s="20">
        <f>+'Exhibit A-3'!S22</f>
        <v>6634440</v>
      </c>
      <c r="H13" s="2"/>
      <c r="I13" s="20">
        <f>'Exhibit A-4  State - Federal'!I16</f>
        <v>520557</v>
      </c>
      <c r="J13" s="2"/>
      <c r="K13" s="23">
        <f t="shared" si="0"/>
        <v>16117462</v>
      </c>
      <c r="L13" s="2"/>
      <c r="M13" s="23">
        <f>'Exhibit A-1'!AA15+'Exhibit A-2 Summary'!K17+'Exhibit A-3'!U22+'Exhibit A-4  State - Federal'!K16</f>
        <v>18021985</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350000000000001" customHeight="1">
      <c r="A14" s="12" t="s">
        <v>2</v>
      </c>
      <c r="B14" s="2" t="s">
        <v>22</v>
      </c>
      <c r="C14" s="411">
        <f>+'Exhibit A-1'!Y16</f>
        <v>6420500</v>
      </c>
      <c r="D14" s="2"/>
      <c r="E14" s="20">
        <f>+'Exhibit A-2 Summary'!I18</f>
        <v>1836022</v>
      </c>
      <c r="F14" s="2"/>
      <c r="G14" s="24">
        <v>0</v>
      </c>
      <c r="H14" s="2"/>
      <c r="I14" s="20">
        <f>'Exhibit A-4  State - Federal'!I17</f>
        <v>535895</v>
      </c>
      <c r="J14" s="2"/>
      <c r="K14" s="23">
        <f t="shared" si="0"/>
        <v>8792417</v>
      </c>
      <c r="L14" s="2"/>
      <c r="M14" s="23">
        <f>'Exhibit A-1'!AA16+'Exhibit A-2 Summary'!K18+'Exhibit A-4  State - Federal'!K17</f>
        <v>8995817</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350000000000001" customHeight="1">
      <c r="A15" s="12" t="s">
        <v>3</v>
      </c>
      <c r="B15" s="2" t="s">
        <v>22</v>
      </c>
      <c r="C15" s="20">
        <f>+'Exhibit A-1'!Y17</f>
        <v>1548778</v>
      </c>
      <c r="D15" s="2"/>
      <c r="E15" s="20">
        <f>+'Exhibit A-2 Summary'!I19</f>
        <v>0</v>
      </c>
      <c r="F15" s="2"/>
      <c r="G15" s="20">
        <f>+'Exhibit A-3'!S23</f>
        <v>831370</v>
      </c>
      <c r="H15" s="2"/>
      <c r="I15" s="411">
        <f>'Exhibit A-4  State - Federal'!I18</f>
        <v>119100</v>
      </c>
      <c r="J15" s="2"/>
      <c r="K15" s="23">
        <f t="shared" si="0"/>
        <v>2499248</v>
      </c>
      <c r="L15" s="2"/>
      <c r="M15" s="23">
        <f>'Exhibit A-1'!AA17+'Exhibit A-2 Summary'!K19+'Exhibit A-3'!U23+'Exhibit A-4  State - Federal'!K18</f>
        <v>2211865</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350000000000001" customHeight="1">
      <c r="A16" s="12" t="s">
        <v>4</v>
      </c>
      <c r="B16" s="2" t="s">
        <v>22</v>
      </c>
      <c r="C16" s="411">
        <f>+'Exhibit A-1'!Y18</f>
        <v>7515232</v>
      </c>
      <c r="D16" s="2"/>
      <c r="E16" s="20">
        <f>+'Exhibit A-2 Summary'!I20</f>
        <v>17375278</v>
      </c>
      <c r="F16" s="2"/>
      <c r="G16" s="20">
        <f>+'Exhibit A-3'!S24</f>
        <v>400852</v>
      </c>
      <c r="H16" s="2"/>
      <c r="I16" s="411">
        <f>'Exhibit A-4  State - Federal'!I19</f>
        <v>5480838</v>
      </c>
      <c r="J16" s="2"/>
      <c r="K16" s="401">
        <f t="shared" si="0"/>
        <v>30772200</v>
      </c>
      <c r="L16" s="2"/>
      <c r="M16" s="23">
        <f>'Exhibit A-1'!AA18+'Exhibit A-2 Summary'!K20+'Exhibit A-3'!U24+'Exhibit A-4  State - Federal'!K19</f>
        <v>29466372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350000000000001" customHeight="1">
      <c r="A17" s="12" t="s">
        <v>35</v>
      </c>
      <c r="B17" s="2" t="s">
        <v>22</v>
      </c>
      <c r="C17" s="20">
        <f>+'Exhibit A-1'!Y19</f>
        <v>437</v>
      </c>
      <c r="D17" s="2"/>
      <c r="E17" s="20">
        <f>+'Exhibit A-2 Summary'!I21</f>
        <v>76123874</v>
      </c>
      <c r="F17" s="2"/>
      <c r="G17" s="20">
        <f>+'Exhibit A-3'!S25</f>
        <v>73810</v>
      </c>
      <c r="H17" s="2"/>
      <c r="I17" s="411">
        <f>'Exhibit A-4  State - Federal'!I20</f>
        <v>1954329</v>
      </c>
      <c r="J17" s="2"/>
      <c r="K17" s="23">
        <f t="shared" si="0"/>
        <v>78152450</v>
      </c>
      <c r="L17" s="2"/>
      <c r="M17" s="23">
        <f>'Exhibit A-1'!AA19+'Exhibit A-2 Summary'!K21+'Exhibit A-3'!U25+'Exhibit A-4  State - Federal'!K20</f>
        <v>65080025</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48190487</v>
      </c>
      <c r="D18" s="5"/>
      <c r="E18" s="21">
        <f>ROUND(SUM(E12:E17),1)</f>
        <v>99075434</v>
      </c>
      <c r="F18" s="5"/>
      <c r="G18" s="21">
        <f>ROUND(SUM(G12:G17),1)</f>
        <v>35423807</v>
      </c>
      <c r="H18" s="5"/>
      <c r="I18" s="400">
        <f>ROUND(SUM(I12:I17),1)</f>
        <v>8610719</v>
      </c>
      <c r="J18" s="5"/>
      <c r="K18" s="21">
        <f>ROUND(SUM(K12:K17),1)</f>
        <v>191300447</v>
      </c>
      <c r="L18" s="5"/>
      <c r="M18" s="21">
        <f>ROUND(SUM(M12:M17),1)</f>
        <v>177435466</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1" customHeight="1">
      <c r="A19" s="5" t="s">
        <v>6</v>
      </c>
      <c r="B19" s="2"/>
      <c r="C19" s="22"/>
      <c r="D19" s="2"/>
      <c r="E19" s="22"/>
      <c r="F19" s="2"/>
      <c r="G19" s="22"/>
      <c r="H19" s="2"/>
      <c r="I19" s="79"/>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350000000000001" customHeight="1">
      <c r="A20" s="12" t="s">
        <v>7</v>
      </c>
      <c r="B20" s="2"/>
      <c r="C20" s="23"/>
      <c r="D20" s="2"/>
      <c r="E20" s="23"/>
      <c r="F20" s="2"/>
      <c r="G20" s="23"/>
      <c r="H20" s="2"/>
      <c r="I20" s="401"/>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350000000000001" customHeight="1">
      <c r="A21" s="12" t="s">
        <v>8</v>
      </c>
      <c r="B21" s="2" t="s">
        <v>22</v>
      </c>
      <c r="C21" s="20">
        <f>+'Exhibit A-1'!Y25</f>
        <v>28211856</v>
      </c>
      <c r="D21" s="2"/>
      <c r="E21" s="20">
        <f>+'Exhibit A-2 Summary'!I26</f>
        <v>8701929</v>
      </c>
      <c r="F21" s="2"/>
      <c r="G21" s="24">
        <v>0</v>
      </c>
      <c r="H21" s="2"/>
      <c r="I21" s="411">
        <f>'Exhibit A-4  State - Federal'!I25</f>
        <v>122133</v>
      </c>
      <c r="J21" s="2"/>
      <c r="K21" s="23">
        <f>ROUND(SUM(C21:I21),1)</f>
        <v>37035918</v>
      </c>
      <c r="L21" s="2"/>
      <c r="M21" s="24">
        <f>'Exhibit A-1'!AA25+'Exhibit A-2 Summary'!K26+'Exhibit A-4  State - Federal'!K25</f>
        <v>37846434</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350000000000001" customHeight="1">
      <c r="A22" s="12" t="s">
        <v>44</v>
      </c>
      <c r="B22" s="2" t="s">
        <v>22</v>
      </c>
      <c r="C22" s="20">
        <f>+'Exhibit A-1'!Y26</f>
        <v>647</v>
      </c>
      <c r="D22" s="2"/>
      <c r="E22" s="20">
        <f>+'Exhibit A-2 Summary'!I27</f>
        <v>5776</v>
      </c>
      <c r="F22" s="2"/>
      <c r="G22" s="24">
        <v>0</v>
      </c>
      <c r="H22" s="2"/>
      <c r="I22" s="411">
        <f>'Exhibit A-4  State - Federal'!I26</f>
        <v>199147</v>
      </c>
      <c r="J22" s="2"/>
      <c r="K22" s="23">
        <f t="shared" ref="K22:K29" si="1">ROUND(SUM(C22:I22),1)</f>
        <v>205570</v>
      </c>
      <c r="L22" s="2"/>
      <c r="M22" s="24">
        <f>'Exhibit A-1'!AA26+'Exhibit A-2 Summary'!K27+'Exhibit A-4  State - Federal'!K26</f>
        <v>426032</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350000000000001" customHeight="1">
      <c r="A23" s="12" t="s">
        <v>39</v>
      </c>
      <c r="B23" s="2" t="s">
        <v>22</v>
      </c>
      <c r="C23" s="411">
        <f>+'Exhibit A-1'!Y27</f>
        <v>1010307</v>
      </c>
      <c r="D23" s="2"/>
      <c r="E23" s="20">
        <f>+'Exhibit A-2 Summary'!I28</f>
        <v>4391240</v>
      </c>
      <c r="F23" s="2"/>
      <c r="G23" s="24">
        <v>0</v>
      </c>
      <c r="H23" s="2"/>
      <c r="I23" s="411">
        <f>'Exhibit A-4  State - Federal'!I27</f>
        <v>615219</v>
      </c>
      <c r="J23" s="2"/>
      <c r="K23" s="23">
        <f t="shared" si="1"/>
        <v>6016766</v>
      </c>
      <c r="L23" s="2"/>
      <c r="M23" s="24">
        <f>'Exhibit A-1'!AA27+'Exhibit A-2 Summary'!K28+'Exhibit A-4  State - Federal'!K27</f>
        <v>2171966</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350000000000001" customHeight="1">
      <c r="A24" s="12" t="s">
        <v>42</v>
      </c>
      <c r="B24" s="2"/>
      <c r="C24" s="20"/>
      <c r="D24" s="2"/>
      <c r="E24" s="25"/>
      <c r="F24" s="2"/>
      <c r="G24" s="24"/>
      <c r="H24" s="2"/>
      <c r="I24" s="411"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350000000000001" customHeight="1">
      <c r="A25" s="19" t="s">
        <v>46</v>
      </c>
      <c r="B25" s="2" t="s">
        <v>22</v>
      </c>
      <c r="C25" s="20">
        <f>+'Exhibit A-1'!Y29</f>
        <v>13821708</v>
      </c>
      <c r="D25" s="2"/>
      <c r="E25" s="23">
        <f>+'Exhibit A-2 Summary'!I30</f>
        <v>49779140</v>
      </c>
      <c r="F25" s="2"/>
      <c r="G25" s="24">
        <v>0</v>
      </c>
      <c r="H25" s="2"/>
      <c r="I25" s="411">
        <f>'Exhibit A-4  State - Federal'!I29</f>
        <v>0</v>
      </c>
      <c r="J25" s="2"/>
      <c r="K25" s="23">
        <f t="shared" si="1"/>
        <v>63600848</v>
      </c>
      <c r="L25" s="2"/>
      <c r="M25" s="24">
        <f>'Exhibit A-1'!AA29+'Exhibit A-2 Summary'!K30+'Exhibit A-4  State - Federal'!K29</f>
        <v>63490463</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350000000000001" customHeight="1">
      <c r="A26" s="12" t="s">
        <v>43</v>
      </c>
      <c r="B26" s="2" t="s">
        <v>22</v>
      </c>
      <c r="C26" s="411">
        <f>+'Exhibit A-1'!Y30</f>
        <v>2638464</v>
      </c>
      <c r="D26" s="2"/>
      <c r="E26" s="23">
        <f>+'Exhibit A-2 Summary'!I31</f>
        <v>7664154</v>
      </c>
      <c r="F26" s="2"/>
      <c r="G26" s="24">
        <v>0</v>
      </c>
      <c r="H26" s="2"/>
      <c r="I26" s="411">
        <f>'Exhibit A-4  State - Federal'!I30</f>
        <v>517813</v>
      </c>
      <c r="J26" s="2"/>
      <c r="K26" s="23">
        <f t="shared" si="1"/>
        <v>10820431</v>
      </c>
      <c r="L26" s="2"/>
      <c r="M26" s="24">
        <f>'Exhibit A-1'!AA30+'Exhibit A-2 Summary'!K31+'Exhibit A-4  State - Federal'!K30</f>
        <v>10448786</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350000000000001" customHeight="1">
      <c r="A27" s="12" t="s">
        <v>41</v>
      </c>
      <c r="B27" s="2" t="s">
        <v>22</v>
      </c>
      <c r="C27" s="20">
        <f>+'Exhibit A-1'!Y31</f>
        <v>127166</v>
      </c>
      <c r="D27" s="2"/>
      <c r="E27" s="23">
        <f>+'Exhibit A-2 Summary'!I32</f>
        <v>2178420</v>
      </c>
      <c r="F27" s="2"/>
      <c r="G27" s="24">
        <v>0</v>
      </c>
      <c r="H27" s="2"/>
      <c r="I27" s="411">
        <f>'Exhibit A-4  State - Federal'!I31</f>
        <v>52803</v>
      </c>
      <c r="J27" s="2"/>
      <c r="K27" s="23">
        <f t="shared" si="1"/>
        <v>2358389</v>
      </c>
      <c r="L27" s="2"/>
      <c r="M27" s="24">
        <f>'Exhibit A-1'!AA31+'Exhibit A-2 Summary'!K32+'Exhibit A-4  State - Federal'!K31</f>
        <v>1853770</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350000000000001" customHeight="1">
      <c r="A28" s="12" t="s">
        <v>40</v>
      </c>
      <c r="B28" s="2" t="s">
        <v>22</v>
      </c>
      <c r="C28" s="20">
        <f>+'Exhibit A-1'!Y32</f>
        <v>2944700</v>
      </c>
      <c r="D28" s="2"/>
      <c r="E28" s="23">
        <f>+'Exhibit A-2 Summary'!I33</f>
        <v>4166047</v>
      </c>
      <c r="F28" s="2"/>
      <c r="G28" s="24">
        <v>0</v>
      </c>
      <c r="H28" s="2"/>
      <c r="I28" s="411">
        <f>'Exhibit A-4  State - Federal'!I32</f>
        <v>604599</v>
      </c>
      <c r="J28" s="2"/>
      <c r="K28" s="23">
        <f t="shared" si="1"/>
        <v>7715346</v>
      </c>
      <c r="L28" s="2"/>
      <c r="M28" s="24">
        <f>'Exhibit A-1'!AA32+'Exhibit A-2 Summary'!K33+'Exhibit A-4  State - Federal'!K32</f>
        <v>7593504</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350000000000001" customHeight="1">
      <c r="A29" s="12" t="s">
        <v>45</v>
      </c>
      <c r="B29" s="2" t="s">
        <v>22</v>
      </c>
      <c r="C29" s="20">
        <f>+'Exhibit A-1'!Y33</f>
        <v>119363</v>
      </c>
      <c r="D29" s="2"/>
      <c r="E29" s="23">
        <f>+'Exhibit A-2 Summary'!I34</f>
        <v>56285</v>
      </c>
      <c r="F29" s="2"/>
      <c r="G29" s="24">
        <v>0</v>
      </c>
      <c r="H29" s="2"/>
      <c r="I29" s="411">
        <f>'Exhibit A-4  State - Federal'!I33</f>
        <v>684988</v>
      </c>
      <c r="J29" s="2"/>
      <c r="K29" s="23">
        <f t="shared" si="1"/>
        <v>860636</v>
      </c>
      <c r="L29" s="2"/>
      <c r="M29" s="24">
        <f>'Exhibit A-1'!AA33+'Exhibit A-2 Summary'!K34+'Exhibit A-4  State - Federal'!K33</f>
        <v>1114267</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350000000000001" customHeight="1">
      <c r="A30" s="12" t="s">
        <v>9</v>
      </c>
      <c r="B30" s="2" t="s">
        <v>22</v>
      </c>
      <c r="C30" s="20">
        <f>+'Exhibit A-1'!Y34</f>
        <v>106588</v>
      </c>
      <c r="D30" s="2"/>
      <c r="E30" s="23">
        <f>+'Exhibit A-2 Summary'!I35</f>
        <v>3606777</v>
      </c>
      <c r="F30" s="2"/>
      <c r="G30" s="24">
        <v>0</v>
      </c>
      <c r="H30" s="2"/>
      <c r="I30" s="411">
        <f>'Exhibit A-4  State - Federal'!I34</f>
        <v>2444079</v>
      </c>
      <c r="J30" s="2"/>
      <c r="K30" s="23">
        <f>ROUND(SUM(C30:I30),1)</f>
        <v>6157444</v>
      </c>
      <c r="L30" s="2"/>
      <c r="M30" s="24">
        <f>'Exhibit A-1'!AA34+'Exhibit A-2 Summary'!K35+'Exhibit A-4  State - Federal'!K34</f>
        <v>5173187</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411">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350000000000001" customHeight="1">
      <c r="A32" s="16" t="s">
        <v>34</v>
      </c>
      <c r="B32" s="2" t="s">
        <v>22</v>
      </c>
      <c r="C32" s="386">
        <f>ROUND(SUM(C21:C31),1)</f>
        <v>48980799</v>
      </c>
      <c r="D32" s="387"/>
      <c r="E32" s="386">
        <f>ROUND(SUM(E20:E31),1)</f>
        <v>80549768</v>
      </c>
      <c r="F32" s="387"/>
      <c r="G32" s="385">
        <f>ROUND(SUM(G21:G31),1)</f>
        <v>0</v>
      </c>
      <c r="H32" s="387"/>
      <c r="I32" s="386">
        <f>ROUND(SUM(I21:I31),1)</f>
        <v>5240781</v>
      </c>
      <c r="J32" s="387"/>
      <c r="K32" s="386">
        <f>ROUND(SUM(K21:K31),1)</f>
        <v>134771348</v>
      </c>
      <c r="L32" s="387"/>
      <c r="M32" s="386">
        <f>ROUND(SUM(M21:M31),1)</f>
        <v>130118409</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350000000000001"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350000000000001" customHeight="1">
      <c r="A34" s="12" t="s">
        <v>11</v>
      </c>
      <c r="B34" s="2" t="s">
        <v>22</v>
      </c>
      <c r="C34" s="20">
        <f>+'Exhibit A-1'!Y37</f>
        <v>7154447</v>
      </c>
      <c r="D34" s="2"/>
      <c r="E34" s="411">
        <f>+'Exhibit A-2 Summary'!I39</f>
        <v>7637635</v>
      </c>
      <c r="F34" s="104"/>
      <c r="G34" s="81">
        <f>+'Exhibit A-3'!S30</f>
        <v>0</v>
      </c>
      <c r="H34" s="104"/>
      <c r="I34" s="81">
        <v>0</v>
      </c>
      <c r="J34" s="104"/>
      <c r="K34" s="401">
        <f>ROUND(SUM(C34:I34),1)</f>
        <v>14792082</v>
      </c>
      <c r="L34" s="2"/>
      <c r="M34" s="23">
        <f>'Exhibit A-1'!AA37+'Exhibit A-2 Summary'!K39</f>
        <v>14726504</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350000000000001" customHeight="1">
      <c r="A35" s="12" t="s">
        <v>12</v>
      </c>
      <c r="B35" s="2" t="s">
        <v>22</v>
      </c>
      <c r="C35" s="20">
        <f>+'Exhibit A-1'!Y38</f>
        <v>2950301</v>
      </c>
      <c r="D35" s="2"/>
      <c r="E35" s="411">
        <f>+'Exhibit A-2 Summary'!I40</f>
        <v>4363969</v>
      </c>
      <c r="F35" s="104"/>
      <c r="G35" s="411">
        <f>+'Exhibit A-3'!S31</f>
        <v>61409</v>
      </c>
      <c r="H35" s="104"/>
      <c r="I35" s="81">
        <v>0</v>
      </c>
      <c r="J35" s="104"/>
      <c r="K35" s="401">
        <f>ROUND(SUM(C35:I35),1)</f>
        <v>7375679</v>
      </c>
      <c r="L35" s="2"/>
      <c r="M35" s="23">
        <f>'Exhibit A-1'!AA38+'Exhibit A-2 Summary'!K40+'Exhibit A-3'!U31</f>
        <v>7477130</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350000000000001" customHeight="1">
      <c r="A36" s="12" t="s">
        <v>13</v>
      </c>
      <c r="B36" s="2" t="s">
        <v>22</v>
      </c>
      <c r="C36" s="20">
        <f>+'Exhibit A-1'!Y39</f>
        <v>7031571</v>
      </c>
      <c r="D36" s="2"/>
      <c r="E36" s="411">
        <f>+'Exhibit A-2 Summary'!I41</f>
        <v>2227895</v>
      </c>
      <c r="F36" s="104"/>
      <c r="G36" s="81">
        <v>0</v>
      </c>
      <c r="H36" s="104"/>
      <c r="I36" s="81">
        <v>0</v>
      </c>
      <c r="J36" s="104"/>
      <c r="K36" s="401">
        <f>ROUND(SUM(C36:I36),1)</f>
        <v>9259466</v>
      </c>
      <c r="L36" s="2"/>
      <c r="M36" s="23">
        <f>'Exhibit A-1'!AA39+'Exhibit A-2 Summary'!K41</f>
        <v>8756793</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350000000000001" customHeight="1">
      <c r="A37" s="12" t="s">
        <v>31</v>
      </c>
      <c r="B37" s="2" t="s">
        <v>22</v>
      </c>
      <c r="C37" s="20">
        <v>0</v>
      </c>
      <c r="D37" s="2"/>
      <c r="E37" s="411">
        <f>+'Exhibit A-2 Summary'!I43</f>
        <v>102221</v>
      </c>
      <c r="F37" s="104"/>
      <c r="G37" s="411">
        <f>+'Exhibit A-3'!S33</f>
        <v>13196256</v>
      </c>
      <c r="H37" s="104"/>
      <c r="I37" s="81">
        <v>0</v>
      </c>
      <c r="J37" s="104"/>
      <c r="K37" s="401">
        <f>ROUND(SUM(C37:I37),1)</f>
        <v>13298477</v>
      </c>
      <c r="L37" s="2"/>
      <c r="M37" s="23">
        <f>'Exhibit A-3'!U33</f>
        <v>4916091</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350000000000001" customHeight="1">
      <c r="A38" s="12" t="s">
        <v>14</v>
      </c>
      <c r="B38" s="2" t="s">
        <v>22</v>
      </c>
      <c r="C38" s="20">
        <f>+'Exhibit A-1'!Y41</f>
        <v>0</v>
      </c>
      <c r="D38" s="2"/>
      <c r="E38" s="411">
        <f>+'Exhibit A-2 Summary'!I44</f>
        <v>0</v>
      </c>
      <c r="F38" s="104"/>
      <c r="G38" s="81">
        <v>0</v>
      </c>
      <c r="H38" s="104"/>
      <c r="I38" s="411">
        <f>'Exhibit A-4  State - Federal'!I37</f>
        <v>7090029</v>
      </c>
      <c r="J38" s="104"/>
      <c r="K38" s="401">
        <f>ROUND(SUM(C38:I38),1)</f>
        <v>7090029</v>
      </c>
      <c r="L38" s="2"/>
      <c r="M38" s="23">
        <f>'Exhibit A-2 Summary'!K44+'Exhibit A-4  State - Federal'!K37</f>
        <v>6985439</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66117118</v>
      </c>
      <c r="D39" s="5"/>
      <c r="E39" s="400">
        <f>ROUND(SUM(E32:E38),1)</f>
        <v>94881488</v>
      </c>
      <c r="F39" s="103"/>
      <c r="G39" s="400">
        <f>ROUND(SUM(G32:G38),1)</f>
        <v>13257665</v>
      </c>
      <c r="H39" s="103"/>
      <c r="I39" s="400">
        <f>ROUND(SUM(I32:I38),1)</f>
        <v>12330810</v>
      </c>
      <c r="J39" s="103"/>
      <c r="K39" s="400">
        <f>ROUND(SUM(K32:K38),1)</f>
        <v>186587081</v>
      </c>
      <c r="L39" s="5"/>
      <c r="M39" s="21">
        <f>ROUND(SUM(M32:M38),1)</f>
        <v>172980366</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1" customHeight="1">
      <c r="A40" s="5" t="s">
        <v>16</v>
      </c>
      <c r="B40" s="5" t="s">
        <v>22</v>
      </c>
      <c r="C40" s="21">
        <f>ROUND(SUM(C18-C39),1)</f>
        <v>-17926631</v>
      </c>
      <c r="D40" s="5"/>
      <c r="E40" s="400">
        <f>ROUND(SUM(E18-E39),1)</f>
        <v>4193946</v>
      </c>
      <c r="F40" s="103"/>
      <c r="G40" s="400">
        <f>ROUND(SUM(G18-G39),1)</f>
        <v>22166142</v>
      </c>
      <c r="H40" s="103"/>
      <c r="I40" s="400">
        <f>ROUND(SUM(I18-I39),1)</f>
        <v>-3720091</v>
      </c>
      <c r="J40" s="103"/>
      <c r="K40" s="400">
        <f>ROUND(SUM(K18-K39),1)</f>
        <v>4713366</v>
      </c>
      <c r="L40" s="5"/>
      <c r="M40" s="21">
        <f>ROUND(SUM(M18-M39),1)</f>
        <v>4455100</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1" customHeight="1">
      <c r="A41" s="5" t="s">
        <v>17</v>
      </c>
      <c r="B41" s="2" t="s">
        <v>22</v>
      </c>
      <c r="C41" s="22"/>
      <c r="D41" s="2"/>
      <c r="E41" s="79"/>
      <c r="F41" s="104"/>
      <c r="G41" s="79"/>
      <c r="H41" s="104"/>
      <c r="I41" s="79"/>
      <c r="J41" s="104"/>
      <c r="K41" s="79"/>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350000000000001" customHeight="1">
      <c r="A42" s="12" t="s">
        <v>18</v>
      </c>
      <c r="B42" s="2" t="s">
        <v>22</v>
      </c>
      <c r="C42" s="25">
        <f>+'Exhibit A-1'!Y45</f>
        <v>0</v>
      </c>
      <c r="D42" s="2"/>
      <c r="E42" s="137">
        <v>0</v>
      </c>
      <c r="F42" s="104"/>
      <c r="G42" s="81">
        <v>0</v>
      </c>
      <c r="H42" s="104"/>
      <c r="I42" s="411">
        <f>'Exhibit A-4  State - Federal'!I45</f>
        <v>202642</v>
      </c>
      <c r="J42" s="104"/>
      <c r="K42" s="401">
        <f>ROUND(SUM(C42:I42),1)</f>
        <v>202642</v>
      </c>
      <c r="L42" s="2"/>
      <c r="M42" s="23">
        <f>'Exhibit A-4  State - Federal'!K45</f>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350000000000001" customHeight="1">
      <c r="A43" s="12" t="s">
        <v>19</v>
      </c>
      <c r="B43" s="2" t="s">
        <v>22</v>
      </c>
      <c r="C43" s="411">
        <f>+'Exhibit A-1'!Y46</f>
        <v>26121450</v>
      </c>
      <c r="D43" s="2"/>
      <c r="E43" s="411">
        <f>+'Exhibit A-2 Summary'!I51</f>
        <v>3088425</v>
      </c>
      <c r="F43" s="104"/>
      <c r="G43" s="411">
        <f>+'Exhibit A-3'!S41</f>
        <v>3223925</v>
      </c>
      <c r="H43" s="104"/>
      <c r="I43" s="411">
        <f>'Exhibit A-4  State - Federal'!I46</f>
        <v>4855098</v>
      </c>
      <c r="J43" s="104"/>
      <c r="K43" s="401">
        <f>ROUND(SUM(C43:I43),1)</f>
        <v>37288898</v>
      </c>
      <c r="L43" s="2"/>
      <c r="M43" s="23">
        <f>'Exhibit A-1'!AA46+'Exhibit A-2 Summary'!K51+'Exhibit A-3'!U41+'Exhibit A-4  State - Federal'!K46</f>
        <v>45464700</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350000000000001" customHeight="1">
      <c r="A44" s="12" t="s">
        <v>20</v>
      </c>
      <c r="B44" s="2" t="s">
        <v>22</v>
      </c>
      <c r="C44" s="411">
        <f>+'Exhibit A-1'!Y47</f>
        <v>-7978213</v>
      </c>
      <c r="D44" s="2"/>
      <c r="E44" s="411">
        <f>+'Exhibit A-2 Summary'!I52</f>
        <v>-2727646</v>
      </c>
      <c r="F44" s="104"/>
      <c r="G44" s="411">
        <f>+'Exhibit A-3'!S42</f>
        <v>-25388448</v>
      </c>
      <c r="H44" s="104"/>
      <c r="I44" s="411">
        <f>'Exhibit A-4  State - Federal'!I47</f>
        <v>-1446719</v>
      </c>
      <c r="J44" s="104"/>
      <c r="K44" s="401">
        <f>ROUND(SUM(C44:I44),1)</f>
        <v>-37541026</v>
      </c>
      <c r="L44" s="2"/>
      <c r="M44" s="23">
        <f>'Exhibit A-1'!AA47+'Exhibit A-2 Summary'!K52+'Exhibit A-3'!U42+'Exhibit A-4  State - Federal'!K47</f>
        <v>-45610072</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100000000000001" customHeight="1">
      <c r="A45" s="5" t="s">
        <v>21</v>
      </c>
      <c r="B45" s="2" t="s">
        <v>22</v>
      </c>
      <c r="C45" s="21">
        <f>ROUND(SUM(C42:C44),1)</f>
        <v>18143237</v>
      </c>
      <c r="D45" s="5" t="s">
        <v>22</v>
      </c>
      <c r="E45" s="400">
        <f>SUM(E42:E44)</f>
        <v>360779</v>
      </c>
      <c r="F45" s="103" t="s">
        <v>22</v>
      </c>
      <c r="G45" s="400">
        <f>ROUND(SUM(G42:G44),1)</f>
        <v>-22164523</v>
      </c>
      <c r="H45" s="103" t="s">
        <v>22</v>
      </c>
      <c r="I45" s="400">
        <f>ROUND(SUM(I42:I44),1)</f>
        <v>3611021</v>
      </c>
      <c r="J45" s="103" t="s">
        <v>22</v>
      </c>
      <c r="K45" s="400">
        <f>ROUND(SUM(K42:K44),1)</f>
        <v>-49486</v>
      </c>
      <c r="L45" s="5" t="s">
        <v>22</v>
      </c>
      <c r="M45" s="21">
        <f>ROUND(SUM(M42:M44),1)</f>
        <v>-145372</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1" customHeight="1">
      <c r="A46" s="5" t="s">
        <v>32</v>
      </c>
      <c r="B46" s="2" t="s">
        <v>22</v>
      </c>
      <c r="C46" s="21"/>
      <c r="D46" s="5"/>
      <c r="E46" s="400"/>
      <c r="F46" s="103"/>
      <c r="G46" s="400"/>
      <c r="H46" s="103"/>
      <c r="I46" s="400"/>
      <c r="J46" s="103"/>
      <c r="K46" s="400"/>
      <c r="L46" s="5"/>
      <c r="M46" s="2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350000000000001" customHeight="1">
      <c r="A47" s="5" t="s">
        <v>33</v>
      </c>
      <c r="B47" s="2" t="s">
        <v>22</v>
      </c>
      <c r="C47" s="26">
        <f>ROUND(SUM(C45+C40),1)</f>
        <v>216606</v>
      </c>
      <c r="D47" s="5"/>
      <c r="E47" s="38">
        <f>ROUND(SUM(E45+E40),1)</f>
        <v>4554725</v>
      </c>
      <c r="F47" s="103"/>
      <c r="G47" s="38">
        <f>ROUND(SUM(G45+G40),1)</f>
        <v>1619</v>
      </c>
      <c r="H47" s="103"/>
      <c r="I47" s="38">
        <f>ROUND(SUM(I45+I40),1)</f>
        <v>-109070</v>
      </c>
      <c r="J47" s="103"/>
      <c r="K47" s="29">
        <f>ROUND(SUM(K45+K40),1)</f>
        <v>4663880</v>
      </c>
      <c r="L47" s="5"/>
      <c r="M47" s="28">
        <f>ROUND(SUM(M45+M40),1)</f>
        <v>4309728</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1030</v>
      </c>
      <c r="B48" s="2" t="s">
        <v>22</v>
      </c>
      <c r="C48" s="87">
        <f>'Exhibit A-1'!Y54</f>
        <v>8944225</v>
      </c>
      <c r="D48" s="5"/>
      <c r="E48" s="919">
        <f>+'Exhibit A-2 Summary'!I59</f>
        <v>6312056</v>
      </c>
      <c r="F48" s="103"/>
      <c r="G48" s="919">
        <f>'Exhibit A-3'!S50</f>
        <v>63388</v>
      </c>
      <c r="H48" s="103"/>
      <c r="I48" s="919">
        <f>'Exhibit A-4  State - Federal'!I54</f>
        <v>-1034927</v>
      </c>
      <c r="J48" s="103"/>
      <c r="K48" s="29">
        <f>ROUND(SUM(+I48+G48+E48+C48),1)</f>
        <v>14284742</v>
      </c>
      <c r="L48" s="11"/>
      <c r="M48" s="29">
        <f>'Exhibit A-1'!AA54+'Exhibit A-2 Summary'!K59+'Exhibit A-3'!U50+'Exhibit A-4  State - Federal'!K54</f>
        <v>9975014</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100000000000001" customHeight="1" thickBot="1">
      <c r="A49" s="5" t="s">
        <v>1031</v>
      </c>
      <c r="B49" s="18" t="s">
        <v>22</v>
      </c>
      <c r="C49" s="402">
        <f>ROUND(SUM(C47:C48),1)</f>
        <v>9160831</v>
      </c>
      <c r="D49" s="18"/>
      <c r="E49" s="438">
        <f>ROUND(SUM(E47:E48),1)</f>
        <v>10866781</v>
      </c>
      <c r="F49" s="920"/>
      <c r="G49" s="438">
        <f>ROUND(SUM(G47:G48),1)</f>
        <v>65007</v>
      </c>
      <c r="H49" s="920"/>
      <c r="I49" s="438">
        <f>ROUND(SUM(I47:I48),1)</f>
        <v>-1143997</v>
      </c>
      <c r="J49" s="920"/>
      <c r="K49" s="438">
        <f>ROUND(SUM(K47:K48),1)</f>
        <v>18948622</v>
      </c>
      <c r="L49" s="18"/>
      <c r="M49" s="403">
        <f>ROUND(SUM(M47:M48),1)</f>
        <v>14284742</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100000000000001" customHeight="1" thickTop="1">
      <c r="B50" s="2"/>
      <c r="C50" s="10"/>
      <c r="D50" s="10"/>
      <c r="E50" s="10"/>
      <c r="F50" s="10"/>
      <c r="G50" s="10"/>
      <c r="H50" s="10"/>
      <c r="I50" s="10"/>
      <c r="J50" s="2"/>
      <c r="K50" s="10"/>
      <c r="L50" s="2"/>
      <c r="M50" s="1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350000000000001" customHeight="1">
      <c r="A51" s="828" t="s">
        <v>1128</v>
      </c>
      <c r="B51" s="2"/>
      <c r="C51" s="2"/>
      <c r="D51" s="2"/>
      <c r="E51" s="2"/>
      <c r="F51" s="2"/>
      <c r="G51" s="2"/>
      <c r="H51" s="2"/>
      <c r="I51" s="2"/>
      <c r="J51" s="2"/>
      <c r="K51" s="2" t="s">
        <v>22</v>
      </c>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35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35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35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1.1"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35"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35" customHeight="1"/>
    <row r="80" spans="1:69" ht="13.35" customHeight="1"/>
    <row r="81" ht="13.35" customHeight="1"/>
    <row r="82" ht="13.35" customHeight="1"/>
    <row r="83" ht="13.35" customHeight="1"/>
    <row r="84" ht="13.35" customHeight="1"/>
    <row r="85" ht="13.35" customHeight="1"/>
    <row r="86" ht="13.35" customHeight="1"/>
    <row r="87" ht="13.35" customHeight="1"/>
    <row r="88" ht="13.35" customHeight="1"/>
    <row r="89" ht="13.35" customHeight="1"/>
    <row r="90" ht="13.35" customHeight="1"/>
    <row r="91" ht="13.35" customHeight="1"/>
    <row r="92" ht="13.35" customHeight="1"/>
    <row r="93" ht="13.35" customHeight="1"/>
    <row r="94" ht="13.35" customHeight="1"/>
    <row r="95" ht="13.35" customHeight="1"/>
    <row r="96" ht="13.35" customHeight="1"/>
    <row r="97" ht="13.35" customHeight="1"/>
    <row r="98" ht="13.35" customHeight="1"/>
    <row r="99" ht="13.35" customHeight="1"/>
    <row r="100" ht="13.35" customHeight="1"/>
  </sheetData>
  <phoneticPr fontId="0" type="noConversion"/>
  <hyperlinks>
    <hyperlink ref="A51" location="'Footnotes 1 - 11'!A1" display="See Accompanying Footnotes" xr:uid="{00000000-0004-0000-0100-000000000000}"/>
  </hyperlinks>
  <pageMargins left="0.6" right="0.4" top="0.9" bottom="0.25" header="0" footer="0.25"/>
  <pageSetup scale="62" firstPageNumber="8" orientation="landscape" useFirstPageNumber="1" r:id="rId1"/>
  <headerFooter scaleWithDoc="0">
    <oddFooter>&amp;R&amp;8&amp;P</oddFooter>
  </headerFooter>
  <customProperties>
    <customPr name="SheetOptions"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F47"/>
  <sheetViews>
    <sheetView showGridLines="0" zoomScale="90" zoomScaleNormal="90" workbookViewId="0"/>
  </sheetViews>
  <sheetFormatPr defaultColWidth="9.77734375" defaultRowHeight="12.75"/>
  <cols>
    <col min="1" max="1" width="2.44140625" style="761" customWidth="1"/>
    <col min="2" max="2" width="1.5546875" style="761" customWidth="1"/>
    <col min="3" max="3" width="19.109375" style="761" customWidth="1"/>
    <col min="4" max="4" width="1.77734375" style="761" customWidth="1"/>
    <col min="5" max="5" width="2.109375" style="761" customWidth="1"/>
    <col min="6" max="6" width="9.109375" style="761" customWidth="1"/>
    <col min="7" max="7" width="1.77734375" style="761" customWidth="1"/>
    <col min="8" max="8" width="8.77734375" style="761" customWidth="1"/>
    <col min="9" max="9" width="2" style="761" customWidth="1"/>
    <col min="10" max="10" width="9.77734375" style="761" customWidth="1"/>
    <col min="11" max="11" width="1.77734375" style="761" customWidth="1"/>
    <col min="12" max="12" width="10.109375" style="761" customWidth="1"/>
    <col min="13" max="13" width="1.77734375" style="761" customWidth="1"/>
    <col min="14" max="14" width="10.109375" style="761" customWidth="1"/>
    <col min="15" max="15" width="1.77734375" style="761" customWidth="1"/>
    <col min="16" max="16" width="10.109375" style="761" customWidth="1"/>
    <col min="17" max="17" width="1.77734375" style="761" customWidth="1"/>
    <col min="18" max="18" width="11.5546875" style="761" bestFit="1" customWidth="1"/>
    <col min="19" max="19" width="1.77734375" style="761" customWidth="1"/>
    <col min="20" max="20" width="9.109375" style="761" customWidth="1"/>
    <col min="21" max="21" width="1.77734375" style="761" customWidth="1"/>
    <col min="22" max="22" width="12" style="761" bestFit="1" customWidth="1"/>
    <col min="23" max="23" width="1.77734375" style="761" customWidth="1"/>
    <col min="24" max="24" width="10" style="761" customWidth="1"/>
    <col min="25" max="25" width="1.77734375" style="761" customWidth="1"/>
    <col min="26" max="26" width="9.77734375" style="761" customWidth="1"/>
    <col min="27" max="27" width="1.77734375" style="761" customWidth="1"/>
    <col min="28" max="28" width="10.77734375" style="761" customWidth="1"/>
    <col min="29" max="29" width="1.77734375" style="761" customWidth="1"/>
    <col min="30" max="30" width="10.77734375" style="761" customWidth="1"/>
    <col min="31" max="31" width="2.77734375" style="761" customWidth="1"/>
    <col min="32" max="32" width="10.5546875" style="761" bestFit="1" customWidth="1"/>
    <col min="33" max="16384" width="9.77734375" style="761"/>
  </cols>
  <sheetData>
    <row r="1" spans="1:31" ht="15">
      <c r="A1" s="616" t="s">
        <v>826</v>
      </c>
    </row>
    <row r="3" spans="1:31" ht="20.25">
      <c r="A3" s="893" t="s">
        <v>1316</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35" customHeight="1">
      <c r="N5" s="762"/>
      <c r="O5" s="762"/>
      <c r="P5" s="762"/>
      <c r="Q5" s="762"/>
      <c r="R5" s="762"/>
      <c r="S5" s="762"/>
      <c r="T5" s="762"/>
      <c r="U5" s="762"/>
      <c r="V5" s="762"/>
      <c r="W5" s="762"/>
      <c r="X5" s="762"/>
      <c r="Y5" s="762"/>
      <c r="Z5" s="762"/>
      <c r="AA5" s="762"/>
      <c r="AB5" s="769"/>
      <c r="AC5" s="769"/>
      <c r="AE5" s="766"/>
    </row>
    <row r="6" spans="1:31" ht="16.350000000000001" customHeight="1">
      <c r="B6" s="770" t="s">
        <v>1219</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35"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350000000000001" customHeight="1">
      <c r="A8" s="768"/>
      <c r="B8" s="768"/>
      <c r="C8" s="1316" t="s">
        <v>1310</v>
      </c>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6"/>
      <c r="AC8" s="1316"/>
      <c r="AD8" s="1316"/>
      <c r="AE8" s="766"/>
    </row>
    <row r="9" spans="1:31" ht="16.350000000000001" customHeight="1">
      <c r="A9" s="768"/>
      <c r="B9" s="768"/>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766"/>
    </row>
    <row r="10" spans="1:31" ht="30" customHeight="1">
      <c r="A10" s="768"/>
      <c r="B10" s="768"/>
      <c r="C10" s="1316"/>
      <c r="D10" s="1316"/>
      <c r="E10" s="1316"/>
      <c r="F10" s="1316"/>
      <c r="G10" s="1316"/>
      <c r="H10" s="1316"/>
      <c r="I10" s="1316"/>
      <c r="J10" s="1316"/>
      <c r="K10" s="1316"/>
      <c r="L10" s="1316"/>
      <c r="M10" s="1316"/>
      <c r="N10" s="1316"/>
      <c r="O10" s="1316"/>
      <c r="P10" s="1316"/>
      <c r="Q10" s="1316"/>
      <c r="R10" s="1316"/>
      <c r="S10" s="1316"/>
      <c r="T10" s="1316"/>
      <c r="U10" s="1316"/>
      <c r="V10" s="1316"/>
      <c r="W10" s="1316"/>
      <c r="X10" s="1316"/>
      <c r="Y10" s="1316"/>
      <c r="Z10" s="1316"/>
      <c r="AA10" s="1316"/>
      <c r="AB10" s="1316"/>
      <c r="AC10" s="1316"/>
      <c r="AD10" s="1316"/>
      <c r="AE10" s="766"/>
    </row>
    <row r="11" spans="1:31" ht="7.35" customHeight="1">
      <c r="A11" s="768"/>
      <c r="B11" s="768"/>
      <c r="C11" s="768"/>
      <c r="D11" s="768"/>
      <c r="E11" s="768"/>
      <c r="F11" s="768"/>
      <c r="G11" s="768"/>
      <c r="H11" s="768"/>
      <c r="I11" s="768"/>
      <c r="J11" s="768"/>
      <c r="AE11" s="766"/>
    </row>
    <row r="12" spans="1:31" ht="7.35" customHeight="1">
      <c r="A12" s="768"/>
      <c r="B12" s="768"/>
      <c r="C12" s="768"/>
      <c r="D12" s="768"/>
      <c r="E12" s="768"/>
      <c r="F12" s="768"/>
      <c r="G12" s="768"/>
      <c r="H12" s="768"/>
      <c r="I12" s="768"/>
      <c r="J12" s="768"/>
      <c r="AE12" s="766"/>
    </row>
    <row r="13" spans="1:31" ht="16.350000000000001" customHeight="1">
      <c r="A13" s="768"/>
      <c r="B13" s="768"/>
      <c r="C13" s="771" t="s">
        <v>1324</v>
      </c>
      <c r="D13" s="768"/>
      <c r="E13" s="768"/>
      <c r="F13" s="768"/>
      <c r="G13" s="768"/>
      <c r="H13" s="768"/>
      <c r="I13" s="768"/>
      <c r="J13" s="768"/>
      <c r="AE13" s="766"/>
    </row>
    <row r="14" spans="1:31" ht="16.350000000000001" customHeight="1">
      <c r="V14" s="804"/>
      <c r="AE14" s="766"/>
    </row>
    <row r="15" spans="1:31" ht="18" customHeight="1">
      <c r="A15" s="768"/>
      <c r="B15" s="768"/>
      <c r="C15" s="772" t="s">
        <v>1317</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2020</v>
      </c>
      <c r="G16" s="769"/>
      <c r="X16" s="777">
        <v>2021</v>
      </c>
      <c r="AD16" s="778" t="s">
        <v>912</v>
      </c>
      <c r="AE16" s="762"/>
    </row>
    <row r="17" spans="1:58" ht="14.1" customHeight="1">
      <c r="A17" s="768"/>
      <c r="B17" s="768"/>
      <c r="F17" s="779" t="s">
        <v>913</v>
      </c>
      <c r="H17" s="779" t="s">
        <v>914</v>
      </c>
      <c r="J17" s="779" t="s">
        <v>915</v>
      </c>
      <c r="L17" s="779" t="s">
        <v>916</v>
      </c>
      <c r="N17" s="779" t="s">
        <v>917</v>
      </c>
      <c r="P17" s="779" t="s">
        <v>918</v>
      </c>
      <c r="R17" s="779" t="s">
        <v>919</v>
      </c>
      <c r="T17" s="779" t="s">
        <v>920</v>
      </c>
      <c r="V17" s="779" t="s">
        <v>1138</v>
      </c>
      <c r="X17" s="779" t="s">
        <v>922</v>
      </c>
      <c r="Z17" s="779" t="s">
        <v>923</v>
      </c>
      <c r="AB17" s="779" t="s">
        <v>924</v>
      </c>
      <c r="AC17" s="780"/>
      <c r="AD17" s="779" t="s">
        <v>925</v>
      </c>
      <c r="AE17" s="762"/>
    </row>
    <row r="18" spans="1:58" s="769" customFormat="1" ht="18" customHeight="1">
      <c r="A18" s="763"/>
      <c r="B18" s="763"/>
      <c r="C18" s="781" t="s">
        <v>926</v>
      </c>
      <c r="E18" s="782"/>
      <c r="F18" s="783">
        <v>8653</v>
      </c>
      <c r="G18" s="778"/>
      <c r="H18" s="783">
        <f>F29</f>
        <v>31256</v>
      </c>
      <c r="I18" s="782"/>
      <c r="J18" s="783">
        <f>SUM(H29)</f>
        <v>40575</v>
      </c>
      <c r="K18" s="782"/>
      <c r="L18" s="783">
        <f>J29</f>
        <v>7768</v>
      </c>
      <c r="M18" s="782"/>
      <c r="N18" s="783">
        <f>SUM(L29)</f>
        <v>25513</v>
      </c>
      <c r="O18" s="784"/>
      <c r="P18" s="783">
        <f>SUM(N29)</f>
        <v>43579</v>
      </c>
      <c r="Q18" s="784"/>
      <c r="R18" s="783">
        <f>SUM(P29)</f>
        <v>11683</v>
      </c>
      <c r="S18" s="784"/>
      <c r="T18" s="783">
        <f>SUM(R29)</f>
        <v>30587</v>
      </c>
      <c r="U18" s="784"/>
      <c r="V18" s="783">
        <f>SUM(T29)</f>
        <v>48155</v>
      </c>
      <c r="W18" s="784"/>
      <c r="X18" s="783">
        <f>SUM(V29)</f>
        <v>12538</v>
      </c>
      <c r="Y18" s="784"/>
      <c r="Z18" s="783">
        <f>SUM(X29)</f>
        <v>30939</v>
      </c>
      <c r="AA18" s="782"/>
      <c r="AB18" s="783">
        <f>SUM(Z29)</f>
        <v>47006</v>
      </c>
      <c r="AC18" s="785"/>
      <c r="AD18" s="783">
        <f>F18</f>
        <v>8653</v>
      </c>
      <c r="AE18" s="778" t="s">
        <v>22</v>
      </c>
      <c r="AF18" s="786"/>
      <c r="AG18" s="786"/>
      <c r="AH18" s="786"/>
    </row>
    <row r="19" spans="1:58" s="788" customFormat="1" ht="14.1"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1207</v>
      </c>
      <c r="E20" s="745"/>
      <c r="F20" s="791">
        <v>3065</v>
      </c>
      <c r="G20" s="804"/>
      <c r="H20" s="791">
        <v>89</v>
      </c>
      <c r="I20" s="804"/>
      <c r="J20" s="791">
        <v>402</v>
      </c>
      <c r="K20" s="791">
        <v>0</v>
      </c>
      <c r="L20" s="791">
        <v>780</v>
      </c>
      <c r="M20" s="791">
        <v>0</v>
      </c>
      <c r="N20" s="791">
        <v>119</v>
      </c>
      <c r="O20" s="791"/>
      <c r="P20" s="791">
        <v>163</v>
      </c>
      <c r="Q20" s="791">
        <v>0</v>
      </c>
      <c r="R20" s="791">
        <v>1287</v>
      </c>
      <c r="S20" s="791">
        <v>0</v>
      </c>
      <c r="T20" s="791">
        <v>151</v>
      </c>
      <c r="U20" s="791"/>
      <c r="V20" s="791">
        <v>1134</v>
      </c>
      <c r="W20" s="791">
        <v>0</v>
      </c>
      <c r="X20" s="791">
        <v>1964</v>
      </c>
      <c r="Y20" s="791">
        <v>0</v>
      </c>
      <c r="Z20" s="791">
        <v>191</v>
      </c>
      <c r="AA20" s="804"/>
      <c r="AB20" s="791">
        <v>491</v>
      </c>
      <c r="AC20" s="804"/>
      <c r="AD20" s="791">
        <f>ROUND(SUM(F20:AB20),0)</f>
        <v>9836</v>
      </c>
      <c r="AE20" s="749"/>
      <c r="AF20" s="792"/>
      <c r="AG20" s="792"/>
      <c r="AH20" s="792"/>
    </row>
    <row r="21" spans="1:58" ht="18" customHeight="1">
      <c r="A21" s="768"/>
      <c r="B21" s="768"/>
      <c r="C21" s="761" t="s">
        <v>1376</v>
      </c>
      <c r="E21" s="745"/>
      <c r="F21" s="791">
        <v>4124</v>
      </c>
      <c r="G21" s="804"/>
      <c r="H21" s="791">
        <v>34</v>
      </c>
      <c r="I21" s="804"/>
      <c r="J21" s="791">
        <v>7356</v>
      </c>
      <c r="K21" s="791"/>
      <c r="L21" s="791">
        <v>45</v>
      </c>
      <c r="M21" s="791"/>
      <c r="N21" s="791">
        <v>16</v>
      </c>
      <c r="O21" s="791"/>
      <c r="P21" s="791">
        <v>11521</v>
      </c>
      <c r="Q21" s="791"/>
      <c r="R21" s="791">
        <v>116</v>
      </c>
      <c r="S21" s="791"/>
      <c r="T21" s="791">
        <v>28</v>
      </c>
      <c r="U21" s="791"/>
      <c r="V21" s="791">
        <v>11320</v>
      </c>
      <c r="W21" s="791"/>
      <c r="X21" s="791">
        <v>4</v>
      </c>
      <c r="Y21" s="791"/>
      <c r="Z21" s="791">
        <v>50</v>
      </c>
      <c r="AA21" s="804"/>
      <c r="AB21" s="791">
        <v>8900</v>
      </c>
      <c r="AC21" s="804"/>
      <c r="AD21" s="791">
        <f t="shared" ref="AD21:AD22" si="0">ROUND(SUM(F21:AB21),0)</f>
        <v>43514</v>
      </c>
      <c r="AE21" s="749"/>
      <c r="AF21" s="1077"/>
      <c r="AG21" s="792"/>
      <c r="AH21" s="792"/>
    </row>
    <row r="22" spans="1:58" ht="18" customHeight="1">
      <c r="A22" s="768"/>
      <c r="B22" s="768"/>
      <c r="C22" s="761" t="s">
        <v>1208</v>
      </c>
      <c r="E22" s="745"/>
      <c r="F22" s="791">
        <v>15366</v>
      </c>
      <c r="G22" s="804"/>
      <c r="H22" s="791">
        <v>9179</v>
      </c>
      <c r="I22" s="804"/>
      <c r="J22" s="791">
        <v>12640</v>
      </c>
      <c r="K22" s="791"/>
      <c r="L22" s="791">
        <v>16917</v>
      </c>
      <c r="M22" s="791"/>
      <c r="N22" s="791">
        <v>17929</v>
      </c>
      <c r="O22" s="791"/>
      <c r="P22" s="791">
        <v>16332</v>
      </c>
      <c r="Q22" s="791"/>
      <c r="R22" s="791">
        <v>17496</v>
      </c>
      <c r="S22" s="791"/>
      <c r="T22" s="791">
        <v>17387</v>
      </c>
      <c r="U22" s="791"/>
      <c r="V22" s="791">
        <v>15643</v>
      </c>
      <c r="W22" s="791"/>
      <c r="X22" s="791">
        <v>16513</v>
      </c>
      <c r="Y22" s="791"/>
      <c r="Z22" s="791">
        <v>15824</v>
      </c>
      <c r="AA22" s="804"/>
      <c r="AB22" s="791">
        <v>14560</v>
      </c>
      <c r="AC22" s="804"/>
      <c r="AD22" s="791">
        <f t="shared" si="0"/>
        <v>185786</v>
      </c>
      <c r="AE22" s="749"/>
      <c r="AF22" s="1077"/>
      <c r="AG22" s="792"/>
      <c r="AH22" s="792"/>
    </row>
    <row r="23" spans="1:58" ht="18" customHeight="1">
      <c r="A23" s="768"/>
      <c r="B23" s="768"/>
      <c r="C23" s="761" t="s">
        <v>928</v>
      </c>
      <c r="E23" s="745"/>
      <c r="F23" s="791">
        <v>48</v>
      </c>
      <c r="G23" s="749"/>
      <c r="H23" s="791">
        <v>17</v>
      </c>
      <c r="I23" s="749"/>
      <c r="J23" s="791">
        <v>6</v>
      </c>
      <c r="K23" s="791" t="s">
        <v>22</v>
      </c>
      <c r="L23" s="791">
        <v>3</v>
      </c>
      <c r="M23" s="791" t="s">
        <v>22</v>
      </c>
      <c r="N23" s="791">
        <v>2</v>
      </c>
      <c r="O23" s="791"/>
      <c r="P23" s="791">
        <v>4</v>
      </c>
      <c r="Q23" s="791" t="s">
        <v>22</v>
      </c>
      <c r="R23" s="791">
        <v>5</v>
      </c>
      <c r="S23" s="791" t="s">
        <v>22</v>
      </c>
      <c r="T23" s="791">
        <v>2</v>
      </c>
      <c r="U23" s="791"/>
      <c r="V23" s="791">
        <v>4</v>
      </c>
      <c r="W23" s="791" t="s">
        <v>22</v>
      </c>
      <c r="X23" s="791">
        <v>4</v>
      </c>
      <c r="Y23" s="791" t="s">
        <v>22</v>
      </c>
      <c r="Z23" s="791">
        <v>2</v>
      </c>
      <c r="AA23" s="749"/>
      <c r="AB23" s="791">
        <v>4</v>
      </c>
      <c r="AC23" s="749"/>
      <c r="AD23" s="791">
        <f>ROUND(SUM(F23:AB23),0)</f>
        <v>101</v>
      </c>
      <c r="AE23" s="749"/>
      <c r="AF23" s="792"/>
      <c r="AG23" s="792"/>
      <c r="AH23" s="792"/>
    </row>
    <row r="24" spans="1:58" s="769" customFormat="1" ht="18" customHeight="1">
      <c r="A24" s="763"/>
      <c r="B24" s="763"/>
      <c r="C24" s="769" t="s">
        <v>929</v>
      </c>
      <c r="E24" s="793"/>
      <c r="F24" s="797">
        <f>SUM(F20:F23)</f>
        <v>22603</v>
      </c>
      <c r="G24" s="795"/>
      <c r="H24" s="797">
        <f>SUM(H20:H23)</f>
        <v>9319</v>
      </c>
      <c r="I24" s="795"/>
      <c r="J24" s="797">
        <f>SUM(J20:J23)</f>
        <v>20404</v>
      </c>
      <c r="K24" s="795"/>
      <c r="L24" s="797">
        <f>SUM(L20:L23)</f>
        <v>17745</v>
      </c>
      <c r="M24" s="795"/>
      <c r="N24" s="797">
        <f>SUM(N20:N23)</f>
        <v>18066</v>
      </c>
      <c r="O24" s="795"/>
      <c r="P24" s="797">
        <f>SUM(P20:P23)</f>
        <v>28020</v>
      </c>
      <c r="Q24" s="795"/>
      <c r="R24" s="797">
        <f>SUM(R20:R23)</f>
        <v>18904</v>
      </c>
      <c r="S24" s="795"/>
      <c r="T24" s="797">
        <f>SUM(T20:T23)</f>
        <v>17568</v>
      </c>
      <c r="U24" s="795"/>
      <c r="V24" s="797">
        <f>SUM(V20:V23)</f>
        <v>28101</v>
      </c>
      <c r="W24" s="795"/>
      <c r="X24" s="797">
        <f>SUM(X20:X23)</f>
        <v>18485</v>
      </c>
      <c r="Y24" s="795"/>
      <c r="Z24" s="797">
        <f>SUM(Z20:Z23)</f>
        <v>16067</v>
      </c>
      <c r="AA24" s="796"/>
      <c r="AB24" s="797">
        <f>SUM(AB20:AB23)</f>
        <v>23955</v>
      </c>
      <c r="AD24" s="797">
        <f>SUM(AD20:AD23)</f>
        <v>239237</v>
      </c>
      <c r="AE24" s="798"/>
      <c r="AF24" s="786"/>
      <c r="AG24" s="786"/>
      <c r="AH24" s="786"/>
    </row>
    <row r="25" spans="1:58" ht="16.350000000000001" customHeight="1">
      <c r="A25" s="768"/>
      <c r="B25" s="768"/>
      <c r="E25" s="774"/>
      <c r="F25" s="799"/>
      <c r="G25" s="774"/>
      <c r="H25" s="799"/>
      <c r="I25" s="800"/>
      <c r="J25" s="801"/>
      <c r="K25" s="802"/>
      <c r="L25" s="801"/>
      <c r="M25" s="802"/>
      <c r="N25" s="799"/>
      <c r="O25" s="802"/>
      <c r="P25" s="799"/>
      <c r="Q25" s="774"/>
      <c r="R25" s="803"/>
      <c r="S25" s="774"/>
      <c r="T25" s="803"/>
      <c r="V25" s="803"/>
      <c r="X25" s="803"/>
      <c r="Z25" s="804"/>
      <c r="AB25" s="804"/>
      <c r="AD25" s="799"/>
      <c r="AF25" s="792"/>
      <c r="AG25" s="792"/>
      <c r="AH25" s="792"/>
    </row>
    <row r="26" spans="1:58" ht="18" customHeight="1">
      <c r="A26" s="768"/>
      <c r="B26" s="768"/>
      <c r="C26" s="761" t="s">
        <v>1167</v>
      </c>
      <c r="E26" s="774"/>
      <c r="F26" s="791">
        <v>0</v>
      </c>
      <c r="H26" s="791">
        <v>0</v>
      </c>
      <c r="J26" s="791">
        <v>53211</v>
      </c>
      <c r="L26" s="791">
        <v>0</v>
      </c>
      <c r="N26" s="791">
        <v>0</v>
      </c>
      <c r="P26" s="791">
        <v>59916</v>
      </c>
      <c r="R26" s="791">
        <v>0</v>
      </c>
      <c r="T26" s="791">
        <v>0</v>
      </c>
      <c r="U26" s="806"/>
      <c r="V26" s="791">
        <v>63718</v>
      </c>
      <c r="X26" s="791">
        <v>84</v>
      </c>
      <c r="Z26" s="791">
        <v>0</v>
      </c>
      <c r="AB26" s="791">
        <v>61571</v>
      </c>
      <c r="AD26" s="807">
        <f>ROUND(SUM(F26:AB26),0)</f>
        <v>238500</v>
      </c>
      <c r="AE26" s="808"/>
      <c r="AF26" s="809"/>
      <c r="AG26" s="809"/>
      <c r="AH26" s="809"/>
      <c r="AI26" s="810"/>
      <c r="AJ26" s="810"/>
      <c r="AK26" s="810"/>
      <c r="AL26" s="810"/>
      <c r="AM26" s="810"/>
      <c r="AN26" s="810"/>
      <c r="AO26" s="810"/>
      <c r="AP26" s="810"/>
      <c r="AQ26" s="810"/>
      <c r="AR26" s="810"/>
      <c r="AS26" s="810"/>
      <c r="AT26" s="810"/>
      <c r="AU26" s="810"/>
      <c r="AV26" s="810"/>
      <c r="AW26" s="810"/>
      <c r="AX26" s="810"/>
      <c r="AY26" s="810"/>
      <c r="AZ26" s="810"/>
      <c r="BA26" s="810"/>
    </row>
    <row r="27" spans="1:58" s="769" customFormat="1" ht="18" customHeight="1">
      <c r="A27" s="763"/>
      <c r="B27" s="763"/>
      <c r="C27" s="769" t="s">
        <v>934</v>
      </c>
      <c r="E27" s="811"/>
      <c r="F27" s="797">
        <f>ROUND(SUM(F26:F26),0)</f>
        <v>0</v>
      </c>
      <c r="G27" s="812"/>
      <c r="H27" s="797">
        <f>ROUND(SUM(H26:H26),0)</f>
        <v>0</v>
      </c>
      <c r="I27" s="812"/>
      <c r="J27" s="797">
        <f>ROUND(SUM(J26:J26),0)</f>
        <v>53211</v>
      </c>
      <c r="K27" s="812"/>
      <c r="L27" s="797">
        <f>ROUND(SUM(L26:L26),0)</f>
        <v>0</v>
      </c>
      <c r="M27" s="812"/>
      <c r="N27" s="797">
        <f>ROUND(SUM(N26:N26),0)</f>
        <v>0</v>
      </c>
      <c r="O27" s="812"/>
      <c r="P27" s="797">
        <f>ROUND(SUM(P26:P26),0)</f>
        <v>59916</v>
      </c>
      <c r="Q27" s="812"/>
      <c r="R27" s="794">
        <f>ROUND(SUM(R26:R26),0)</f>
        <v>0</v>
      </c>
      <c r="S27" s="813"/>
      <c r="T27" s="794">
        <f>ROUND(SUM(T26:T26),0)</f>
        <v>0</v>
      </c>
      <c r="U27" s="812"/>
      <c r="V27" s="797">
        <f>ROUND(SUM(V26:V26),0)</f>
        <v>63718</v>
      </c>
      <c r="W27" s="812"/>
      <c r="X27" s="797">
        <f>ROUND(SUM(X26:X26),0)</f>
        <v>84</v>
      </c>
      <c r="Y27" s="812"/>
      <c r="Z27" s="797">
        <f>ROUND(SUM(Z26:Z26),0)</f>
        <v>0</v>
      </c>
      <c r="AA27" s="812"/>
      <c r="AB27" s="797">
        <f>ROUND(SUM(AB26:AB26),0)</f>
        <v>61571</v>
      </c>
      <c r="AC27" s="811"/>
      <c r="AD27" s="797">
        <f>ROUND(SUM(AD26:AD26),0)</f>
        <v>238500</v>
      </c>
      <c r="AE27" s="798"/>
      <c r="AF27" s="814"/>
      <c r="AG27" s="814"/>
      <c r="AH27" s="814"/>
      <c r="AI27" s="815"/>
      <c r="AJ27" s="815"/>
      <c r="AK27" s="815"/>
      <c r="AL27" s="815"/>
      <c r="AM27" s="815"/>
      <c r="AN27" s="815"/>
      <c r="AO27" s="815"/>
      <c r="AP27" s="815"/>
      <c r="AQ27" s="815"/>
      <c r="AR27" s="815"/>
      <c r="AS27" s="815"/>
      <c r="AT27" s="815"/>
      <c r="AU27" s="815"/>
      <c r="AV27" s="815"/>
      <c r="AW27" s="815"/>
      <c r="AX27" s="815"/>
      <c r="AY27" s="815"/>
      <c r="AZ27" s="815"/>
      <c r="BA27" s="815"/>
    </row>
    <row r="28" spans="1:58" ht="12" customHeight="1">
      <c r="B28" s="768"/>
      <c r="F28" s="799"/>
      <c r="G28" s="749"/>
      <c r="H28" s="799"/>
      <c r="I28" s="749"/>
      <c r="J28" s="799"/>
      <c r="K28" s="749"/>
      <c r="L28" s="799"/>
      <c r="M28" s="749"/>
      <c r="N28" s="799"/>
      <c r="O28" s="749"/>
      <c r="P28" s="799"/>
      <c r="Q28" s="749"/>
      <c r="R28" s="799"/>
      <c r="S28" s="749"/>
      <c r="T28" s="799"/>
      <c r="U28" s="749"/>
      <c r="V28" s="799"/>
      <c r="W28" s="749"/>
      <c r="X28" s="799"/>
      <c r="Y28" s="749"/>
      <c r="Z28" s="804"/>
      <c r="AA28" s="749"/>
      <c r="AB28" s="804" t="s">
        <v>22</v>
      </c>
      <c r="AC28" s="749"/>
      <c r="AD28" s="799"/>
      <c r="AE28" s="816"/>
      <c r="AF28" s="810"/>
      <c r="AG28" s="810"/>
      <c r="AH28" s="810"/>
      <c r="AI28" s="810"/>
      <c r="AJ28" s="810"/>
      <c r="AK28" s="810"/>
      <c r="AL28" s="810"/>
      <c r="AM28" s="810"/>
      <c r="AN28" s="810"/>
      <c r="AO28" s="810"/>
      <c r="AP28" s="810"/>
      <c r="AQ28" s="810"/>
      <c r="AR28" s="810"/>
      <c r="AS28" s="810"/>
      <c r="AT28" s="810"/>
      <c r="AU28" s="810"/>
      <c r="AV28" s="810"/>
      <c r="AW28" s="810"/>
      <c r="AX28" s="810"/>
      <c r="AY28" s="810"/>
      <c r="AZ28" s="810"/>
      <c r="BA28" s="810"/>
      <c r="BB28" s="810"/>
      <c r="BC28" s="810"/>
      <c r="BD28" s="810"/>
      <c r="BE28" s="810"/>
      <c r="BF28" s="810"/>
    </row>
    <row r="29" spans="1:58" s="769" customFormat="1" ht="14.1" customHeight="1" thickBot="1">
      <c r="A29" s="763"/>
      <c r="B29" s="763"/>
      <c r="C29" s="769" t="s">
        <v>935</v>
      </c>
      <c r="D29" s="817"/>
      <c r="E29" s="782"/>
      <c r="F29" s="818">
        <f>ROUND(SUM(F18)+SUM(F24)-SUM(F27),0)</f>
        <v>31256</v>
      </c>
      <c r="G29" s="785"/>
      <c r="H29" s="818">
        <f>ROUND(SUM(H18)+SUM(H24)-SUM(H27),0)</f>
        <v>40575</v>
      </c>
      <c r="I29" s="785"/>
      <c r="J29" s="818">
        <f>ROUND(SUM(J18)+SUM(J24)-SUM(J27),0)</f>
        <v>7768</v>
      </c>
      <c r="K29" s="819"/>
      <c r="L29" s="818">
        <f>ROUND(SUM(L18)+SUM(L24)-SUM(L27),0)</f>
        <v>25513</v>
      </c>
      <c r="M29" s="819"/>
      <c r="N29" s="818">
        <f>N18+N24-N27</f>
        <v>43579</v>
      </c>
      <c r="O29" s="819"/>
      <c r="P29" s="818">
        <f>ROUND(SUM(P18)+SUM(P24)-SUM(P27),0)</f>
        <v>11683</v>
      </c>
      <c r="Q29" s="819"/>
      <c r="R29" s="818">
        <f>ROUND(SUM(R18)+SUM(R24)-SUM(R27),0)</f>
        <v>30587</v>
      </c>
      <c r="S29" s="819"/>
      <c r="T29" s="818">
        <f>ROUND(SUM(T18)+SUM(T24)-SUM(T27),0)</f>
        <v>48155</v>
      </c>
      <c r="U29" s="819"/>
      <c r="V29" s="818">
        <f>ROUND(SUM(V18)+SUM(V24)-SUM(V27),0)</f>
        <v>12538</v>
      </c>
      <c r="W29" s="819"/>
      <c r="X29" s="818">
        <f>ROUND(SUM(X18)+SUM(X24)-SUM(X27),0)</f>
        <v>30939</v>
      </c>
      <c r="Y29" s="819"/>
      <c r="Z29" s="818">
        <f>ROUND(SUM(Z18)+SUM(Z24)-SUM(Z27),0)</f>
        <v>47006</v>
      </c>
      <c r="AA29" s="819"/>
      <c r="AB29" s="818">
        <f>ROUND(SUM(AB18+AB24-AB27),0)</f>
        <v>9390</v>
      </c>
      <c r="AC29" s="819"/>
      <c r="AD29" s="818">
        <f>ROUND(SUM(AD18+AD24-AD27),0)</f>
        <v>9390</v>
      </c>
    </row>
    <row r="30" spans="1:58" s="769" customFormat="1" ht="14.1" customHeight="1" thickTop="1">
      <c r="A30" s="763"/>
      <c r="B30" s="763"/>
      <c r="D30" s="817"/>
      <c r="E30" s="782"/>
      <c r="F30" s="820"/>
      <c r="G30" s="785"/>
      <c r="H30" s="820"/>
      <c r="I30" s="785"/>
      <c r="J30" s="820"/>
      <c r="K30" s="819"/>
      <c r="L30" s="820"/>
      <c r="M30" s="819"/>
      <c r="N30" s="820"/>
      <c r="O30" s="819"/>
      <c r="P30" s="820"/>
      <c r="Q30" s="819"/>
      <c r="R30" s="820"/>
      <c r="S30" s="819"/>
      <c r="T30" s="820"/>
      <c r="U30" s="819"/>
      <c r="V30" s="820"/>
      <c r="W30" s="819"/>
      <c r="X30" s="820"/>
      <c r="Y30" s="819"/>
      <c r="Z30" s="820"/>
      <c r="AA30" s="819"/>
      <c r="AB30" s="820"/>
      <c r="AC30" s="819"/>
      <c r="AD30" s="820"/>
    </row>
    <row r="32" spans="1:58" ht="18" customHeight="1">
      <c r="C32" s="772" t="s">
        <v>1204</v>
      </c>
      <c r="D32" s="773"/>
      <c r="E32" s="774"/>
      <c r="G32" s="774"/>
      <c r="H32" s="775"/>
      <c r="I32" s="774"/>
      <c r="J32" s="775"/>
      <c r="K32" s="774"/>
      <c r="L32" s="775"/>
      <c r="M32" s="774"/>
      <c r="O32" s="774"/>
      <c r="Q32" s="774"/>
      <c r="R32" s="775"/>
      <c r="S32" s="775"/>
      <c r="T32" s="775"/>
      <c r="U32" s="775"/>
      <c r="V32" s="775"/>
      <c r="W32" s="775"/>
      <c r="Y32" s="775"/>
      <c r="Z32" s="775"/>
      <c r="AA32" s="775"/>
      <c r="AD32" s="775"/>
    </row>
    <row r="33" spans="3:30" ht="18" customHeight="1">
      <c r="C33" s="776"/>
      <c r="F33" s="777">
        <v>2019</v>
      </c>
      <c r="G33" s="769"/>
      <c r="X33" s="777">
        <v>2020</v>
      </c>
      <c r="AD33" s="778" t="s">
        <v>912</v>
      </c>
    </row>
    <row r="34" spans="3:30" ht="18" customHeight="1">
      <c r="F34" s="779" t="s">
        <v>913</v>
      </c>
      <c r="H34" s="779" t="s">
        <v>914</v>
      </c>
      <c r="J34" s="779" t="s">
        <v>915</v>
      </c>
      <c r="L34" s="779" t="s">
        <v>916</v>
      </c>
      <c r="N34" s="779" t="s">
        <v>917</v>
      </c>
      <c r="P34" s="779" t="s">
        <v>918</v>
      </c>
      <c r="R34" s="779" t="s">
        <v>919</v>
      </c>
      <c r="T34" s="779" t="s">
        <v>920</v>
      </c>
      <c r="V34" s="779" t="s">
        <v>1138</v>
      </c>
      <c r="X34" s="779" t="s">
        <v>922</v>
      </c>
      <c r="Z34" s="779" t="s">
        <v>923</v>
      </c>
      <c r="AB34" s="779" t="s">
        <v>924</v>
      </c>
      <c r="AC34" s="780"/>
      <c r="AD34" s="779" t="s">
        <v>925</v>
      </c>
    </row>
    <row r="35" spans="3:30" ht="18" customHeight="1">
      <c r="C35" s="781" t="s">
        <v>926</v>
      </c>
      <c r="D35" s="769"/>
      <c r="E35" s="782"/>
      <c r="F35" s="783">
        <v>0</v>
      </c>
      <c r="G35" s="778"/>
      <c r="H35" s="783">
        <f>F46</f>
        <v>31034</v>
      </c>
      <c r="I35" s="782"/>
      <c r="J35" s="783">
        <f>SUM(H46)</f>
        <v>49893</v>
      </c>
      <c r="K35" s="782"/>
      <c r="L35" s="783">
        <f>J46</f>
        <v>2584</v>
      </c>
      <c r="M35" s="782"/>
      <c r="N35" s="783">
        <f>SUM(L46)</f>
        <v>28955</v>
      </c>
      <c r="O35" s="784"/>
      <c r="P35" s="783">
        <f>SUM(N46)</f>
        <v>47000</v>
      </c>
      <c r="Q35" s="784"/>
      <c r="R35" s="783">
        <f>SUM(P46)</f>
        <v>10456</v>
      </c>
      <c r="S35" s="784"/>
      <c r="T35" s="783">
        <f>SUM(R46)</f>
        <v>37285</v>
      </c>
      <c r="U35" s="784"/>
      <c r="V35" s="783">
        <f>SUM(T46)</f>
        <v>54409</v>
      </c>
      <c r="W35" s="784"/>
      <c r="X35" s="783">
        <f>SUM(V46)</f>
        <v>15597</v>
      </c>
      <c r="Y35" s="784"/>
      <c r="Z35" s="783">
        <f>SUM(X46)</f>
        <v>39524</v>
      </c>
      <c r="AA35" s="782"/>
      <c r="AB35" s="783">
        <f>SUM(Z46)</f>
        <v>56034</v>
      </c>
      <c r="AC35" s="785"/>
      <c r="AD35" s="783">
        <v>0</v>
      </c>
    </row>
    <row r="36" spans="3:30" ht="18" customHeight="1">
      <c r="C36" s="788"/>
      <c r="D36" s="788"/>
      <c r="E36" s="788"/>
      <c r="F36" s="789"/>
      <c r="G36" s="788"/>
      <c r="H36" s="789"/>
      <c r="I36" s="788"/>
      <c r="J36" s="789"/>
      <c r="K36" s="788"/>
      <c r="L36" s="789"/>
      <c r="M36" s="788"/>
      <c r="N36" s="789"/>
      <c r="O36" s="788"/>
      <c r="P36" s="789"/>
      <c r="Q36" s="788"/>
      <c r="R36" s="789"/>
      <c r="S36" s="788"/>
      <c r="T36" s="789"/>
      <c r="U36" s="788"/>
      <c r="V36" s="789"/>
      <c r="W36" s="788"/>
      <c r="X36" s="789"/>
      <c r="Y36" s="788"/>
      <c r="Z36" s="789"/>
      <c r="AA36" s="788"/>
      <c r="AB36" s="789"/>
      <c r="AC36" s="780"/>
      <c r="AD36" s="789"/>
    </row>
    <row r="37" spans="3:30" ht="18" customHeight="1">
      <c r="C37" s="761" t="s">
        <v>1207</v>
      </c>
      <c r="E37" s="745"/>
      <c r="F37" s="791">
        <v>10704</v>
      </c>
      <c r="G37" s="804"/>
      <c r="H37" s="791">
        <v>249</v>
      </c>
      <c r="I37" s="804"/>
      <c r="J37" s="791">
        <v>219</v>
      </c>
      <c r="K37" s="791">
        <v>0</v>
      </c>
      <c r="L37" s="791">
        <v>9958</v>
      </c>
      <c r="M37" s="791">
        <v>0</v>
      </c>
      <c r="N37" s="791">
        <v>518</v>
      </c>
      <c r="O37" s="791"/>
      <c r="P37" s="791">
        <v>564</v>
      </c>
      <c r="Q37" s="791">
        <v>0</v>
      </c>
      <c r="R37" s="791">
        <v>10446</v>
      </c>
      <c r="S37" s="791">
        <v>0</v>
      </c>
      <c r="T37" s="791">
        <v>1726</v>
      </c>
      <c r="U37" s="791"/>
      <c r="V37" s="791">
        <v>701</v>
      </c>
      <c r="W37" s="791">
        <v>0</v>
      </c>
      <c r="X37" s="791">
        <v>9924</v>
      </c>
      <c r="Y37" s="791">
        <v>0</v>
      </c>
      <c r="Z37" s="791">
        <v>617</v>
      </c>
      <c r="AA37" s="804"/>
      <c r="AB37" s="791">
        <v>343</v>
      </c>
      <c r="AC37" s="804"/>
      <c r="AD37" s="791">
        <f>ROUND(SUM(F37:AB37),0)</f>
        <v>45969</v>
      </c>
    </row>
    <row r="38" spans="3:30" ht="18" customHeight="1">
      <c r="C38" s="761" t="s">
        <v>1376</v>
      </c>
      <c r="E38" s="745"/>
      <c r="F38" s="791">
        <v>1609</v>
      </c>
      <c r="G38" s="804"/>
      <c r="H38" s="791">
        <v>76</v>
      </c>
      <c r="I38" s="804"/>
      <c r="J38" s="791">
        <v>11575</v>
      </c>
      <c r="K38" s="791"/>
      <c r="L38" s="791">
        <v>19</v>
      </c>
      <c r="M38" s="791"/>
      <c r="N38" s="791">
        <v>36</v>
      </c>
      <c r="O38" s="791"/>
      <c r="P38" s="791">
        <v>19103</v>
      </c>
      <c r="Q38" s="791"/>
      <c r="R38" s="791">
        <v>-3</v>
      </c>
      <c r="S38" s="791"/>
      <c r="T38" s="791">
        <v>4</v>
      </c>
      <c r="U38" s="791"/>
      <c r="V38" s="791">
        <v>14897</v>
      </c>
      <c r="W38" s="791"/>
      <c r="X38" s="791">
        <v>12</v>
      </c>
      <c r="Y38" s="791"/>
      <c r="Z38" s="791">
        <v>5</v>
      </c>
      <c r="AA38" s="804"/>
      <c r="AB38" s="791">
        <v>8300</v>
      </c>
      <c r="AC38" s="804"/>
      <c r="AD38" s="791">
        <f t="shared" ref="AD38:AD39" si="1">ROUND(SUM(F38:AB38),0)</f>
        <v>55633</v>
      </c>
    </row>
    <row r="39" spans="3:30" ht="18" customHeight="1">
      <c r="C39" s="761" t="s">
        <v>1208</v>
      </c>
      <c r="E39" s="745"/>
      <c r="F39" s="791">
        <v>18721</v>
      </c>
      <c r="G39" s="804"/>
      <c r="H39" s="791">
        <v>18534</v>
      </c>
      <c r="I39" s="804"/>
      <c r="J39" s="791">
        <v>18285</v>
      </c>
      <c r="K39" s="791"/>
      <c r="L39" s="791">
        <v>16394</v>
      </c>
      <c r="M39" s="791"/>
      <c r="N39" s="791">
        <v>17491</v>
      </c>
      <c r="O39" s="791"/>
      <c r="P39" s="791">
        <v>16521</v>
      </c>
      <c r="Q39" s="791"/>
      <c r="R39" s="791">
        <v>16386</v>
      </c>
      <c r="S39" s="791"/>
      <c r="T39" s="791">
        <v>15361</v>
      </c>
      <c r="U39" s="791"/>
      <c r="V39" s="791">
        <v>14130</v>
      </c>
      <c r="W39" s="791"/>
      <c r="X39" s="791">
        <v>13933</v>
      </c>
      <c r="Y39" s="791"/>
      <c r="Z39" s="791">
        <v>15850</v>
      </c>
      <c r="AA39" s="804"/>
      <c r="AB39" s="791">
        <v>15912</v>
      </c>
      <c r="AC39" s="804"/>
      <c r="AD39" s="791">
        <f t="shared" si="1"/>
        <v>197518</v>
      </c>
    </row>
    <row r="40" spans="3:30" ht="18" customHeight="1">
      <c r="C40" s="761" t="s">
        <v>928</v>
      </c>
      <c r="E40" s="745"/>
      <c r="F40" s="791">
        <v>0</v>
      </c>
      <c r="G40" s="749"/>
      <c r="H40" s="791">
        <v>0</v>
      </c>
      <c r="I40" s="749"/>
      <c r="J40" s="791">
        <v>0</v>
      </c>
      <c r="K40" s="791" t="s">
        <v>22</v>
      </c>
      <c r="L40" s="791">
        <v>0</v>
      </c>
      <c r="M40" s="791" t="s">
        <v>22</v>
      </c>
      <c r="N40" s="791">
        <v>0</v>
      </c>
      <c r="O40" s="791"/>
      <c r="P40" s="791">
        <v>0</v>
      </c>
      <c r="Q40" s="791" t="s">
        <v>22</v>
      </c>
      <c r="R40" s="791">
        <v>0</v>
      </c>
      <c r="S40" s="791" t="s">
        <v>22</v>
      </c>
      <c r="T40" s="791">
        <v>33</v>
      </c>
      <c r="U40" s="791"/>
      <c r="V40" s="791">
        <v>42</v>
      </c>
      <c r="W40" s="791" t="s">
        <v>22</v>
      </c>
      <c r="X40" s="791">
        <v>58</v>
      </c>
      <c r="Y40" s="791" t="s">
        <v>22</v>
      </c>
      <c r="Z40" s="791">
        <v>38</v>
      </c>
      <c r="AA40" s="749"/>
      <c r="AB40" s="791">
        <v>64</v>
      </c>
      <c r="AC40" s="749"/>
      <c r="AD40" s="791">
        <f>ROUND(SUM(F40:AB40),0)</f>
        <v>235</v>
      </c>
    </row>
    <row r="41" spans="3:30" ht="18" customHeight="1">
      <c r="C41" s="769" t="s">
        <v>929</v>
      </c>
      <c r="D41" s="769"/>
      <c r="E41" s="793"/>
      <c r="F41" s="797">
        <f>SUM(F37:F40)</f>
        <v>31034</v>
      </c>
      <c r="G41" s="795"/>
      <c r="H41" s="797">
        <f>SUM(H37:H40)</f>
        <v>18859</v>
      </c>
      <c r="I41" s="795"/>
      <c r="J41" s="797">
        <f>SUM(J37:J40)</f>
        <v>30079</v>
      </c>
      <c r="K41" s="795"/>
      <c r="L41" s="797">
        <f>SUM(L37:L40)</f>
        <v>26371</v>
      </c>
      <c r="M41" s="795"/>
      <c r="N41" s="797">
        <f>SUM(N37:N40)</f>
        <v>18045</v>
      </c>
      <c r="O41" s="795"/>
      <c r="P41" s="797">
        <f>SUM(P37:P40)</f>
        <v>36188</v>
      </c>
      <c r="Q41" s="795"/>
      <c r="R41" s="797">
        <f>SUM(R37:R40)</f>
        <v>26829</v>
      </c>
      <c r="S41" s="795"/>
      <c r="T41" s="797">
        <f>SUM(T37:T40)</f>
        <v>17124</v>
      </c>
      <c r="U41" s="795"/>
      <c r="V41" s="797">
        <f>SUM(V37:V40)</f>
        <v>29770</v>
      </c>
      <c r="W41" s="795"/>
      <c r="X41" s="797">
        <f>SUM(X37:X40)</f>
        <v>23927</v>
      </c>
      <c r="Y41" s="795"/>
      <c r="Z41" s="797">
        <f>SUM(Z37:Z40)</f>
        <v>16510</v>
      </c>
      <c r="AA41" s="796"/>
      <c r="AB41" s="797">
        <f>SUM(AB37:AB40)</f>
        <v>24619</v>
      </c>
      <c r="AC41" s="769"/>
      <c r="AD41" s="797">
        <f>SUM(AD37:AD40)</f>
        <v>299355</v>
      </c>
    </row>
    <row r="42" spans="3:30" ht="18" customHeight="1">
      <c r="E42" s="774"/>
      <c r="F42" s="799"/>
      <c r="G42" s="774"/>
      <c r="H42" s="799"/>
      <c r="I42" s="800"/>
      <c r="J42" s="801"/>
      <c r="K42" s="802"/>
      <c r="L42" s="801"/>
      <c r="M42" s="802"/>
      <c r="N42" s="799"/>
      <c r="O42" s="802"/>
      <c r="P42" s="799"/>
      <c r="Q42" s="774"/>
      <c r="R42" s="803"/>
      <c r="S42" s="774"/>
      <c r="T42" s="803"/>
      <c r="V42" s="803"/>
      <c r="X42" s="803"/>
      <c r="Z42" s="804"/>
      <c r="AB42" s="804"/>
      <c r="AD42" s="799"/>
    </row>
    <row r="43" spans="3:30" ht="18" customHeight="1">
      <c r="C43" s="761" t="s">
        <v>1167</v>
      </c>
      <c r="E43" s="774"/>
      <c r="F43" s="791">
        <v>0</v>
      </c>
      <c r="H43" s="791">
        <v>0</v>
      </c>
      <c r="J43" s="791">
        <v>77388</v>
      </c>
      <c r="L43" s="791">
        <v>0</v>
      </c>
      <c r="N43" s="791">
        <v>0</v>
      </c>
      <c r="P43" s="791">
        <v>72732</v>
      </c>
      <c r="R43" s="791">
        <v>0</v>
      </c>
      <c r="T43" s="791">
        <v>0</v>
      </c>
      <c r="U43" s="806"/>
      <c r="V43" s="791">
        <v>68582</v>
      </c>
      <c r="X43" s="791">
        <v>0</v>
      </c>
      <c r="Z43" s="791">
        <v>0</v>
      </c>
      <c r="AB43" s="791">
        <v>72000</v>
      </c>
      <c r="AD43" s="807">
        <f>ROUND(SUM(F43:AB43),0)</f>
        <v>290702</v>
      </c>
    </row>
    <row r="44" spans="3:30" ht="18" customHeight="1">
      <c r="C44" s="769" t="s">
        <v>934</v>
      </c>
      <c r="D44" s="769"/>
      <c r="E44" s="811"/>
      <c r="F44" s="797">
        <f>ROUND(SUM(F43:F43),0)</f>
        <v>0</v>
      </c>
      <c r="G44" s="812"/>
      <c r="H44" s="797">
        <f>ROUND(SUM(H43:H43),0)</f>
        <v>0</v>
      </c>
      <c r="I44" s="812"/>
      <c r="J44" s="797">
        <f>ROUND(SUM(J43:J43),0)</f>
        <v>77388</v>
      </c>
      <c r="K44" s="812"/>
      <c r="L44" s="797">
        <f>ROUND(SUM(L43:L43),0)</f>
        <v>0</v>
      </c>
      <c r="M44" s="812"/>
      <c r="N44" s="797">
        <f>ROUND(SUM(N43:N43),0)</f>
        <v>0</v>
      </c>
      <c r="O44" s="812"/>
      <c r="P44" s="797">
        <f>ROUND(SUM(P43:P43),0)</f>
        <v>72732</v>
      </c>
      <c r="Q44" s="812"/>
      <c r="R44" s="794">
        <f>ROUND(SUM(R43:R43),0)</f>
        <v>0</v>
      </c>
      <c r="S44" s="813"/>
      <c r="T44" s="794">
        <f>ROUND(SUM(T43:T43),0)</f>
        <v>0</v>
      </c>
      <c r="U44" s="812"/>
      <c r="V44" s="797">
        <f>ROUND(SUM(V43:V43),0)</f>
        <v>68582</v>
      </c>
      <c r="W44" s="812"/>
      <c r="X44" s="797">
        <f>ROUND(SUM(X43:X43),0)</f>
        <v>0</v>
      </c>
      <c r="Y44" s="812"/>
      <c r="Z44" s="797">
        <f>ROUND(SUM(Z43:Z43),0)</f>
        <v>0</v>
      </c>
      <c r="AA44" s="812"/>
      <c r="AB44" s="797">
        <f>ROUND(SUM(AB43:AB43),0)</f>
        <v>72000</v>
      </c>
      <c r="AC44" s="811"/>
      <c r="AD44" s="797">
        <f>ROUND(SUM(AD43:AD43),0)</f>
        <v>290702</v>
      </c>
    </row>
    <row r="45" spans="3:30" ht="18" customHeight="1">
      <c r="F45" s="799"/>
      <c r="G45" s="749"/>
      <c r="H45" s="799"/>
      <c r="I45" s="749"/>
      <c r="J45" s="799"/>
      <c r="K45" s="749"/>
      <c r="L45" s="799"/>
      <c r="M45" s="749"/>
      <c r="N45" s="799"/>
      <c r="O45" s="749"/>
      <c r="P45" s="799"/>
      <c r="Q45" s="749"/>
      <c r="R45" s="799"/>
      <c r="S45" s="749"/>
      <c r="T45" s="799"/>
      <c r="U45" s="749"/>
      <c r="V45" s="799"/>
      <c r="W45" s="749"/>
      <c r="X45" s="799"/>
      <c r="Y45" s="749"/>
      <c r="Z45" s="804"/>
      <c r="AA45" s="749"/>
      <c r="AB45" s="804" t="s">
        <v>22</v>
      </c>
      <c r="AC45" s="749"/>
      <c r="AD45" s="799"/>
    </row>
    <row r="46" spans="3:30" ht="18" customHeight="1" thickBot="1">
      <c r="C46" s="769" t="s">
        <v>935</v>
      </c>
      <c r="D46" s="817"/>
      <c r="E46" s="782"/>
      <c r="F46" s="818">
        <f>ROUND(SUM(F35)+SUM(F41)-SUM(F44),0)</f>
        <v>31034</v>
      </c>
      <c r="G46" s="785"/>
      <c r="H46" s="818">
        <f>ROUND(SUM(H35)+SUM(H41)-SUM(H44),0)</f>
        <v>49893</v>
      </c>
      <c r="I46" s="785"/>
      <c r="J46" s="818">
        <f>ROUND(SUM(J35)+SUM(J41)-SUM(J44),0)</f>
        <v>2584</v>
      </c>
      <c r="K46" s="819"/>
      <c r="L46" s="818">
        <f>ROUND(SUM(L35)+SUM(L41)-SUM(L44),0)</f>
        <v>28955</v>
      </c>
      <c r="M46" s="819"/>
      <c r="N46" s="818">
        <f>N35+N41-N44</f>
        <v>47000</v>
      </c>
      <c r="O46" s="819"/>
      <c r="P46" s="818">
        <f>ROUND(SUM(P35)+SUM(P41)-SUM(P44),0)</f>
        <v>10456</v>
      </c>
      <c r="Q46" s="819"/>
      <c r="R46" s="818">
        <f>ROUND(SUM(R35)+SUM(R41)-SUM(R44),0)</f>
        <v>37285</v>
      </c>
      <c r="S46" s="819"/>
      <c r="T46" s="818">
        <f>ROUND(SUM(T35)+SUM(T41)-SUM(T44),0)</f>
        <v>54409</v>
      </c>
      <c r="U46" s="819"/>
      <c r="V46" s="818">
        <f>ROUND(SUM(V35)+SUM(V41)-SUM(V44),0)</f>
        <v>15597</v>
      </c>
      <c r="W46" s="819"/>
      <c r="X46" s="818">
        <f>ROUND(SUM(X35)+SUM(X41)-SUM(X44),0)</f>
        <v>39524</v>
      </c>
      <c r="Y46" s="819"/>
      <c r="Z46" s="818">
        <f>ROUND(SUM(Z35)+SUM(Z41)-SUM(Z44),0)</f>
        <v>56034</v>
      </c>
      <c r="AA46" s="819"/>
      <c r="AB46" s="818">
        <f>ROUND(SUM(AB35+AB41-AB44),0)</f>
        <v>8653</v>
      </c>
      <c r="AC46" s="819"/>
      <c r="AD46" s="818">
        <f>ROUND(SUM(AD35+AD41-AD44),0)</f>
        <v>8653</v>
      </c>
    </row>
    <row r="47" spans="3:30" ht="13.5" thickTop="1"/>
  </sheetData>
  <mergeCells count="1">
    <mergeCell ref="C8:AD10"/>
  </mergeCells>
  <pageMargins left="0.5" right="0.5" top="0.75" bottom="0.5" header="0" footer="0.25"/>
  <pageSetup scale="58" orientation="landscape" r:id="rId1"/>
  <headerFooter scaleWithDoc="0">
    <oddFooter>&amp;R&amp;8 30</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F43"/>
  <sheetViews>
    <sheetView showGridLines="0" zoomScale="90" zoomScaleNormal="90" workbookViewId="0"/>
  </sheetViews>
  <sheetFormatPr defaultColWidth="9.77734375" defaultRowHeight="12.75"/>
  <cols>
    <col min="1" max="1" width="2.44140625" style="761" customWidth="1"/>
    <col min="2" max="2" width="1.5546875" style="761" customWidth="1"/>
    <col min="3" max="3" width="22.77734375" style="761" customWidth="1"/>
    <col min="4" max="4" width="1.77734375" style="761" customWidth="1"/>
    <col min="5" max="5" width="2.109375" style="761" customWidth="1"/>
    <col min="6" max="6" width="9.109375" style="761" customWidth="1"/>
    <col min="7" max="7" width="1.77734375" style="761" customWidth="1"/>
    <col min="8" max="8" width="8.77734375" style="761" customWidth="1"/>
    <col min="9" max="9" width="2" style="761" customWidth="1"/>
    <col min="10" max="10" width="9.77734375" style="761" customWidth="1"/>
    <col min="11" max="11" width="1.77734375" style="761" customWidth="1"/>
    <col min="12" max="12" width="10.109375" style="761" customWidth="1"/>
    <col min="13" max="13" width="1.77734375" style="761" customWidth="1"/>
    <col min="14" max="14" width="10.109375" style="761" customWidth="1"/>
    <col min="15" max="15" width="1.77734375" style="761" customWidth="1"/>
    <col min="16" max="16" width="10.109375" style="761" customWidth="1"/>
    <col min="17" max="17" width="1.77734375" style="761" customWidth="1"/>
    <col min="18" max="18" width="11.5546875" style="761" bestFit="1" customWidth="1"/>
    <col min="19" max="19" width="1.77734375" style="761" customWidth="1"/>
    <col min="20" max="20" width="9.109375" style="761" customWidth="1"/>
    <col min="21" max="21" width="1.77734375" style="761" customWidth="1"/>
    <col min="22" max="22" width="12" style="761" bestFit="1" customWidth="1"/>
    <col min="23" max="23" width="1.77734375" style="761" customWidth="1"/>
    <col min="24" max="24" width="10" style="761" customWidth="1"/>
    <col min="25" max="25" width="1.77734375" style="761" customWidth="1"/>
    <col min="26" max="26" width="9.77734375" style="761" customWidth="1"/>
    <col min="27" max="27" width="1.77734375" style="761" customWidth="1"/>
    <col min="28" max="28" width="10.77734375" style="761" customWidth="1"/>
    <col min="29" max="29" width="1.77734375" style="761" customWidth="1"/>
    <col min="30" max="30" width="10.77734375" style="761" customWidth="1"/>
    <col min="31" max="31" width="2.77734375" style="761" customWidth="1"/>
    <col min="32" max="16384" width="9.77734375" style="761"/>
  </cols>
  <sheetData>
    <row r="1" spans="1:31" ht="15">
      <c r="A1" s="616" t="s">
        <v>826</v>
      </c>
    </row>
    <row r="3" spans="1:31" ht="20.25">
      <c r="A3" s="893" t="s">
        <v>1316</v>
      </c>
      <c r="B3" s="760"/>
      <c r="N3" s="762"/>
      <c r="Q3" s="763"/>
      <c r="R3" s="764"/>
      <c r="S3" s="765"/>
      <c r="T3" s="765"/>
      <c r="U3" s="765"/>
      <c r="V3" s="765"/>
      <c r="W3" s="765"/>
      <c r="X3" s="765"/>
      <c r="Y3" s="765"/>
      <c r="Z3" s="762"/>
      <c r="AA3" s="762"/>
      <c r="AE3" s="766"/>
    </row>
    <row r="4" spans="1:31" ht="16.5" customHeight="1">
      <c r="A4" s="767"/>
      <c r="B4" s="768"/>
      <c r="N4" s="762"/>
      <c r="Q4" s="763"/>
      <c r="R4" s="764"/>
      <c r="S4" s="765"/>
      <c r="T4" s="765"/>
      <c r="U4" s="765"/>
      <c r="V4" s="765"/>
      <c r="W4" s="765"/>
      <c r="X4" s="765"/>
      <c r="Y4" s="765"/>
      <c r="Z4" s="762"/>
      <c r="AA4" s="762"/>
      <c r="AE4" s="766"/>
    </row>
    <row r="5" spans="1:31" ht="13.35" customHeight="1">
      <c r="N5" s="762"/>
      <c r="O5" s="762"/>
      <c r="P5" s="762"/>
      <c r="Q5" s="762"/>
      <c r="R5" s="762"/>
      <c r="S5" s="762"/>
      <c r="T5" s="762"/>
      <c r="U5" s="762"/>
      <c r="V5" s="762"/>
      <c r="W5" s="762"/>
      <c r="X5" s="762"/>
      <c r="Y5" s="762"/>
      <c r="Z5" s="762"/>
      <c r="AA5" s="762"/>
      <c r="AB5" s="769"/>
      <c r="AC5" s="769"/>
      <c r="AE5" s="766"/>
    </row>
    <row r="6" spans="1:31" ht="16.350000000000001" customHeight="1">
      <c r="B6" s="770" t="s">
        <v>1218</v>
      </c>
      <c r="C6" s="768"/>
      <c r="D6" s="765"/>
      <c r="E6" s="765"/>
      <c r="F6" s="765"/>
      <c r="G6" s="765"/>
      <c r="H6" s="765"/>
      <c r="I6" s="765"/>
      <c r="J6" s="765"/>
      <c r="K6" s="765"/>
      <c r="L6" s="762"/>
      <c r="M6" s="762"/>
      <c r="N6" s="762"/>
      <c r="O6" s="762"/>
      <c r="P6" s="762"/>
      <c r="Q6" s="762"/>
      <c r="R6" s="762"/>
      <c r="S6" s="762"/>
      <c r="T6" s="762"/>
      <c r="U6" s="762"/>
      <c r="V6" s="762"/>
      <c r="W6" s="762"/>
      <c r="X6" s="762"/>
      <c r="Y6" s="762"/>
      <c r="Z6" s="762"/>
      <c r="AA6" s="762"/>
      <c r="AB6" s="769"/>
      <c r="AC6" s="769"/>
      <c r="AE6" s="766"/>
    </row>
    <row r="7" spans="1:31" ht="10.35" customHeight="1">
      <c r="A7" s="762"/>
      <c r="B7" s="762"/>
      <c r="C7" s="762"/>
      <c r="D7" s="762"/>
      <c r="E7" s="762"/>
      <c r="F7" s="762"/>
      <c r="G7" s="762"/>
      <c r="H7" s="762"/>
      <c r="I7" s="762"/>
      <c r="J7" s="762"/>
      <c r="K7" s="762"/>
      <c r="L7" s="762"/>
      <c r="M7" s="762"/>
      <c r="N7" s="762"/>
      <c r="O7" s="762"/>
      <c r="P7" s="762"/>
      <c r="Q7" s="762"/>
      <c r="R7" s="762"/>
      <c r="S7" s="762"/>
      <c r="T7" s="762"/>
      <c r="U7" s="762"/>
      <c r="V7" s="762"/>
      <c r="W7" s="762"/>
      <c r="X7" s="762"/>
      <c r="Y7" s="762"/>
      <c r="Z7" s="762"/>
      <c r="AA7" s="762"/>
      <c r="AB7" s="769"/>
      <c r="AC7" s="769"/>
      <c r="AE7" s="766"/>
    </row>
    <row r="8" spans="1:31" ht="16.350000000000001" customHeight="1">
      <c r="A8" s="768"/>
      <c r="B8" s="768"/>
      <c r="C8" s="1316" t="s">
        <v>1311</v>
      </c>
      <c r="D8" s="1316"/>
      <c r="E8" s="1316"/>
      <c r="F8" s="1316"/>
      <c r="G8" s="1316"/>
      <c r="H8" s="1316"/>
      <c r="I8" s="1316"/>
      <c r="J8" s="1316"/>
      <c r="K8" s="1316"/>
      <c r="L8" s="1316"/>
      <c r="M8" s="1316"/>
      <c r="N8" s="1316"/>
      <c r="O8" s="1316"/>
      <c r="P8" s="1316"/>
      <c r="Q8" s="1316"/>
      <c r="R8" s="1316"/>
      <c r="S8" s="1316"/>
      <c r="T8" s="1316"/>
      <c r="U8" s="1316"/>
      <c r="V8" s="1316"/>
      <c r="W8" s="1316"/>
      <c r="X8" s="1316"/>
      <c r="Y8" s="1316"/>
      <c r="Z8" s="1316"/>
      <c r="AA8" s="1316"/>
      <c r="AB8" s="1316"/>
      <c r="AC8" s="1316"/>
      <c r="AD8" s="1316"/>
      <c r="AE8" s="766"/>
    </row>
    <row r="9" spans="1:31" ht="16.350000000000001" customHeight="1">
      <c r="A9" s="768"/>
      <c r="B9" s="768"/>
      <c r="C9" s="1316"/>
      <c r="D9" s="1316"/>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766"/>
    </row>
    <row r="10" spans="1:31" ht="27.75" customHeight="1">
      <c r="A10" s="768"/>
      <c r="B10" s="768"/>
      <c r="C10" s="1316"/>
      <c r="D10" s="1316"/>
      <c r="E10" s="1316"/>
      <c r="F10" s="1316"/>
      <c r="G10" s="1316"/>
      <c r="H10" s="1316"/>
      <c r="I10" s="1316"/>
      <c r="J10" s="1316"/>
      <c r="K10" s="1316"/>
      <c r="L10" s="1316"/>
      <c r="M10" s="1316"/>
      <c r="N10" s="1316"/>
      <c r="O10" s="1316"/>
      <c r="P10" s="1316"/>
      <c r="Q10" s="1316"/>
      <c r="R10" s="1316"/>
      <c r="S10" s="1316"/>
      <c r="T10" s="1316"/>
      <c r="U10" s="1316"/>
      <c r="V10" s="1316"/>
      <c r="W10" s="1316"/>
      <c r="X10" s="1316"/>
      <c r="Y10" s="1316"/>
      <c r="Z10" s="1316"/>
      <c r="AA10" s="1316"/>
      <c r="AB10" s="1316"/>
      <c r="AC10" s="1316"/>
      <c r="AD10" s="1316"/>
      <c r="AE10" s="766"/>
    </row>
    <row r="11" spans="1:31" ht="7.35" customHeight="1">
      <c r="A11" s="768"/>
      <c r="B11" s="768"/>
      <c r="C11" s="768"/>
      <c r="D11" s="768"/>
      <c r="E11" s="768"/>
      <c r="F11" s="768"/>
      <c r="G11" s="768"/>
      <c r="H11" s="768"/>
      <c r="I11" s="768"/>
      <c r="J11" s="768"/>
      <c r="AE11" s="766"/>
    </row>
    <row r="12" spans="1:31" ht="7.35" customHeight="1">
      <c r="A12" s="768"/>
      <c r="B12" s="768"/>
      <c r="C12" s="768"/>
      <c r="D12" s="768"/>
      <c r="E12" s="768"/>
      <c r="F12" s="768"/>
      <c r="G12" s="768"/>
      <c r="H12" s="768"/>
      <c r="I12" s="768"/>
      <c r="J12" s="768"/>
      <c r="AE12" s="766"/>
    </row>
    <row r="13" spans="1:31" ht="16.350000000000001" customHeight="1">
      <c r="A13" s="768"/>
      <c r="B13" s="768"/>
      <c r="C13" s="771" t="s">
        <v>1325</v>
      </c>
      <c r="D13" s="768"/>
      <c r="E13" s="768"/>
      <c r="F13" s="768"/>
      <c r="G13" s="768"/>
      <c r="H13" s="768"/>
      <c r="I13" s="768"/>
      <c r="J13" s="768"/>
      <c r="AE13" s="766"/>
    </row>
    <row r="14" spans="1:31" ht="16.350000000000001" customHeight="1">
      <c r="V14" s="804"/>
      <c r="AE14" s="766"/>
    </row>
    <row r="15" spans="1:31" ht="18" customHeight="1">
      <c r="A15" s="768"/>
      <c r="B15" s="768"/>
      <c r="C15" s="772" t="s">
        <v>1326</v>
      </c>
      <c r="D15" s="773"/>
      <c r="E15" s="774"/>
      <c r="G15" s="774"/>
      <c r="H15" s="775"/>
      <c r="I15" s="774"/>
      <c r="J15" s="775"/>
      <c r="K15" s="774"/>
      <c r="L15" s="775"/>
      <c r="M15" s="774"/>
      <c r="O15" s="774"/>
      <c r="Q15" s="774"/>
      <c r="R15" s="775"/>
      <c r="S15" s="775"/>
      <c r="T15" s="775"/>
      <c r="U15" s="775"/>
      <c r="V15" s="775"/>
      <c r="W15" s="775"/>
      <c r="Y15" s="775"/>
      <c r="Z15" s="775"/>
      <c r="AA15" s="775"/>
      <c r="AD15" s="775"/>
      <c r="AE15" s="762"/>
    </row>
    <row r="16" spans="1:31" ht="18" customHeight="1">
      <c r="A16" s="768"/>
      <c r="B16" s="768"/>
      <c r="C16" s="776"/>
      <c r="F16" s="777">
        <v>2020</v>
      </c>
      <c r="G16" s="769"/>
      <c r="X16" s="777">
        <v>2021</v>
      </c>
      <c r="AD16" s="778" t="s">
        <v>912</v>
      </c>
      <c r="AE16" s="762"/>
    </row>
    <row r="17" spans="1:58" ht="14.1" customHeight="1">
      <c r="A17" s="768"/>
      <c r="B17" s="768"/>
      <c r="F17" s="779" t="s">
        <v>913</v>
      </c>
      <c r="H17" s="779" t="s">
        <v>914</v>
      </c>
      <c r="J17" s="779" t="s">
        <v>915</v>
      </c>
      <c r="L17" s="779" t="s">
        <v>916</v>
      </c>
      <c r="N17" s="779" t="s">
        <v>917</v>
      </c>
      <c r="P17" s="779" t="s">
        <v>918</v>
      </c>
      <c r="R17" s="779" t="s">
        <v>919</v>
      </c>
      <c r="T17" s="779" t="s">
        <v>920</v>
      </c>
      <c r="V17" s="779" t="s">
        <v>1138</v>
      </c>
      <c r="X17" s="779" t="s">
        <v>922</v>
      </c>
      <c r="Z17" s="779" t="s">
        <v>923</v>
      </c>
      <c r="AB17" s="779" t="s">
        <v>924</v>
      </c>
      <c r="AC17" s="780"/>
      <c r="AD17" s="779" t="s">
        <v>925</v>
      </c>
      <c r="AE17" s="762"/>
    </row>
    <row r="18" spans="1:58" s="769" customFormat="1" ht="18" customHeight="1">
      <c r="A18" s="763"/>
      <c r="B18" s="763"/>
      <c r="C18" s="781" t="s">
        <v>926</v>
      </c>
      <c r="E18" s="782"/>
      <c r="F18" s="783">
        <v>25855</v>
      </c>
      <c r="G18" s="778"/>
      <c r="H18" s="783">
        <f>F27</f>
        <v>13975</v>
      </c>
      <c r="I18" s="782"/>
      <c r="J18" s="783">
        <f>SUM(H27)</f>
        <v>9711</v>
      </c>
      <c r="K18" s="782"/>
      <c r="L18" s="783">
        <f>J27</f>
        <v>11565</v>
      </c>
      <c r="M18" s="782"/>
      <c r="N18" s="783">
        <f>SUM(L27)</f>
        <v>11074</v>
      </c>
      <c r="O18" s="784"/>
      <c r="P18" s="783">
        <f>SUM(N27)</f>
        <v>10913</v>
      </c>
      <c r="Q18" s="784"/>
      <c r="R18" s="783">
        <f>SUM(P27)</f>
        <v>12093</v>
      </c>
      <c r="S18" s="784"/>
      <c r="T18" s="783">
        <f>SUM(R27)</f>
        <v>9981</v>
      </c>
      <c r="U18" s="784"/>
      <c r="V18" s="783">
        <f>SUM(T27)</f>
        <v>12874</v>
      </c>
      <c r="W18" s="784"/>
      <c r="X18" s="783">
        <f>SUM(V27)</f>
        <v>18607</v>
      </c>
      <c r="Y18" s="784"/>
      <c r="Z18" s="783">
        <f>SUM(X27)</f>
        <v>29754</v>
      </c>
      <c r="AA18" s="782"/>
      <c r="AB18" s="783">
        <f>SUM(Z27)</f>
        <v>17094</v>
      </c>
      <c r="AC18" s="785"/>
      <c r="AD18" s="783">
        <f>F18</f>
        <v>25855</v>
      </c>
      <c r="AE18" s="778" t="s">
        <v>22</v>
      </c>
      <c r="AF18" s="786"/>
      <c r="AG18" s="786"/>
      <c r="AH18" s="786"/>
    </row>
    <row r="19" spans="1:58" s="788" customFormat="1" ht="14.1" customHeight="1">
      <c r="A19" s="787"/>
      <c r="B19" s="787"/>
      <c r="F19" s="789"/>
      <c r="H19" s="789"/>
      <c r="J19" s="789"/>
      <c r="L19" s="789"/>
      <c r="N19" s="789"/>
      <c r="P19" s="789"/>
      <c r="R19" s="789"/>
      <c r="T19" s="789"/>
      <c r="V19" s="789"/>
      <c r="X19" s="789"/>
      <c r="Z19" s="789"/>
      <c r="AB19" s="789"/>
      <c r="AC19" s="780"/>
      <c r="AD19" s="789"/>
      <c r="AE19" s="790"/>
    </row>
    <row r="20" spans="1:58" ht="18" customHeight="1">
      <c r="A20" s="768"/>
      <c r="B20" s="768"/>
      <c r="C20" s="761" t="s">
        <v>1209</v>
      </c>
      <c r="E20" s="745"/>
      <c r="F20" s="791">
        <v>13975</v>
      </c>
      <c r="G20" s="749"/>
      <c r="H20" s="791">
        <v>9711</v>
      </c>
      <c r="I20" s="749"/>
      <c r="J20" s="791">
        <v>11564</v>
      </c>
      <c r="K20" s="791">
        <v>0</v>
      </c>
      <c r="L20" s="791">
        <v>11074</v>
      </c>
      <c r="M20" s="791">
        <v>0</v>
      </c>
      <c r="N20" s="791">
        <v>10913</v>
      </c>
      <c r="O20" s="791"/>
      <c r="P20" s="791">
        <v>12093</v>
      </c>
      <c r="Q20" s="791">
        <v>0</v>
      </c>
      <c r="R20" s="791">
        <v>9981</v>
      </c>
      <c r="S20" s="791">
        <v>0</v>
      </c>
      <c r="T20" s="791">
        <v>12874</v>
      </c>
      <c r="U20" s="791"/>
      <c r="V20" s="791">
        <v>18607</v>
      </c>
      <c r="W20" s="791">
        <v>0</v>
      </c>
      <c r="X20" s="791">
        <v>29754</v>
      </c>
      <c r="Y20" s="791">
        <v>0</v>
      </c>
      <c r="Z20" s="791">
        <v>17093</v>
      </c>
      <c r="AA20" s="749"/>
      <c r="AB20" s="791">
        <v>15854</v>
      </c>
      <c r="AC20" s="749"/>
      <c r="AD20" s="791">
        <f>ROUND(SUM(F20:AB20),0)</f>
        <v>173493</v>
      </c>
      <c r="AE20" s="749"/>
      <c r="AF20" s="792"/>
      <c r="AG20" s="792"/>
      <c r="AH20" s="792"/>
    </row>
    <row r="21" spans="1:58" ht="18" customHeight="1">
      <c r="A21" s="768"/>
      <c r="B21" s="768"/>
      <c r="C21" s="761" t="s">
        <v>928</v>
      </c>
      <c r="E21" s="745"/>
      <c r="F21" s="791">
        <v>4</v>
      </c>
      <c r="G21" s="749"/>
      <c r="H21" s="791">
        <v>11</v>
      </c>
      <c r="I21" s="749"/>
      <c r="J21" s="791">
        <v>0</v>
      </c>
      <c r="K21" s="791" t="s">
        <v>22</v>
      </c>
      <c r="L21" s="791">
        <v>0</v>
      </c>
      <c r="M21" s="791" t="s">
        <v>22</v>
      </c>
      <c r="N21" s="791">
        <v>0</v>
      </c>
      <c r="O21" s="791"/>
      <c r="P21" s="791">
        <v>0</v>
      </c>
      <c r="Q21" s="791" t="s">
        <v>22</v>
      </c>
      <c r="R21" s="791">
        <v>0</v>
      </c>
      <c r="S21" s="791" t="s">
        <v>22</v>
      </c>
      <c r="T21" s="791">
        <v>0</v>
      </c>
      <c r="U21" s="791"/>
      <c r="V21" s="791">
        <v>0</v>
      </c>
      <c r="W21" s="791" t="s">
        <v>22</v>
      </c>
      <c r="X21" s="791">
        <v>0</v>
      </c>
      <c r="Y21" s="791" t="s">
        <v>22</v>
      </c>
      <c r="Z21" s="791">
        <v>0</v>
      </c>
      <c r="AA21" s="749"/>
      <c r="AB21" s="791">
        <v>1</v>
      </c>
      <c r="AC21" s="749"/>
      <c r="AD21" s="791">
        <f>ROUND(SUM(F21:AB21),0)</f>
        <v>16</v>
      </c>
      <c r="AE21" s="749"/>
      <c r="AF21" s="792"/>
      <c r="AG21" s="792"/>
      <c r="AH21" s="792"/>
    </row>
    <row r="22" spans="1:58" s="769" customFormat="1" ht="18" customHeight="1">
      <c r="A22" s="763"/>
      <c r="B22" s="763"/>
      <c r="C22" s="769" t="s">
        <v>929</v>
      </c>
      <c r="E22" s="793"/>
      <c r="F22" s="794">
        <f>ROUND(SUM(F20:F21),0)</f>
        <v>13979</v>
      </c>
      <c r="G22" s="795"/>
      <c r="H22" s="794">
        <f>ROUND(SUM(H20:H21),0)</f>
        <v>9722</v>
      </c>
      <c r="I22" s="795"/>
      <c r="J22" s="794">
        <f>ROUND(SUM(J20:J21),0)</f>
        <v>11564</v>
      </c>
      <c r="K22" s="795"/>
      <c r="L22" s="794">
        <f>ROUND(SUM(L20:L21),0)</f>
        <v>11074</v>
      </c>
      <c r="M22" s="795"/>
      <c r="N22" s="794">
        <f>ROUND(SUM(N20:N21),0)</f>
        <v>10913</v>
      </c>
      <c r="O22" s="795"/>
      <c r="P22" s="794">
        <f>ROUND(SUM(P20:P21),0)</f>
        <v>12093</v>
      </c>
      <c r="Q22" s="795"/>
      <c r="R22" s="794">
        <f>ROUND(SUM(R20:R21),0)</f>
        <v>9981</v>
      </c>
      <c r="S22" s="795"/>
      <c r="T22" s="794">
        <f>ROUND(SUM(T20:T21),0)</f>
        <v>12874</v>
      </c>
      <c r="U22" s="795"/>
      <c r="V22" s="794">
        <f>ROUND(SUM(V20:V21),0)</f>
        <v>18607</v>
      </c>
      <c r="W22" s="795"/>
      <c r="X22" s="794">
        <f>ROUND(SUM(X20:X21),0)</f>
        <v>29754</v>
      </c>
      <c r="Y22" s="795"/>
      <c r="Z22" s="794">
        <f>ROUND(SUM(Z20:Z21),0)</f>
        <v>17093</v>
      </c>
      <c r="AA22" s="796"/>
      <c r="AB22" s="794">
        <f>ROUND(SUM(AB20:AB21),0)</f>
        <v>15855</v>
      </c>
      <c r="AD22" s="797">
        <f>AD20+AD21</f>
        <v>173509</v>
      </c>
      <c r="AE22" s="798"/>
      <c r="AF22" s="786"/>
      <c r="AG22" s="786"/>
      <c r="AH22" s="786"/>
    </row>
    <row r="23" spans="1:58" ht="16.350000000000001" customHeight="1">
      <c r="A23" s="768"/>
      <c r="B23" s="768"/>
      <c r="E23" s="774"/>
      <c r="F23" s="799"/>
      <c r="G23" s="774"/>
      <c r="H23" s="799"/>
      <c r="I23" s="800"/>
      <c r="J23" s="801"/>
      <c r="K23" s="802"/>
      <c r="L23" s="801"/>
      <c r="M23" s="802"/>
      <c r="N23" s="799"/>
      <c r="O23" s="802"/>
      <c r="P23" s="799"/>
      <c r="Q23" s="774"/>
      <c r="R23" s="803"/>
      <c r="S23" s="774"/>
      <c r="T23" s="803"/>
      <c r="V23" s="803"/>
      <c r="X23" s="803"/>
      <c r="Z23" s="804"/>
      <c r="AB23" s="804"/>
      <c r="AD23" s="799"/>
      <c r="AF23" s="792"/>
      <c r="AG23" s="792"/>
      <c r="AH23" s="792"/>
    </row>
    <row r="24" spans="1:58" ht="18" customHeight="1">
      <c r="A24" s="768"/>
      <c r="B24" s="768"/>
      <c r="C24" s="761" t="s">
        <v>1167</v>
      </c>
      <c r="E24" s="774"/>
      <c r="F24" s="791">
        <v>25859</v>
      </c>
      <c r="H24" s="791">
        <v>13986</v>
      </c>
      <c r="J24" s="791">
        <v>9710</v>
      </c>
      <c r="L24" s="791">
        <v>11565</v>
      </c>
      <c r="N24" s="791">
        <v>11074</v>
      </c>
      <c r="P24" s="791">
        <v>10913</v>
      </c>
      <c r="R24" s="791">
        <v>12093</v>
      </c>
      <c r="T24" s="791">
        <v>9981</v>
      </c>
      <c r="U24" s="806"/>
      <c r="V24" s="791">
        <v>12874</v>
      </c>
      <c r="X24" s="791">
        <v>18607</v>
      </c>
      <c r="Z24" s="791">
        <v>29753</v>
      </c>
      <c r="AB24" s="791">
        <v>17095</v>
      </c>
      <c r="AD24" s="807">
        <f>ROUND(SUM(F24:AB24),0)</f>
        <v>183510</v>
      </c>
      <c r="AE24" s="808"/>
      <c r="AF24" s="809"/>
      <c r="AG24" s="809"/>
      <c r="AH24" s="809"/>
      <c r="AI24" s="810"/>
      <c r="AJ24" s="810"/>
      <c r="AK24" s="810"/>
      <c r="AL24" s="810"/>
      <c r="AM24" s="810"/>
      <c r="AN24" s="810"/>
      <c r="AO24" s="810"/>
      <c r="AP24" s="810"/>
      <c r="AQ24" s="810"/>
      <c r="AR24" s="810"/>
      <c r="AS24" s="810"/>
      <c r="AT24" s="810"/>
      <c r="AU24" s="810"/>
      <c r="AV24" s="810"/>
      <c r="AW24" s="810"/>
      <c r="AX24" s="810"/>
      <c r="AY24" s="810"/>
      <c r="AZ24" s="810"/>
      <c r="BA24" s="810"/>
    </row>
    <row r="25" spans="1:58" s="769" customFormat="1" ht="18" customHeight="1">
      <c r="A25" s="763"/>
      <c r="B25" s="763"/>
      <c r="C25" s="769" t="s">
        <v>934</v>
      </c>
      <c r="E25" s="811"/>
      <c r="F25" s="797">
        <f>ROUND(SUM(F24:F24),0)</f>
        <v>25859</v>
      </c>
      <c r="G25" s="812"/>
      <c r="H25" s="797">
        <f>ROUND(SUM(H24:H24),0)</f>
        <v>13986</v>
      </c>
      <c r="I25" s="812"/>
      <c r="J25" s="797">
        <f>ROUND(SUM(J24:J24),0)</f>
        <v>9710</v>
      </c>
      <c r="K25" s="812"/>
      <c r="L25" s="797">
        <f>ROUND(SUM(L24:L24),0)</f>
        <v>11565</v>
      </c>
      <c r="M25" s="812"/>
      <c r="N25" s="797">
        <f>ROUND(SUM(N24:N24),0)</f>
        <v>11074</v>
      </c>
      <c r="O25" s="812"/>
      <c r="P25" s="797">
        <f>ROUND(SUM(P24:P24),0)</f>
        <v>10913</v>
      </c>
      <c r="Q25" s="812"/>
      <c r="R25" s="794">
        <f>ROUND(SUM(R24:R24),0)</f>
        <v>12093</v>
      </c>
      <c r="S25" s="813"/>
      <c r="T25" s="794">
        <f>ROUND(SUM(T24:T24),0)</f>
        <v>9981</v>
      </c>
      <c r="U25" s="812"/>
      <c r="V25" s="797">
        <f>ROUND(SUM(V24:V24),0)</f>
        <v>12874</v>
      </c>
      <c r="W25" s="812"/>
      <c r="X25" s="797">
        <f>ROUND(SUM(X24:X24),0)</f>
        <v>18607</v>
      </c>
      <c r="Y25" s="812"/>
      <c r="Z25" s="797">
        <f>ROUND(SUM(Z24:Z24),0)</f>
        <v>29753</v>
      </c>
      <c r="AA25" s="812"/>
      <c r="AB25" s="797">
        <f>ROUND(SUM(AB24:AB24),0)</f>
        <v>17095</v>
      </c>
      <c r="AC25" s="811"/>
      <c r="AD25" s="797">
        <f>ROUND(SUM(AD24:AD24),0)</f>
        <v>183510</v>
      </c>
      <c r="AE25" s="798"/>
      <c r="AF25" s="814"/>
      <c r="AG25" s="814"/>
      <c r="AH25" s="814"/>
      <c r="AI25" s="815"/>
      <c r="AJ25" s="815"/>
      <c r="AK25" s="815"/>
      <c r="AL25" s="815"/>
      <c r="AM25" s="815"/>
      <c r="AN25" s="815"/>
      <c r="AO25" s="815"/>
      <c r="AP25" s="815"/>
      <c r="AQ25" s="815"/>
      <c r="AR25" s="815"/>
      <c r="AS25" s="815"/>
      <c r="AT25" s="815"/>
      <c r="AU25" s="815"/>
      <c r="AV25" s="815"/>
      <c r="AW25" s="815"/>
      <c r="AX25" s="815"/>
      <c r="AY25" s="815"/>
      <c r="AZ25" s="815"/>
      <c r="BA25" s="815"/>
    </row>
    <row r="26" spans="1:58" ht="12" customHeight="1">
      <c r="B26" s="768"/>
      <c r="F26" s="799"/>
      <c r="G26" s="749"/>
      <c r="H26" s="799"/>
      <c r="I26" s="749"/>
      <c r="J26" s="799"/>
      <c r="K26" s="749"/>
      <c r="L26" s="799"/>
      <c r="M26" s="749"/>
      <c r="N26" s="799"/>
      <c r="O26" s="749"/>
      <c r="P26" s="799"/>
      <c r="Q26" s="749"/>
      <c r="R26" s="799"/>
      <c r="S26" s="749"/>
      <c r="T26" s="799"/>
      <c r="U26" s="749"/>
      <c r="V26" s="799"/>
      <c r="W26" s="749"/>
      <c r="X26" s="799"/>
      <c r="Y26" s="749"/>
      <c r="Z26" s="804"/>
      <c r="AA26" s="749"/>
      <c r="AB26" s="804" t="s">
        <v>22</v>
      </c>
      <c r="AC26" s="749"/>
      <c r="AD26" s="799"/>
      <c r="AE26" s="816"/>
      <c r="AF26" s="810"/>
      <c r="AG26" s="810"/>
      <c r="AH26" s="810"/>
      <c r="AI26" s="810"/>
      <c r="AJ26" s="810"/>
      <c r="AK26" s="810"/>
      <c r="AL26" s="810"/>
      <c r="AM26" s="810"/>
      <c r="AN26" s="810"/>
      <c r="AO26" s="810"/>
      <c r="AP26" s="810"/>
      <c r="AQ26" s="810"/>
      <c r="AR26" s="810"/>
      <c r="AS26" s="810"/>
      <c r="AT26" s="810"/>
      <c r="AU26" s="810"/>
      <c r="AV26" s="810"/>
      <c r="AW26" s="810"/>
      <c r="AX26" s="810"/>
      <c r="AY26" s="810"/>
      <c r="AZ26" s="810"/>
      <c r="BA26" s="810"/>
      <c r="BB26" s="810"/>
      <c r="BC26" s="810"/>
      <c r="BD26" s="810"/>
      <c r="BE26" s="810"/>
      <c r="BF26" s="810"/>
    </row>
    <row r="27" spans="1:58" s="769" customFormat="1" ht="14.1" customHeight="1" thickBot="1">
      <c r="A27" s="763"/>
      <c r="B27" s="763"/>
      <c r="C27" s="769" t="s">
        <v>935</v>
      </c>
      <c r="D27" s="817"/>
      <c r="E27" s="782"/>
      <c r="F27" s="818">
        <f>ROUND(SUM(F18)+SUM(F22)-SUM(F25),0)</f>
        <v>13975</v>
      </c>
      <c r="G27" s="785"/>
      <c r="H27" s="818">
        <f>ROUND(SUM(H18)+SUM(H22)-SUM(H25),0)</f>
        <v>9711</v>
      </c>
      <c r="I27" s="785"/>
      <c r="J27" s="818">
        <f>ROUND(SUM(J18)+SUM(J22)-SUM(J25),0)</f>
        <v>11565</v>
      </c>
      <c r="K27" s="819"/>
      <c r="L27" s="818">
        <f>ROUND(SUM(L18)+SUM(L22)-SUM(L25),0)</f>
        <v>11074</v>
      </c>
      <c r="M27" s="819"/>
      <c r="N27" s="818">
        <f>N18+N22-N25</f>
        <v>10913</v>
      </c>
      <c r="O27" s="819"/>
      <c r="P27" s="818">
        <f>ROUND(SUM(P18)+SUM(P22)-SUM(P25),0)</f>
        <v>12093</v>
      </c>
      <c r="Q27" s="819"/>
      <c r="R27" s="818">
        <f>ROUND(SUM(R18)+SUM(R22)-SUM(R25),0)</f>
        <v>9981</v>
      </c>
      <c r="S27" s="819"/>
      <c r="T27" s="818">
        <f>ROUND(SUM(T18)+SUM(T22)-SUM(T25),0)</f>
        <v>12874</v>
      </c>
      <c r="U27" s="819"/>
      <c r="V27" s="818">
        <f>ROUND(SUM(V18)+SUM(V22)-SUM(V25),0)</f>
        <v>18607</v>
      </c>
      <c r="W27" s="819"/>
      <c r="X27" s="818">
        <f>ROUND(SUM(X18)+SUM(X22)-SUM(X25),0)</f>
        <v>29754</v>
      </c>
      <c r="Y27" s="819"/>
      <c r="Z27" s="818">
        <f>ROUND(SUM(Z18)+SUM(Z22)-SUM(Z25),0)</f>
        <v>17094</v>
      </c>
      <c r="AA27" s="819"/>
      <c r="AB27" s="818">
        <f>ROUND(SUM(AB18+AB22-AB25),0)</f>
        <v>15854</v>
      </c>
      <c r="AC27" s="819"/>
      <c r="AD27" s="818">
        <f>ROUND(SUM(AD18+AD22-AD25),0)</f>
        <v>15854</v>
      </c>
    </row>
    <row r="28" spans="1:58" s="769" customFormat="1" ht="14.1" customHeight="1" thickTop="1">
      <c r="A28" s="763"/>
      <c r="B28" s="763"/>
      <c r="D28" s="817"/>
      <c r="E28" s="782"/>
      <c r="F28" s="820"/>
      <c r="G28" s="785"/>
      <c r="H28" s="820"/>
      <c r="I28" s="785"/>
      <c r="J28" s="820"/>
      <c r="K28" s="819"/>
      <c r="L28" s="820"/>
      <c r="M28" s="819"/>
      <c r="N28" s="820"/>
      <c r="O28" s="819"/>
      <c r="P28" s="820"/>
      <c r="Q28" s="819"/>
      <c r="R28" s="820"/>
      <c r="S28" s="819"/>
      <c r="T28" s="820"/>
      <c r="U28" s="819"/>
      <c r="V28" s="820"/>
      <c r="W28" s="819"/>
      <c r="X28" s="820"/>
      <c r="Y28" s="819"/>
      <c r="Z28" s="820"/>
      <c r="AA28" s="819"/>
      <c r="AB28" s="820"/>
      <c r="AC28" s="819"/>
      <c r="AD28" s="820"/>
    </row>
    <row r="30" spans="1:58" ht="18" customHeight="1">
      <c r="C30" s="772" t="s">
        <v>1204</v>
      </c>
      <c r="D30" s="773"/>
      <c r="E30" s="774"/>
      <c r="G30" s="774"/>
      <c r="H30" s="775"/>
      <c r="I30" s="774"/>
      <c r="J30" s="775"/>
      <c r="K30" s="774"/>
      <c r="L30" s="775"/>
      <c r="M30" s="774"/>
      <c r="O30" s="774"/>
      <c r="Q30" s="774"/>
      <c r="R30" s="775"/>
      <c r="S30" s="775"/>
      <c r="T30" s="775"/>
      <c r="U30" s="775"/>
      <c r="V30" s="775"/>
      <c r="W30" s="775"/>
      <c r="Y30" s="775"/>
      <c r="Z30" s="775"/>
      <c r="AA30" s="775"/>
      <c r="AD30" s="775"/>
    </row>
    <row r="31" spans="1:58" ht="18" customHeight="1">
      <c r="C31" s="776"/>
      <c r="F31" s="777">
        <v>2019</v>
      </c>
      <c r="G31" s="769"/>
      <c r="X31" s="777">
        <v>2020</v>
      </c>
      <c r="AD31" s="778" t="s">
        <v>912</v>
      </c>
    </row>
    <row r="32" spans="1:58" ht="18" customHeight="1">
      <c r="F32" s="779" t="s">
        <v>913</v>
      </c>
      <c r="H32" s="779" t="s">
        <v>914</v>
      </c>
      <c r="J32" s="779" t="s">
        <v>915</v>
      </c>
      <c r="L32" s="779" t="s">
        <v>916</v>
      </c>
      <c r="N32" s="779" t="s">
        <v>917</v>
      </c>
      <c r="P32" s="779" t="s">
        <v>918</v>
      </c>
      <c r="R32" s="779" t="s">
        <v>919</v>
      </c>
      <c r="T32" s="779" t="s">
        <v>920</v>
      </c>
      <c r="V32" s="779" t="s">
        <v>1138</v>
      </c>
      <c r="X32" s="779" t="s">
        <v>922</v>
      </c>
      <c r="Z32" s="779" t="s">
        <v>923</v>
      </c>
      <c r="AB32" s="779" t="s">
        <v>924</v>
      </c>
      <c r="AC32" s="780"/>
      <c r="AD32" s="779" t="s">
        <v>925</v>
      </c>
    </row>
    <row r="33" spans="3:30" ht="18" customHeight="1">
      <c r="C33" s="781" t="s">
        <v>926</v>
      </c>
      <c r="D33" s="769"/>
      <c r="E33" s="782"/>
      <c r="F33" s="783">
        <v>0</v>
      </c>
      <c r="G33" s="778"/>
      <c r="H33" s="783">
        <f>F42</f>
        <v>0</v>
      </c>
      <c r="I33" s="782"/>
      <c r="J33" s="783">
        <f>SUM(H42)</f>
        <v>0</v>
      </c>
      <c r="K33" s="782"/>
      <c r="L33" s="783">
        <f>J42</f>
        <v>0</v>
      </c>
      <c r="M33" s="782"/>
      <c r="N33" s="783">
        <f>SUM(L42)</f>
        <v>0</v>
      </c>
      <c r="O33" s="784"/>
      <c r="P33" s="783">
        <f>SUM(N42)</f>
        <v>6132</v>
      </c>
      <c r="Q33" s="784"/>
      <c r="R33" s="783">
        <f>SUM(P42)</f>
        <v>20054</v>
      </c>
      <c r="S33" s="784"/>
      <c r="T33" s="783">
        <f>SUM(R42)</f>
        <v>35498</v>
      </c>
      <c r="U33" s="784"/>
      <c r="V33" s="783">
        <f>SUM(T42)</f>
        <v>58013</v>
      </c>
      <c r="W33" s="784"/>
      <c r="X33" s="783">
        <f>SUM(V42)</f>
        <v>15739</v>
      </c>
      <c r="Y33" s="784"/>
      <c r="Z33" s="783">
        <f>SUM(X42)</f>
        <v>25092</v>
      </c>
      <c r="AA33" s="782"/>
      <c r="AB33" s="783">
        <f>SUM(Z42)</f>
        <v>17521</v>
      </c>
      <c r="AC33" s="785"/>
      <c r="AD33" s="783">
        <v>0</v>
      </c>
    </row>
    <row r="34" spans="3:30" ht="18" customHeight="1">
      <c r="C34" s="788"/>
      <c r="D34" s="788"/>
      <c r="E34" s="788"/>
      <c r="F34" s="789"/>
      <c r="G34" s="788"/>
      <c r="H34" s="789"/>
      <c r="I34" s="788"/>
      <c r="J34" s="789"/>
      <c r="K34" s="788"/>
      <c r="L34" s="789"/>
      <c r="M34" s="788"/>
      <c r="N34" s="789"/>
      <c r="O34" s="788"/>
      <c r="P34" s="789"/>
      <c r="Q34" s="788"/>
      <c r="R34" s="789"/>
      <c r="S34" s="788"/>
      <c r="T34" s="789"/>
      <c r="U34" s="788"/>
      <c r="V34" s="789"/>
      <c r="W34" s="788"/>
      <c r="X34" s="789"/>
      <c r="Y34" s="788"/>
      <c r="Z34" s="789"/>
      <c r="AA34" s="788"/>
      <c r="AB34" s="789"/>
      <c r="AC34" s="780"/>
      <c r="AD34" s="789"/>
    </row>
    <row r="35" spans="3:30" ht="18" customHeight="1">
      <c r="C35" s="761" t="s">
        <v>1209</v>
      </c>
      <c r="E35" s="745"/>
      <c r="F35" s="791">
        <v>0</v>
      </c>
      <c r="G35" s="749"/>
      <c r="H35" s="791">
        <v>0</v>
      </c>
      <c r="I35" s="749"/>
      <c r="J35" s="791">
        <v>0</v>
      </c>
      <c r="K35" s="791">
        <v>0</v>
      </c>
      <c r="L35" s="791">
        <v>0</v>
      </c>
      <c r="M35" s="791">
        <v>0</v>
      </c>
      <c r="N35" s="791">
        <v>6132</v>
      </c>
      <c r="O35" s="791"/>
      <c r="P35" s="791">
        <v>13922</v>
      </c>
      <c r="Q35" s="791">
        <v>0</v>
      </c>
      <c r="R35" s="791">
        <v>15437</v>
      </c>
      <c r="S35" s="791">
        <v>0</v>
      </c>
      <c r="T35" s="791">
        <v>22493</v>
      </c>
      <c r="U35" s="791"/>
      <c r="V35" s="791">
        <v>15739</v>
      </c>
      <c r="W35" s="791">
        <v>0</v>
      </c>
      <c r="X35" s="791">
        <v>25091</v>
      </c>
      <c r="Y35" s="791">
        <v>0</v>
      </c>
      <c r="Z35" s="791">
        <v>17521</v>
      </c>
      <c r="AA35" s="749"/>
      <c r="AB35" s="791">
        <v>25855</v>
      </c>
      <c r="AC35" s="749"/>
      <c r="AD35" s="791">
        <f>ROUND(SUM(F35:AB35),0)</f>
        <v>142190</v>
      </c>
    </row>
    <row r="36" spans="3:30" ht="18" customHeight="1">
      <c r="C36" s="761" t="s">
        <v>928</v>
      </c>
      <c r="E36" s="745"/>
      <c r="F36" s="791">
        <v>0</v>
      </c>
      <c r="G36" s="749"/>
      <c r="H36" s="791">
        <v>0</v>
      </c>
      <c r="I36" s="749"/>
      <c r="J36" s="791">
        <v>0</v>
      </c>
      <c r="K36" s="791" t="s">
        <v>22</v>
      </c>
      <c r="L36" s="791">
        <v>0</v>
      </c>
      <c r="M36" s="791" t="s">
        <v>22</v>
      </c>
      <c r="N36" s="791">
        <v>0</v>
      </c>
      <c r="O36" s="791"/>
      <c r="P36" s="791">
        <v>0</v>
      </c>
      <c r="Q36" s="791" t="s">
        <v>22</v>
      </c>
      <c r="R36" s="791">
        <v>7</v>
      </c>
      <c r="S36" s="791" t="s">
        <v>22</v>
      </c>
      <c r="T36" s="791">
        <v>22</v>
      </c>
      <c r="U36" s="791"/>
      <c r="V36" s="791">
        <v>40</v>
      </c>
      <c r="W36" s="791" t="s">
        <v>22</v>
      </c>
      <c r="X36" s="791">
        <v>43</v>
      </c>
      <c r="Y36" s="791" t="s">
        <v>22</v>
      </c>
      <c r="Z36" s="791">
        <v>3</v>
      </c>
      <c r="AA36" s="749"/>
      <c r="AB36" s="791">
        <v>2</v>
      </c>
      <c r="AC36" s="749"/>
      <c r="AD36" s="791">
        <f>ROUND(SUM(F36:AB36),0)</f>
        <v>117</v>
      </c>
    </row>
    <row r="37" spans="3:30" ht="18" customHeight="1">
      <c r="C37" s="769" t="s">
        <v>929</v>
      </c>
      <c r="D37" s="769"/>
      <c r="E37" s="793"/>
      <c r="F37" s="794">
        <f>ROUND(SUM(F35:F36),0)</f>
        <v>0</v>
      </c>
      <c r="G37" s="795"/>
      <c r="H37" s="794">
        <f>ROUND(SUM(H35:H36),0)</f>
        <v>0</v>
      </c>
      <c r="I37" s="795"/>
      <c r="J37" s="794">
        <f>ROUND(SUM(J35:J36),0)</f>
        <v>0</v>
      </c>
      <c r="K37" s="795"/>
      <c r="L37" s="794">
        <f>ROUND(SUM(L35:L36),0)</f>
        <v>0</v>
      </c>
      <c r="M37" s="795"/>
      <c r="N37" s="794">
        <f>ROUND(SUM(N35:N36),0)</f>
        <v>6132</v>
      </c>
      <c r="O37" s="795"/>
      <c r="P37" s="794">
        <f>ROUND(SUM(P35:P36),0)</f>
        <v>13922</v>
      </c>
      <c r="Q37" s="795"/>
      <c r="R37" s="794">
        <f>ROUND(SUM(R35:R36),0)</f>
        <v>15444</v>
      </c>
      <c r="S37" s="795"/>
      <c r="T37" s="794">
        <f>ROUND(SUM(T35:T36),0)</f>
        <v>22515</v>
      </c>
      <c r="U37" s="795"/>
      <c r="V37" s="794">
        <f>ROUND(SUM(V35:V36),0)</f>
        <v>15779</v>
      </c>
      <c r="W37" s="795"/>
      <c r="X37" s="794">
        <f>ROUND(SUM(X35:X36),0)</f>
        <v>25134</v>
      </c>
      <c r="Y37" s="795"/>
      <c r="Z37" s="794">
        <f>ROUND(SUM(Z35:Z36),0)</f>
        <v>17524</v>
      </c>
      <c r="AA37" s="796"/>
      <c r="AB37" s="794">
        <f>ROUND(SUM(AB35:AB36),0)</f>
        <v>25857</v>
      </c>
      <c r="AC37" s="769"/>
      <c r="AD37" s="797">
        <f>AD35+AD36</f>
        <v>142307</v>
      </c>
    </row>
    <row r="38" spans="3:30" ht="18" customHeight="1">
      <c r="E38" s="774"/>
      <c r="F38" s="799"/>
      <c r="G38" s="774"/>
      <c r="H38" s="799"/>
      <c r="I38" s="800"/>
      <c r="J38" s="801"/>
      <c r="K38" s="802"/>
      <c r="L38" s="801"/>
      <c r="M38" s="802"/>
      <c r="N38" s="799"/>
      <c r="O38" s="802"/>
      <c r="P38" s="799"/>
      <c r="Q38" s="774"/>
      <c r="R38" s="803"/>
      <c r="S38" s="774"/>
      <c r="T38" s="803"/>
      <c r="V38" s="803"/>
      <c r="X38" s="803"/>
      <c r="Z38" s="804"/>
      <c r="AB38" s="804"/>
      <c r="AD38" s="799"/>
    </row>
    <row r="39" spans="3:30" ht="18" customHeight="1">
      <c r="C39" s="761" t="s">
        <v>1167</v>
      </c>
      <c r="E39" s="774"/>
      <c r="F39" s="791">
        <v>0</v>
      </c>
      <c r="H39" s="791">
        <v>0</v>
      </c>
      <c r="J39" s="791">
        <v>0</v>
      </c>
      <c r="L39" s="791">
        <v>0</v>
      </c>
      <c r="N39" s="791">
        <v>0</v>
      </c>
      <c r="P39" s="791">
        <v>0</v>
      </c>
      <c r="R39" s="791">
        <v>0</v>
      </c>
      <c r="T39" s="791">
        <v>0</v>
      </c>
      <c r="U39" s="806"/>
      <c r="V39" s="791">
        <v>58053</v>
      </c>
      <c r="X39" s="791">
        <v>15781</v>
      </c>
      <c r="Z39" s="791">
        <v>25095</v>
      </c>
      <c r="AB39" s="791">
        <v>17523</v>
      </c>
      <c r="AD39" s="807">
        <f>ROUND(SUM(F39:AB39),0)</f>
        <v>116452</v>
      </c>
    </row>
    <row r="40" spans="3:30" ht="18" customHeight="1">
      <c r="C40" s="769" t="s">
        <v>934</v>
      </c>
      <c r="D40" s="769"/>
      <c r="E40" s="811"/>
      <c r="F40" s="797">
        <f>ROUND(SUM(F39:F39),0)</f>
        <v>0</v>
      </c>
      <c r="G40" s="812"/>
      <c r="H40" s="797">
        <f>ROUND(SUM(H39:H39),0)</f>
        <v>0</v>
      </c>
      <c r="I40" s="812"/>
      <c r="J40" s="797">
        <f>ROUND(SUM(J39:J39),0)</f>
        <v>0</v>
      </c>
      <c r="K40" s="812"/>
      <c r="L40" s="797">
        <f>ROUND(SUM(L39:L39),0)</f>
        <v>0</v>
      </c>
      <c r="M40" s="812"/>
      <c r="N40" s="797">
        <f>ROUND(SUM(N39:N39),0)</f>
        <v>0</v>
      </c>
      <c r="O40" s="812"/>
      <c r="P40" s="797">
        <f>ROUND(SUM(P39:P39),0)</f>
        <v>0</v>
      </c>
      <c r="Q40" s="812"/>
      <c r="R40" s="794">
        <f>ROUND(SUM(R39:R39),0)</f>
        <v>0</v>
      </c>
      <c r="S40" s="813"/>
      <c r="T40" s="794">
        <f>ROUND(SUM(T39:T39),0)</f>
        <v>0</v>
      </c>
      <c r="U40" s="812"/>
      <c r="V40" s="797">
        <f>ROUND(SUM(V39:V39),0)</f>
        <v>58053</v>
      </c>
      <c r="W40" s="812"/>
      <c r="X40" s="797">
        <f>ROUND(SUM(X39:X39),0)</f>
        <v>15781</v>
      </c>
      <c r="Y40" s="812"/>
      <c r="Z40" s="797">
        <f>ROUND(SUM(Z39:Z39),0)</f>
        <v>25095</v>
      </c>
      <c r="AA40" s="812"/>
      <c r="AB40" s="797">
        <f>ROUND(SUM(AB39:AB39),0)</f>
        <v>17523</v>
      </c>
      <c r="AC40" s="811"/>
      <c r="AD40" s="797">
        <f>ROUND(SUM(AD39:AD39),0)</f>
        <v>116452</v>
      </c>
    </row>
    <row r="41" spans="3:30" ht="18" customHeight="1">
      <c r="F41" s="799"/>
      <c r="G41" s="749"/>
      <c r="H41" s="799"/>
      <c r="I41" s="749"/>
      <c r="J41" s="799"/>
      <c r="K41" s="749"/>
      <c r="L41" s="799"/>
      <c r="M41" s="749"/>
      <c r="N41" s="799"/>
      <c r="O41" s="749"/>
      <c r="P41" s="799"/>
      <c r="Q41" s="749"/>
      <c r="R41" s="799"/>
      <c r="S41" s="749"/>
      <c r="T41" s="799"/>
      <c r="U41" s="749"/>
      <c r="V41" s="799"/>
      <c r="W41" s="749"/>
      <c r="X41" s="799"/>
      <c r="Y41" s="749"/>
      <c r="Z41" s="804"/>
      <c r="AA41" s="749"/>
      <c r="AB41" s="804" t="s">
        <v>22</v>
      </c>
      <c r="AC41" s="749"/>
      <c r="AD41" s="799"/>
    </row>
    <row r="42" spans="3:30" ht="18" customHeight="1" thickBot="1">
      <c r="C42" s="769" t="s">
        <v>935</v>
      </c>
      <c r="D42" s="817"/>
      <c r="E42" s="782"/>
      <c r="F42" s="818">
        <f>ROUND(SUM(F33)+SUM(F37)-SUM(F40),0)</f>
        <v>0</v>
      </c>
      <c r="G42" s="785"/>
      <c r="H42" s="818">
        <f>ROUND(SUM(H33)+SUM(H37)-SUM(H40),0)</f>
        <v>0</v>
      </c>
      <c r="I42" s="785"/>
      <c r="J42" s="818">
        <f>ROUND(SUM(J33)+SUM(J37)-SUM(J40),0)</f>
        <v>0</v>
      </c>
      <c r="K42" s="819"/>
      <c r="L42" s="818">
        <f>ROUND(SUM(L33)+SUM(L37)-SUM(L40),0)</f>
        <v>0</v>
      </c>
      <c r="M42" s="819"/>
      <c r="N42" s="818">
        <f>N33+N37-N40</f>
        <v>6132</v>
      </c>
      <c r="O42" s="819"/>
      <c r="P42" s="818">
        <f>ROUND(SUM(P33)+SUM(P37)-SUM(P40),0)</f>
        <v>20054</v>
      </c>
      <c r="Q42" s="819"/>
      <c r="R42" s="818">
        <f>ROUND(SUM(R33)+SUM(R37)-SUM(R40),0)</f>
        <v>35498</v>
      </c>
      <c r="S42" s="819"/>
      <c r="T42" s="818">
        <f>ROUND(SUM(T33)+SUM(T37)-SUM(T40),0)</f>
        <v>58013</v>
      </c>
      <c r="U42" s="819"/>
      <c r="V42" s="818">
        <f>ROUND(SUM(V33)+SUM(V37)-SUM(V40),0)</f>
        <v>15739</v>
      </c>
      <c r="W42" s="819"/>
      <c r="X42" s="818">
        <f>ROUND(SUM(X33)+SUM(X37)-SUM(X40),0)</f>
        <v>25092</v>
      </c>
      <c r="Y42" s="819"/>
      <c r="Z42" s="818">
        <f>ROUND(SUM(Z33)+SUM(Z37)-SUM(Z40),0)</f>
        <v>17521</v>
      </c>
      <c r="AA42" s="819"/>
      <c r="AB42" s="818">
        <f>ROUND(SUM(AB33+AB37-AB40),0)</f>
        <v>25855</v>
      </c>
      <c r="AC42" s="819"/>
      <c r="AD42" s="818">
        <f>ROUND(SUM(AD33+AD37-AD40),0)</f>
        <v>25855</v>
      </c>
    </row>
    <row r="43" spans="3:30" ht="13.5" thickTop="1"/>
  </sheetData>
  <mergeCells count="1">
    <mergeCell ref="C8:AD10"/>
  </mergeCells>
  <pageMargins left="0.5" right="0.5" top="0.75" bottom="0.5" header="0" footer="0.25"/>
  <pageSetup scale="57" orientation="landscape" r:id="rId1"/>
  <headerFooter scaleWithDoc="0">
    <oddFooter>&amp;R&amp;8 31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4"/>
  <sheetViews>
    <sheetView showGridLines="0" zoomScale="80" zoomScaleNormal="80" workbookViewId="0"/>
  </sheetViews>
  <sheetFormatPr defaultColWidth="9.77734375" defaultRowHeight="15"/>
  <cols>
    <col min="1" max="1" width="57.109375" style="47" customWidth="1"/>
    <col min="2" max="2" width="1.77734375" style="43" customWidth="1"/>
    <col min="3" max="3" width="17.77734375" style="47" customWidth="1"/>
    <col min="4" max="4" width="2.77734375" style="43" customWidth="1"/>
    <col min="5" max="5" width="16.77734375" style="47" customWidth="1"/>
    <col min="6" max="6" width="2.77734375" style="43" customWidth="1"/>
    <col min="7" max="7" width="16.77734375" style="47" customWidth="1"/>
    <col min="8" max="8" width="2.77734375" style="43" customWidth="1"/>
    <col min="9" max="9" width="17.109375" style="47" customWidth="1"/>
    <col min="10" max="10" width="2.77734375" style="43" customWidth="1"/>
    <col min="11" max="11" width="17" style="47" customWidth="1"/>
    <col min="12" max="12" width="2.77734375" style="43" customWidth="1"/>
    <col min="13" max="13" width="17.5546875" style="47" customWidth="1"/>
    <col min="14" max="14" width="1.77734375" style="43" customWidth="1"/>
    <col min="15" max="15" width="20.44140625" style="47" customWidth="1"/>
    <col min="16" max="16" width="2.77734375" style="43" customWidth="1"/>
    <col min="17" max="17" width="17.77734375" style="47" customWidth="1"/>
    <col min="18" max="18" width="2.77734375" style="43" customWidth="1"/>
    <col min="19" max="19" width="18.109375" style="47" customWidth="1"/>
    <col min="20" max="20" width="2.77734375" style="43" customWidth="1"/>
    <col min="21" max="21" width="17.77734375" style="47" customWidth="1"/>
    <col min="22" max="22" width="2.109375" style="43" customWidth="1"/>
    <col min="23" max="23" width="14" style="47" customWidth="1"/>
    <col min="24" max="24" width="2.109375" style="43" customWidth="1"/>
    <col min="25" max="25" width="15.77734375" style="48" customWidth="1"/>
    <col min="26" max="26" width="2.44140625" style="43" customWidth="1"/>
    <col min="27" max="27" width="15.77734375" style="47" customWidth="1"/>
    <col min="28" max="28" width="0.77734375" style="2" customWidth="1"/>
    <col min="29" max="16384" width="9.77734375" style="47"/>
  </cols>
  <sheetData>
    <row r="1" spans="1:28">
      <c r="A1" s="617" t="s">
        <v>826</v>
      </c>
    </row>
    <row r="3" spans="1:28" ht="18" customHeight="1">
      <c r="A3" s="51" t="s">
        <v>59</v>
      </c>
      <c r="B3" s="41"/>
      <c r="C3" s="42"/>
      <c r="E3" s="44"/>
      <c r="G3" s="44"/>
      <c r="I3" s="44"/>
      <c r="K3" s="44"/>
      <c r="M3" s="44"/>
      <c r="O3" s="44"/>
      <c r="Q3" s="44"/>
      <c r="S3" s="44"/>
      <c r="U3" s="44"/>
      <c r="W3" s="44"/>
      <c r="Y3" s="45"/>
      <c r="AA3" s="44"/>
      <c r="AB3" s="46"/>
    </row>
    <row r="4" spans="1:28" ht="20.100000000000001" customHeight="1">
      <c r="A4" s="51" t="s">
        <v>60</v>
      </c>
      <c r="B4" s="41"/>
      <c r="M4" s="44"/>
      <c r="S4" s="44"/>
      <c r="AB4" s="46"/>
    </row>
    <row r="5" spans="1:28" ht="18" customHeight="1">
      <c r="A5" s="51" t="s">
        <v>61</v>
      </c>
      <c r="B5" s="41"/>
      <c r="M5" s="49" t="s">
        <v>62</v>
      </c>
      <c r="S5" s="44"/>
      <c r="AA5" s="604" t="s">
        <v>63</v>
      </c>
      <c r="AB5" s="46"/>
    </row>
    <row r="6" spans="1:28" ht="18" customHeight="1">
      <c r="A6" s="51" t="s">
        <v>553</v>
      </c>
      <c r="B6" s="41"/>
      <c r="M6" s="44"/>
      <c r="S6" s="44" t="s">
        <v>22</v>
      </c>
      <c r="AA6" s="460" t="s">
        <v>65</v>
      </c>
      <c r="AB6" s="46"/>
    </row>
    <row r="7" spans="1:28" ht="18" customHeight="1">
      <c r="A7" s="453" t="s">
        <v>1313</v>
      </c>
      <c r="B7" s="52"/>
      <c r="C7" s="1"/>
      <c r="D7" s="53"/>
      <c r="E7" s="55"/>
      <c r="F7" s="53"/>
      <c r="G7" s="1"/>
      <c r="H7" s="53"/>
      <c r="I7" s="1"/>
      <c r="J7" s="53"/>
      <c r="K7" s="1"/>
      <c r="L7" s="53"/>
      <c r="M7" s="1"/>
      <c r="O7" s="1"/>
      <c r="P7" s="53"/>
      <c r="Q7" s="1"/>
      <c r="R7" s="53"/>
      <c r="S7" s="1" t="s">
        <v>22</v>
      </c>
      <c r="T7" s="53"/>
      <c r="U7" s="1"/>
      <c r="V7" s="53"/>
      <c r="W7" s="1"/>
      <c r="X7" s="53"/>
      <c r="Y7" s="54"/>
      <c r="Z7" s="53"/>
      <c r="AA7" s="1"/>
      <c r="AB7" s="46"/>
    </row>
    <row r="8" spans="1:28" ht="16.350000000000001" customHeight="1">
      <c r="A8" s="454" t="s">
        <v>1182</v>
      </c>
      <c r="B8" s="52"/>
      <c r="C8" s="1"/>
      <c r="D8" s="53"/>
      <c r="E8" s="1"/>
      <c r="F8" s="53"/>
      <c r="G8" s="1"/>
      <c r="H8" s="53"/>
      <c r="I8" s="1"/>
      <c r="J8" s="53"/>
      <c r="K8" s="1"/>
      <c r="L8" s="53"/>
      <c r="M8" s="1"/>
      <c r="N8" s="53"/>
      <c r="O8" s="1"/>
      <c r="P8" s="53"/>
      <c r="Q8" s="1"/>
      <c r="R8" s="53"/>
      <c r="S8" s="1"/>
      <c r="T8" s="53"/>
      <c r="U8" s="1"/>
      <c r="V8" s="53"/>
      <c r="W8" s="1"/>
      <c r="X8" s="53"/>
      <c r="Y8" s="54"/>
      <c r="Z8" s="53"/>
      <c r="AA8" s="1"/>
      <c r="AB8" s="46"/>
    </row>
    <row r="9" spans="1:28" ht="14.25" customHeight="1">
      <c r="A9" s="57"/>
      <c r="B9" s="58"/>
      <c r="C9" s="59" t="s">
        <v>66</v>
      </c>
      <c r="D9" s="58"/>
      <c r="E9" s="59" t="s">
        <v>56</v>
      </c>
      <c r="F9" s="58"/>
      <c r="G9" s="59" t="s">
        <v>67</v>
      </c>
      <c r="H9" s="58"/>
      <c r="I9" s="57"/>
      <c r="J9" s="58"/>
      <c r="K9" s="59" t="s">
        <v>903</v>
      </c>
      <c r="L9" s="58"/>
      <c r="M9" s="57"/>
      <c r="N9" s="58"/>
      <c r="O9" s="56"/>
      <c r="P9" s="58"/>
      <c r="Q9" s="59" t="s">
        <v>68</v>
      </c>
      <c r="R9" s="58"/>
      <c r="S9" s="59" t="s">
        <v>69</v>
      </c>
      <c r="T9" s="58"/>
      <c r="U9" s="59" t="s">
        <v>70</v>
      </c>
      <c r="V9" s="58"/>
      <c r="W9" s="57"/>
      <c r="X9" s="58"/>
      <c r="Y9" s="60"/>
      <c r="Z9" s="58"/>
      <c r="AA9" s="57"/>
    </row>
    <row r="10" spans="1:28" ht="15" customHeight="1">
      <c r="A10" s="57"/>
      <c r="B10" s="58"/>
      <c r="C10" s="59" t="s">
        <v>71</v>
      </c>
      <c r="D10" s="32"/>
      <c r="E10" s="59" t="s">
        <v>72</v>
      </c>
      <c r="F10" s="32"/>
      <c r="G10" s="59" t="s">
        <v>73</v>
      </c>
      <c r="H10" s="32"/>
      <c r="I10" s="59" t="s">
        <v>74</v>
      </c>
      <c r="J10" s="32"/>
      <c r="K10" s="59" t="s">
        <v>902</v>
      </c>
      <c r="L10" s="32"/>
      <c r="M10" s="59" t="s">
        <v>75</v>
      </c>
      <c r="N10" s="32"/>
      <c r="O10" s="59" t="s">
        <v>76</v>
      </c>
      <c r="P10" s="32"/>
      <c r="Q10" s="59" t="s">
        <v>77</v>
      </c>
      <c r="R10" s="32"/>
      <c r="S10" s="59" t="s">
        <v>78</v>
      </c>
      <c r="T10" s="32"/>
      <c r="U10" s="59" t="s">
        <v>79</v>
      </c>
      <c r="V10" s="32"/>
      <c r="W10" s="61"/>
      <c r="X10" s="32"/>
      <c r="Y10" s="1317" t="s">
        <v>363</v>
      </c>
      <c r="Z10" s="1317"/>
      <c r="AA10" s="1317"/>
    </row>
    <row r="11" spans="1:28" ht="14.25" customHeight="1">
      <c r="A11" s="57"/>
      <c r="B11" s="58"/>
      <c r="C11" s="56" t="s">
        <v>80</v>
      </c>
      <c r="D11" s="32"/>
      <c r="E11" s="56" t="s">
        <v>81</v>
      </c>
      <c r="F11" s="32"/>
      <c r="G11" s="59" t="s">
        <v>77</v>
      </c>
      <c r="H11" s="32"/>
      <c r="I11" s="59" t="s">
        <v>82</v>
      </c>
      <c r="J11" s="32"/>
      <c r="K11" s="59" t="s">
        <v>82</v>
      </c>
      <c r="L11" s="32"/>
      <c r="M11" s="59" t="s">
        <v>57</v>
      </c>
      <c r="N11" s="32"/>
      <c r="O11" s="59" t="s">
        <v>82</v>
      </c>
      <c r="P11" s="32"/>
      <c r="Q11" s="59" t="s">
        <v>1187</v>
      </c>
      <c r="R11" s="32"/>
      <c r="S11" s="59" t="s">
        <v>562</v>
      </c>
      <c r="T11" s="32"/>
      <c r="U11" s="59" t="s">
        <v>83</v>
      </c>
      <c r="V11" s="32"/>
      <c r="W11" s="61"/>
      <c r="X11" s="32"/>
      <c r="Y11" s="64"/>
      <c r="Z11" s="65"/>
      <c r="AA11" s="66"/>
    </row>
    <row r="12" spans="1:28" ht="14.25" customHeight="1">
      <c r="A12" s="57"/>
      <c r="B12" s="58"/>
      <c r="C12" s="67" t="s">
        <v>84</v>
      </c>
      <c r="D12" s="32"/>
      <c r="E12" s="67" t="s">
        <v>85</v>
      </c>
      <c r="F12" s="32"/>
      <c r="G12" s="67" t="s">
        <v>86</v>
      </c>
      <c r="H12" s="32"/>
      <c r="I12" s="67" t="s">
        <v>87</v>
      </c>
      <c r="J12" s="32"/>
      <c r="K12" s="67" t="s">
        <v>88</v>
      </c>
      <c r="L12" s="32"/>
      <c r="M12" s="67" t="s">
        <v>89</v>
      </c>
      <c r="N12" s="32"/>
      <c r="O12" s="67" t="s">
        <v>90</v>
      </c>
      <c r="P12" s="32"/>
      <c r="Q12" s="67" t="s">
        <v>91</v>
      </c>
      <c r="R12" s="32"/>
      <c r="S12" s="67" t="s">
        <v>92</v>
      </c>
      <c r="T12" s="32"/>
      <c r="U12" s="67" t="s">
        <v>93</v>
      </c>
      <c r="V12" s="32"/>
      <c r="W12" s="68" t="s">
        <v>94</v>
      </c>
      <c r="X12" s="32"/>
      <c r="Y12" s="69" t="s">
        <v>1314</v>
      </c>
      <c r="Z12" s="32"/>
      <c r="AA12" s="67" t="s">
        <v>1203</v>
      </c>
    </row>
    <row r="13" spans="1:28" ht="15" customHeight="1">
      <c r="A13" s="61" t="s">
        <v>0</v>
      </c>
      <c r="B13" s="58"/>
      <c r="C13" s="57"/>
      <c r="D13" s="58"/>
      <c r="E13" s="57"/>
      <c r="F13" s="58"/>
      <c r="G13" s="57"/>
      <c r="H13" s="58"/>
      <c r="I13" s="57"/>
      <c r="J13" s="58"/>
      <c r="K13" s="57"/>
      <c r="L13" s="58"/>
      <c r="M13" s="57"/>
      <c r="N13" s="58"/>
      <c r="O13" s="57"/>
      <c r="P13" s="58"/>
      <c r="Q13" s="57"/>
      <c r="R13" s="58"/>
      <c r="S13" s="57"/>
      <c r="T13" s="58"/>
      <c r="U13" s="57"/>
      <c r="V13" s="58"/>
      <c r="W13" s="57"/>
      <c r="X13" s="58"/>
      <c r="Y13" s="60"/>
      <c r="Z13" s="58"/>
      <c r="AA13" s="57"/>
    </row>
    <row r="14" spans="1:28" ht="15" customHeight="1">
      <c r="A14" s="451" t="s">
        <v>95</v>
      </c>
      <c r="B14" s="58" t="s">
        <v>22</v>
      </c>
      <c r="C14" s="422">
        <v>0</v>
      </c>
      <c r="D14" s="406"/>
      <c r="E14" s="422">
        <v>25455981</v>
      </c>
      <c r="F14" s="406"/>
      <c r="G14" s="422">
        <v>0</v>
      </c>
      <c r="H14" s="406"/>
      <c r="I14" s="422">
        <v>0</v>
      </c>
      <c r="J14" s="406"/>
      <c r="K14" s="422">
        <v>0</v>
      </c>
      <c r="L14" s="406"/>
      <c r="M14" s="422">
        <v>0</v>
      </c>
      <c r="N14" s="406"/>
      <c r="O14" s="422">
        <v>0</v>
      </c>
      <c r="P14" s="406"/>
      <c r="Q14" s="422">
        <v>0</v>
      </c>
      <c r="R14" s="406"/>
      <c r="S14" s="422">
        <v>0</v>
      </c>
      <c r="T14" s="406"/>
      <c r="U14" s="422">
        <v>0</v>
      </c>
      <c r="V14" s="406"/>
      <c r="W14" s="407">
        <v>0</v>
      </c>
      <c r="X14" s="406"/>
      <c r="Y14" s="422">
        <f t="shared" ref="Y14:Y19" si="0">ROUND(SUM(C14:X14),1)</f>
        <v>25455981</v>
      </c>
      <c r="Z14" s="406"/>
      <c r="AA14" s="422">
        <v>24646013</v>
      </c>
    </row>
    <row r="15" spans="1:28" ht="15" customHeight="1">
      <c r="A15" s="451" t="s">
        <v>1043</v>
      </c>
      <c r="B15" s="58" t="s">
        <v>22</v>
      </c>
      <c r="C15" s="401">
        <v>0</v>
      </c>
      <c r="D15" s="58" t="s">
        <v>22</v>
      </c>
      <c r="E15" s="401">
        <v>7249559</v>
      </c>
      <c r="F15" s="71"/>
      <c r="G15" s="401">
        <v>0</v>
      </c>
      <c r="H15" s="71"/>
      <c r="I15" s="401">
        <v>0</v>
      </c>
      <c r="J15" s="71"/>
      <c r="K15" s="401">
        <v>0</v>
      </c>
      <c r="L15" s="71"/>
      <c r="M15" s="401">
        <v>0</v>
      </c>
      <c r="N15" s="71"/>
      <c r="O15" s="401">
        <v>0</v>
      </c>
      <c r="P15" s="71"/>
      <c r="Q15" s="401">
        <v>0</v>
      </c>
      <c r="R15" s="33"/>
      <c r="S15" s="401">
        <v>0</v>
      </c>
      <c r="T15" s="33"/>
      <c r="U15" s="401">
        <v>0</v>
      </c>
      <c r="V15" s="33"/>
      <c r="W15" s="25">
        <v>0</v>
      </c>
      <c r="X15" s="33"/>
      <c r="Y15" s="72">
        <f t="shared" si="0"/>
        <v>7249559</v>
      </c>
      <c r="Z15" s="73"/>
      <c r="AA15" s="401">
        <v>8037776</v>
      </c>
    </row>
    <row r="16" spans="1:28" ht="15" customHeight="1">
      <c r="A16" s="57" t="s">
        <v>96</v>
      </c>
      <c r="B16" s="58" t="s">
        <v>22</v>
      </c>
      <c r="C16" s="401">
        <v>0</v>
      </c>
      <c r="D16" s="58" t="s">
        <v>22</v>
      </c>
      <c r="E16" s="401">
        <v>6420500</v>
      </c>
      <c r="F16" s="71"/>
      <c r="G16" s="401">
        <v>0</v>
      </c>
      <c r="H16" s="71"/>
      <c r="I16" s="401">
        <v>0</v>
      </c>
      <c r="J16" s="71"/>
      <c r="K16" s="401">
        <v>0</v>
      </c>
      <c r="L16" s="71"/>
      <c r="M16" s="401">
        <v>0</v>
      </c>
      <c r="N16" s="71"/>
      <c r="O16" s="401">
        <v>0</v>
      </c>
      <c r="P16" s="71"/>
      <c r="Q16" s="401">
        <v>0</v>
      </c>
      <c r="R16" s="33"/>
      <c r="S16" s="401">
        <v>0</v>
      </c>
      <c r="T16" s="33"/>
      <c r="U16" s="401">
        <v>0</v>
      </c>
      <c r="V16" s="33"/>
      <c r="W16" s="25">
        <v>0</v>
      </c>
      <c r="X16" s="33"/>
      <c r="Y16" s="401">
        <f t="shared" si="0"/>
        <v>6420500</v>
      </c>
      <c r="Z16" s="33"/>
      <c r="AA16" s="401">
        <v>6369844</v>
      </c>
    </row>
    <row r="17" spans="1:27" ht="15" customHeight="1">
      <c r="A17" s="57" t="s">
        <v>97</v>
      </c>
      <c r="B17" s="58" t="s">
        <v>22</v>
      </c>
      <c r="C17" s="401">
        <v>0</v>
      </c>
      <c r="D17" s="58" t="s">
        <v>22</v>
      </c>
      <c r="E17" s="401">
        <v>1548778</v>
      </c>
      <c r="F17" s="71"/>
      <c r="G17" s="401">
        <v>0</v>
      </c>
      <c r="H17" s="71"/>
      <c r="I17" s="401">
        <v>0</v>
      </c>
      <c r="J17" s="71"/>
      <c r="K17" s="401">
        <v>0</v>
      </c>
      <c r="L17" s="71"/>
      <c r="M17" s="401">
        <v>0</v>
      </c>
      <c r="N17" s="71"/>
      <c r="O17" s="401">
        <v>0</v>
      </c>
      <c r="P17" s="71"/>
      <c r="Q17" s="401">
        <v>0</v>
      </c>
      <c r="R17" s="33"/>
      <c r="S17" s="401">
        <v>0</v>
      </c>
      <c r="T17" s="33"/>
      <c r="U17" s="401">
        <v>0</v>
      </c>
      <c r="V17" s="33"/>
      <c r="W17" s="25">
        <v>0</v>
      </c>
      <c r="X17" s="33"/>
      <c r="Y17" s="401">
        <f t="shared" si="0"/>
        <v>1548778</v>
      </c>
      <c r="Z17" s="33"/>
      <c r="AA17" s="401">
        <v>1087102</v>
      </c>
    </row>
    <row r="18" spans="1:27" ht="15" customHeight="1">
      <c r="A18" s="70" t="s">
        <v>98</v>
      </c>
      <c r="B18" s="58" t="s">
        <v>22</v>
      </c>
      <c r="C18" s="401">
        <v>250352</v>
      </c>
      <c r="D18" s="58"/>
      <c r="E18" s="401">
        <v>7264880</v>
      </c>
      <c r="F18" s="71"/>
      <c r="G18" s="401">
        <v>0</v>
      </c>
      <c r="H18" s="71"/>
      <c r="I18" s="401">
        <v>0</v>
      </c>
      <c r="J18" s="71"/>
      <c r="K18" s="401">
        <v>0</v>
      </c>
      <c r="L18" s="71"/>
      <c r="M18" s="401">
        <v>0</v>
      </c>
      <c r="N18" s="71"/>
      <c r="O18" s="401">
        <v>0</v>
      </c>
      <c r="P18" s="71"/>
      <c r="Q18" s="401">
        <v>0</v>
      </c>
      <c r="R18" s="33"/>
      <c r="S18" s="401">
        <v>0</v>
      </c>
      <c r="T18" s="33"/>
      <c r="U18" s="401">
        <v>0</v>
      </c>
      <c r="V18" s="33"/>
      <c r="W18" s="126">
        <f>-S18</f>
        <v>0</v>
      </c>
      <c r="X18" s="33"/>
      <c r="Y18" s="401">
        <f t="shared" si="0"/>
        <v>7515232</v>
      </c>
      <c r="Z18" s="73"/>
      <c r="AA18" s="401">
        <v>3159259</v>
      </c>
    </row>
    <row r="19" spans="1:27" ht="15" customHeight="1">
      <c r="A19" s="70" t="s">
        <v>99</v>
      </c>
      <c r="B19" s="58" t="s">
        <v>22</v>
      </c>
      <c r="C19" s="401">
        <v>0</v>
      </c>
      <c r="D19" s="58"/>
      <c r="E19" s="401">
        <v>437</v>
      </c>
      <c r="F19" s="71"/>
      <c r="G19" s="401">
        <v>0</v>
      </c>
      <c r="H19" s="71"/>
      <c r="I19" s="401">
        <v>0</v>
      </c>
      <c r="J19" s="71"/>
      <c r="K19" s="401">
        <v>0</v>
      </c>
      <c r="L19" s="71"/>
      <c r="M19" s="401">
        <v>0</v>
      </c>
      <c r="N19" s="71"/>
      <c r="O19" s="401">
        <v>0</v>
      </c>
      <c r="P19" s="71"/>
      <c r="Q19" s="401">
        <v>0</v>
      </c>
      <c r="R19" s="33"/>
      <c r="S19" s="401">
        <v>0</v>
      </c>
      <c r="T19" s="33"/>
      <c r="U19" s="401">
        <v>0</v>
      </c>
      <c r="V19" s="33"/>
      <c r="W19" s="36">
        <v>0</v>
      </c>
      <c r="X19" s="33"/>
      <c r="Y19" s="401">
        <f t="shared" si="0"/>
        <v>437</v>
      </c>
      <c r="Z19" s="33"/>
      <c r="AA19" s="401">
        <v>285</v>
      </c>
    </row>
    <row r="20" spans="1:27" ht="22.35" customHeight="1">
      <c r="A20" s="61" t="s">
        <v>100</v>
      </c>
      <c r="B20" s="58" t="s">
        <v>22</v>
      </c>
      <c r="C20" s="75">
        <f>ROUND(SUM(C14:C19),1)</f>
        <v>250352</v>
      </c>
      <c r="D20" s="32"/>
      <c r="E20" s="75">
        <f>ROUND(SUM(E14:E19),1)</f>
        <v>47940135</v>
      </c>
      <c r="F20" s="76"/>
      <c r="G20" s="75">
        <f>ROUND(SUM(G14:G19),1)</f>
        <v>0</v>
      </c>
      <c r="H20" s="76"/>
      <c r="I20" s="75">
        <f>ROUND(SUM(I14:I19),1)</f>
        <v>0</v>
      </c>
      <c r="J20" s="76"/>
      <c r="K20" s="75">
        <f>ROUND(SUM(K14:K19),1)</f>
        <v>0</v>
      </c>
      <c r="L20" s="76"/>
      <c r="M20" s="75">
        <f>ROUND(SUM(M14:M19),1)</f>
        <v>0</v>
      </c>
      <c r="N20" s="76"/>
      <c r="O20" s="75">
        <f>ROUND(SUM(O14:O19),1)</f>
        <v>0</v>
      </c>
      <c r="P20" s="76"/>
      <c r="Q20" s="75">
        <f>ROUND(SUM(Q14:Q19),1)</f>
        <v>0</v>
      </c>
      <c r="R20" s="77"/>
      <c r="S20" s="75">
        <f>ROUND(SUM(S14:S19),1)</f>
        <v>0</v>
      </c>
      <c r="T20" s="77"/>
      <c r="U20" s="75">
        <f>ROUND(SUM(U14:U19),1)</f>
        <v>0</v>
      </c>
      <c r="V20" s="77"/>
      <c r="W20" s="75">
        <f>ROUND(SUM(W14:W19),1)</f>
        <v>0</v>
      </c>
      <c r="X20" s="77"/>
      <c r="Y20" s="891">
        <f>ROUND(SUM(Y14:Y19),1)</f>
        <v>48190487</v>
      </c>
      <c r="Z20" s="77"/>
      <c r="AA20" s="75">
        <f>ROUND(SUM(AA14:AA19),1)</f>
        <v>43300279</v>
      </c>
    </row>
    <row r="21" spans="1:27" ht="13.5" customHeight="1">
      <c r="A21" s="61"/>
      <c r="B21" s="58" t="s">
        <v>22</v>
      </c>
      <c r="C21" s="78"/>
      <c r="D21" s="58"/>
      <c r="E21" s="78"/>
      <c r="F21" s="71"/>
      <c r="G21" s="78"/>
      <c r="H21" s="71"/>
      <c r="I21" s="78"/>
      <c r="J21" s="71"/>
      <c r="K21" s="78"/>
      <c r="L21" s="71"/>
      <c r="M21" s="78"/>
      <c r="N21" s="71"/>
      <c r="O21" s="78"/>
      <c r="P21" s="71"/>
      <c r="Q21" s="78"/>
      <c r="R21" s="33"/>
      <c r="S21" s="78"/>
      <c r="T21" s="33"/>
      <c r="U21" s="78"/>
      <c r="V21" s="33"/>
      <c r="W21" s="22"/>
      <c r="X21" s="33"/>
      <c r="Y21" s="79"/>
      <c r="Z21" s="33"/>
      <c r="AA21" s="78"/>
    </row>
    <row r="22" spans="1:27" ht="12" customHeight="1">
      <c r="A22" s="57"/>
      <c r="B22" s="58" t="s">
        <v>22</v>
      </c>
      <c r="C22" s="55"/>
      <c r="D22" s="58"/>
      <c r="E22" s="55"/>
      <c r="F22" s="71"/>
      <c r="G22" s="55"/>
      <c r="H22" s="71"/>
      <c r="I22" s="55"/>
      <c r="J22" s="71"/>
      <c r="K22" s="55"/>
      <c r="L22" s="71"/>
      <c r="M22" s="55"/>
      <c r="N22" s="71"/>
      <c r="O22" s="55"/>
      <c r="P22" s="71"/>
      <c r="Q22" s="55"/>
      <c r="R22" s="33"/>
      <c r="S22" s="55"/>
      <c r="T22" s="33"/>
      <c r="U22" s="55"/>
      <c r="V22" s="33"/>
      <c r="W22" s="23"/>
      <c r="X22" s="33"/>
      <c r="Y22" s="72"/>
      <c r="Z22" s="33"/>
      <c r="AA22" s="55"/>
    </row>
    <row r="23" spans="1:27" ht="15" customHeight="1">
      <c r="A23" s="61" t="s">
        <v>6</v>
      </c>
      <c r="B23" s="58" t="s">
        <v>22</v>
      </c>
      <c r="C23" s="55"/>
      <c r="D23" s="58"/>
      <c r="E23" s="55"/>
      <c r="F23" s="71"/>
      <c r="G23" s="55"/>
      <c r="H23" s="71"/>
      <c r="I23" s="55"/>
      <c r="J23" s="71"/>
      <c r="K23" s="55"/>
      <c r="L23" s="71"/>
      <c r="M23" s="55"/>
      <c r="N23" s="71"/>
      <c r="O23" s="55"/>
      <c r="P23" s="71"/>
      <c r="Q23" s="55"/>
      <c r="R23" s="33"/>
      <c r="S23" s="55"/>
      <c r="T23" s="33"/>
      <c r="U23" s="55"/>
      <c r="V23" s="33"/>
      <c r="W23" s="23"/>
      <c r="X23" s="33"/>
      <c r="Y23" s="72"/>
      <c r="Z23" s="33"/>
      <c r="AA23" s="55"/>
    </row>
    <row r="24" spans="1:27" ht="15" customHeight="1">
      <c r="A24" s="57" t="s">
        <v>819</v>
      </c>
      <c r="B24" s="58" t="s">
        <v>22</v>
      </c>
      <c r="C24" s="55"/>
      <c r="D24" s="58"/>
      <c r="E24" s="55"/>
      <c r="F24" s="71"/>
      <c r="G24" s="55"/>
      <c r="H24" s="71"/>
      <c r="I24" s="55"/>
      <c r="J24" s="71"/>
      <c r="K24" s="55"/>
      <c r="L24" s="80"/>
      <c r="M24" s="55"/>
      <c r="N24" s="80"/>
      <c r="O24" s="55"/>
      <c r="P24" s="80"/>
      <c r="Q24" s="55"/>
      <c r="R24" s="74"/>
      <c r="S24" s="55"/>
      <c r="T24" s="74"/>
      <c r="U24" s="55"/>
      <c r="V24" s="33"/>
      <c r="W24" s="23"/>
      <c r="X24" s="33"/>
      <c r="Y24" s="81"/>
      <c r="Z24" s="33"/>
      <c r="AA24" s="55"/>
    </row>
    <row r="25" spans="1:27" ht="15" customHeight="1">
      <c r="A25" s="12" t="s">
        <v>101</v>
      </c>
      <c r="B25" s="58" t="s">
        <v>22</v>
      </c>
      <c r="C25" s="401">
        <v>28211856</v>
      </c>
      <c r="D25" s="58"/>
      <c r="E25" s="401">
        <v>0</v>
      </c>
      <c r="F25" s="71" t="s">
        <v>22</v>
      </c>
      <c r="G25" s="401">
        <v>0</v>
      </c>
      <c r="H25" s="71"/>
      <c r="I25" s="401">
        <v>0</v>
      </c>
      <c r="J25" s="71"/>
      <c r="K25" s="401">
        <v>0</v>
      </c>
      <c r="L25" s="71"/>
      <c r="M25" s="401">
        <v>0</v>
      </c>
      <c r="N25" s="71"/>
      <c r="O25" s="401">
        <v>0</v>
      </c>
      <c r="P25" s="71"/>
      <c r="Q25" s="401">
        <v>0</v>
      </c>
      <c r="R25" s="33"/>
      <c r="S25" s="401">
        <v>0</v>
      </c>
      <c r="T25" s="33"/>
      <c r="U25" s="401">
        <v>0</v>
      </c>
      <c r="V25" s="33"/>
      <c r="W25" s="25">
        <v>0</v>
      </c>
      <c r="X25" s="33"/>
      <c r="Y25" s="72">
        <f>ROUND(SUM(C25:X25),1)</f>
        <v>28211856</v>
      </c>
      <c r="Z25" s="33"/>
      <c r="AA25" s="401">
        <v>28101508</v>
      </c>
    </row>
    <row r="26" spans="1:27" ht="15" customHeight="1">
      <c r="A26" s="12" t="s">
        <v>44</v>
      </c>
      <c r="B26" s="58" t="s">
        <v>22</v>
      </c>
      <c r="C26" s="401">
        <v>647</v>
      </c>
      <c r="D26" s="58"/>
      <c r="E26" s="401">
        <v>0</v>
      </c>
      <c r="F26" s="71"/>
      <c r="G26" s="401">
        <v>0</v>
      </c>
      <c r="H26" s="71"/>
      <c r="I26" s="401">
        <v>0</v>
      </c>
      <c r="J26" s="71"/>
      <c r="K26" s="401">
        <v>0</v>
      </c>
      <c r="L26" s="71"/>
      <c r="M26" s="401">
        <v>0</v>
      </c>
      <c r="N26" s="71"/>
      <c r="O26" s="401">
        <v>0</v>
      </c>
      <c r="P26" s="71"/>
      <c r="Q26" s="401">
        <v>0</v>
      </c>
      <c r="R26" s="33"/>
      <c r="S26" s="401">
        <v>0</v>
      </c>
      <c r="T26" s="33"/>
      <c r="U26" s="401">
        <v>0</v>
      </c>
      <c r="V26" s="33"/>
      <c r="W26" s="25">
        <v>0</v>
      </c>
      <c r="X26" s="33"/>
      <c r="Y26" s="401">
        <f t="shared" ref="Y26:Y33" si="1">ROUND(SUM(C26:X26),1)</f>
        <v>647</v>
      </c>
      <c r="Z26" s="33"/>
      <c r="AA26" s="401">
        <v>3182</v>
      </c>
    </row>
    <row r="27" spans="1:27" ht="15" customHeight="1">
      <c r="A27" s="12" t="s">
        <v>39</v>
      </c>
      <c r="B27" s="58" t="s">
        <v>22</v>
      </c>
      <c r="C27" s="401">
        <v>1009091</v>
      </c>
      <c r="D27" s="58"/>
      <c r="E27" s="401">
        <v>0</v>
      </c>
      <c r="F27" s="71"/>
      <c r="G27" s="401">
        <v>0</v>
      </c>
      <c r="H27" s="71"/>
      <c r="I27" s="401">
        <v>0</v>
      </c>
      <c r="J27" s="71"/>
      <c r="K27" s="401">
        <v>0</v>
      </c>
      <c r="L27" s="71"/>
      <c r="M27" s="401">
        <v>1216</v>
      </c>
      <c r="N27" s="71"/>
      <c r="O27" s="401">
        <v>0</v>
      </c>
      <c r="P27" s="71"/>
      <c r="Q27" s="401">
        <v>0</v>
      </c>
      <c r="R27" s="33"/>
      <c r="S27" s="401">
        <v>0</v>
      </c>
      <c r="T27" s="33"/>
      <c r="U27" s="401">
        <v>0</v>
      </c>
      <c r="V27" s="33"/>
      <c r="W27" s="25">
        <v>0</v>
      </c>
      <c r="X27" s="33"/>
      <c r="Y27" s="401">
        <f t="shared" si="1"/>
        <v>1010307</v>
      </c>
      <c r="Z27" s="33"/>
      <c r="AA27" s="401">
        <v>1048889</v>
      </c>
    </row>
    <row r="28" spans="1:27" ht="15" customHeight="1">
      <c r="A28" s="12" t="s">
        <v>42</v>
      </c>
      <c r="B28" s="58" t="s">
        <v>22</v>
      </c>
      <c r="C28" s="401"/>
      <c r="D28" s="58"/>
      <c r="E28" s="401"/>
      <c r="F28" s="71" t="s">
        <v>22</v>
      </c>
      <c r="G28" s="401"/>
      <c r="H28" s="71"/>
      <c r="I28" s="401"/>
      <c r="J28" s="71"/>
      <c r="K28" s="401"/>
      <c r="L28" s="71"/>
      <c r="M28" s="401"/>
      <c r="N28" s="71"/>
      <c r="O28" s="401"/>
      <c r="P28" s="71"/>
      <c r="Q28" s="401"/>
      <c r="R28" s="33"/>
      <c r="S28" s="401"/>
      <c r="T28" s="33"/>
      <c r="U28" s="401"/>
      <c r="V28" s="33"/>
      <c r="W28" s="25"/>
      <c r="X28" s="33"/>
      <c r="Y28" s="401" t="s">
        <v>22</v>
      </c>
      <c r="Z28" s="33"/>
      <c r="AA28" s="401" t="s">
        <v>22</v>
      </c>
    </row>
    <row r="29" spans="1:27" ht="15" customHeight="1">
      <c r="A29" s="19" t="s">
        <v>102</v>
      </c>
      <c r="B29" s="58" t="s">
        <v>22</v>
      </c>
      <c r="C29" s="401">
        <v>13821708</v>
      </c>
      <c r="D29" s="58"/>
      <c r="E29" s="401">
        <v>0</v>
      </c>
      <c r="F29" s="71"/>
      <c r="G29" s="401">
        <v>0</v>
      </c>
      <c r="H29" s="71"/>
      <c r="I29" s="401">
        <v>0</v>
      </c>
      <c r="J29" s="71"/>
      <c r="K29" s="401">
        <v>0</v>
      </c>
      <c r="L29" s="71"/>
      <c r="M29" s="401">
        <v>0</v>
      </c>
      <c r="N29" s="71"/>
      <c r="O29" s="401">
        <v>0</v>
      </c>
      <c r="P29" s="71"/>
      <c r="Q29" s="401">
        <v>0</v>
      </c>
      <c r="R29" s="33"/>
      <c r="S29" s="401">
        <v>0</v>
      </c>
      <c r="T29" s="33"/>
      <c r="U29" s="401">
        <v>0</v>
      </c>
      <c r="V29" s="33"/>
      <c r="W29" s="25">
        <v>0</v>
      </c>
      <c r="X29" s="33"/>
      <c r="Y29" s="401">
        <f t="shared" si="1"/>
        <v>13821708</v>
      </c>
      <c r="Z29" s="33"/>
      <c r="AA29" s="401">
        <v>17566451</v>
      </c>
    </row>
    <row r="30" spans="1:27" ht="15" customHeight="1">
      <c r="A30" s="12" t="s">
        <v>43</v>
      </c>
      <c r="B30" s="58" t="s">
        <v>22</v>
      </c>
      <c r="C30" s="401">
        <v>2638464</v>
      </c>
      <c r="D30" s="58"/>
      <c r="E30" s="401">
        <v>0</v>
      </c>
      <c r="F30" s="71"/>
      <c r="G30" s="401">
        <v>0</v>
      </c>
      <c r="H30" s="71"/>
      <c r="I30" s="401">
        <v>0</v>
      </c>
      <c r="J30" s="71"/>
      <c r="K30" s="401">
        <v>0</v>
      </c>
      <c r="L30" s="71"/>
      <c r="M30" s="401">
        <v>0</v>
      </c>
      <c r="N30" s="71"/>
      <c r="O30" s="401">
        <v>0</v>
      </c>
      <c r="P30" s="71"/>
      <c r="Q30" s="401">
        <v>0</v>
      </c>
      <c r="R30" s="33"/>
      <c r="S30" s="401">
        <v>0</v>
      </c>
      <c r="T30" s="33"/>
      <c r="U30" s="401">
        <v>0</v>
      </c>
      <c r="V30" s="33"/>
      <c r="W30" s="25">
        <v>0</v>
      </c>
      <c r="X30" s="33"/>
      <c r="Y30" s="401">
        <f t="shared" si="1"/>
        <v>2638464</v>
      </c>
      <c r="Z30" s="33"/>
      <c r="AA30" s="401">
        <v>2366621</v>
      </c>
    </row>
    <row r="31" spans="1:27" ht="15" customHeight="1">
      <c r="A31" s="12" t="s">
        <v>103</v>
      </c>
      <c r="B31" s="58" t="s">
        <v>22</v>
      </c>
      <c r="C31" s="401">
        <v>127166</v>
      </c>
      <c r="D31" s="58"/>
      <c r="E31" s="401">
        <v>0</v>
      </c>
      <c r="F31" s="71"/>
      <c r="G31" s="401">
        <v>0</v>
      </c>
      <c r="H31" s="71"/>
      <c r="I31" s="401">
        <v>0</v>
      </c>
      <c r="J31" s="71"/>
      <c r="K31" s="401">
        <v>0</v>
      </c>
      <c r="L31" s="71"/>
      <c r="M31" s="401">
        <v>0</v>
      </c>
      <c r="N31" s="71"/>
      <c r="O31" s="401">
        <v>0</v>
      </c>
      <c r="P31" s="71"/>
      <c r="Q31" s="401">
        <v>0</v>
      </c>
      <c r="R31" s="33"/>
      <c r="S31" s="401">
        <v>0</v>
      </c>
      <c r="T31" s="33"/>
      <c r="U31" s="401">
        <v>0</v>
      </c>
      <c r="V31" s="33"/>
      <c r="W31" s="25">
        <v>0</v>
      </c>
      <c r="X31" s="33"/>
      <c r="Y31" s="401">
        <f t="shared" si="1"/>
        <v>127166</v>
      </c>
      <c r="Z31" s="33"/>
      <c r="AA31" s="401">
        <v>176821</v>
      </c>
    </row>
    <row r="32" spans="1:27" ht="15" customHeight="1">
      <c r="A32" s="12" t="s">
        <v>104</v>
      </c>
      <c r="B32" s="58" t="s">
        <v>22</v>
      </c>
      <c r="C32" s="401">
        <v>2944700</v>
      </c>
      <c r="D32" s="58"/>
      <c r="E32" s="401">
        <v>0</v>
      </c>
      <c r="F32" s="71"/>
      <c r="G32" s="401">
        <v>0</v>
      </c>
      <c r="H32" s="71"/>
      <c r="I32" s="401">
        <v>0</v>
      </c>
      <c r="J32" s="71"/>
      <c r="K32" s="401">
        <v>0</v>
      </c>
      <c r="L32" s="71"/>
      <c r="M32" s="401">
        <v>0</v>
      </c>
      <c r="N32" s="71"/>
      <c r="O32" s="401">
        <v>0</v>
      </c>
      <c r="P32" s="71"/>
      <c r="Q32" s="401">
        <v>0</v>
      </c>
      <c r="R32" s="33"/>
      <c r="S32" s="401">
        <v>0</v>
      </c>
      <c r="T32" s="33"/>
      <c r="U32" s="401">
        <v>0</v>
      </c>
      <c r="V32" s="33"/>
      <c r="W32" s="25">
        <v>0</v>
      </c>
      <c r="X32" s="33"/>
      <c r="Y32" s="401">
        <f t="shared" si="1"/>
        <v>2944700</v>
      </c>
      <c r="Z32" s="33"/>
      <c r="AA32" s="401">
        <v>2318853</v>
      </c>
    </row>
    <row r="33" spans="1:32" ht="15" customHeight="1">
      <c r="A33" s="12" t="s">
        <v>45</v>
      </c>
      <c r="B33" s="58" t="s">
        <v>22</v>
      </c>
      <c r="C33" s="401">
        <v>119363</v>
      </c>
      <c r="D33" s="58"/>
      <c r="E33" s="401">
        <v>0</v>
      </c>
      <c r="F33" s="71"/>
      <c r="G33" s="401">
        <v>0</v>
      </c>
      <c r="H33" s="71"/>
      <c r="I33" s="401">
        <v>0</v>
      </c>
      <c r="J33" s="71"/>
      <c r="K33" s="401">
        <v>0</v>
      </c>
      <c r="L33" s="71"/>
      <c r="M33" s="401">
        <v>0</v>
      </c>
      <c r="N33" s="71"/>
      <c r="O33" s="401">
        <v>0</v>
      </c>
      <c r="P33" s="71"/>
      <c r="Q33" s="401">
        <v>0</v>
      </c>
      <c r="R33" s="33"/>
      <c r="S33" s="401">
        <v>0</v>
      </c>
      <c r="T33" s="33"/>
      <c r="U33" s="401">
        <v>0</v>
      </c>
      <c r="V33" s="33"/>
      <c r="W33" s="25">
        <v>0</v>
      </c>
      <c r="X33" s="33"/>
      <c r="Y33" s="401">
        <f t="shared" si="1"/>
        <v>119363</v>
      </c>
      <c r="Z33" s="33"/>
      <c r="AA33" s="401">
        <v>170772</v>
      </c>
    </row>
    <row r="34" spans="1:32" ht="15" customHeight="1">
      <c r="A34" s="12" t="s">
        <v>105</v>
      </c>
      <c r="B34" s="58" t="s">
        <v>22</v>
      </c>
      <c r="C34" s="401">
        <v>106588</v>
      </c>
      <c r="D34" s="58"/>
      <c r="E34" s="401">
        <v>0</v>
      </c>
      <c r="F34" s="71"/>
      <c r="G34" s="401">
        <v>0</v>
      </c>
      <c r="H34" s="71"/>
      <c r="I34" s="401">
        <v>0</v>
      </c>
      <c r="J34" s="71"/>
      <c r="K34" s="401">
        <v>0</v>
      </c>
      <c r="L34" s="71"/>
      <c r="M34" s="401">
        <v>0</v>
      </c>
      <c r="N34" s="71"/>
      <c r="O34" s="401">
        <v>0</v>
      </c>
      <c r="P34" s="71"/>
      <c r="Q34" s="401">
        <v>0</v>
      </c>
      <c r="R34" s="33"/>
      <c r="S34" s="401">
        <v>0</v>
      </c>
      <c r="T34" s="33"/>
      <c r="U34" s="401">
        <v>0</v>
      </c>
      <c r="V34" s="33"/>
      <c r="W34" s="25">
        <v>0</v>
      </c>
      <c r="X34" s="33"/>
      <c r="Y34" s="72">
        <f>ROUND(SUM(C34:X34),1)</f>
        <v>106588</v>
      </c>
      <c r="Z34" s="33"/>
      <c r="AA34" s="401">
        <v>110219</v>
      </c>
    </row>
    <row r="35" spans="1:32" ht="15.75" customHeight="1">
      <c r="A35" s="61" t="s">
        <v>1046</v>
      </c>
      <c r="B35" s="58" t="s">
        <v>106</v>
      </c>
      <c r="C35" s="393">
        <f>ROUND(SUM(C25:C34),1)</f>
        <v>48979583</v>
      </c>
      <c r="D35" s="32"/>
      <c r="E35" s="400">
        <f>ROUND(SUM(E25:E34),1)</f>
        <v>0</v>
      </c>
      <c r="F35" s="389"/>
      <c r="G35" s="400">
        <f>ROUND(SUM(G25:G34),1)</f>
        <v>0</v>
      </c>
      <c r="H35" s="389"/>
      <c r="I35" s="400">
        <f>ROUND(SUM(I25:I34),1)</f>
        <v>0</v>
      </c>
      <c r="J35" s="389"/>
      <c r="K35" s="400">
        <f>ROUND(SUM(K25:K34),1)</f>
        <v>0</v>
      </c>
      <c r="L35" s="389"/>
      <c r="M35" s="400">
        <f>ROUND(SUM(M25:M34),1)</f>
        <v>1216</v>
      </c>
      <c r="N35" s="389"/>
      <c r="O35" s="400">
        <f>ROUND(SUM(O25:O34),1)</f>
        <v>0</v>
      </c>
      <c r="P35" s="389"/>
      <c r="Q35" s="400">
        <f>ROUND(SUM(Q25:Q34),1)</f>
        <v>0</v>
      </c>
      <c r="R35" s="394"/>
      <c r="S35" s="400">
        <f>ROUND(SUM(S25:S34),1)</f>
        <v>0</v>
      </c>
      <c r="T35" s="394"/>
      <c r="U35" s="400">
        <f>ROUND(SUM(U25:U34),1)</f>
        <v>0</v>
      </c>
      <c r="V35" s="394"/>
      <c r="W35" s="400">
        <f>ROUND(SUM(W25:W34),1)</f>
        <v>0</v>
      </c>
      <c r="X35" s="394"/>
      <c r="Y35" s="400">
        <f>ROUND(SUM(Y25:Y34),1)</f>
        <v>48980799</v>
      </c>
      <c r="Z35" s="394"/>
      <c r="AA35" s="400">
        <f>ROUND(SUM(AA25:AA34),1)</f>
        <v>51863316</v>
      </c>
      <c r="AB35" s="5"/>
      <c r="AC35" s="395"/>
      <c r="AE35" s="395"/>
      <c r="AF35" s="395"/>
    </row>
    <row r="36" spans="1:32" ht="15" customHeight="1">
      <c r="A36" s="57" t="s">
        <v>107</v>
      </c>
      <c r="B36" s="58" t="s">
        <v>22</v>
      </c>
      <c r="C36" s="55"/>
      <c r="D36" s="58"/>
      <c r="E36" s="55"/>
      <c r="F36" s="71"/>
      <c r="G36" s="55"/>
      <c r="H36" s="71"/>
      <c r="I36" s="55"/>
      <c r="J36" s="71"/>
      <c r="K36" s="55"/>
      <c r="L36" s="71"/>
      <c r="M36" s="55"/>
      <c r="N36" s="71"/>
      <c r="O36" s="55"/>
      <c r="P36" s="71"/>
      <c r="Q36" s="55"/>
      <c r="R36" s="33"/>
      <c r="S36" s="55"/>
      <c r="T36" s="33"/>
      <c r="U36" s="55"/>
      <c r="V36" s="33"/>
      <c r="W36" s="23"/>
      <c r="X36" s="33"/>
      <c r="Y36" s="72"/>
      <c r="Z36" s="33"/>
      <c r="AA36" s="55"/>
    </row>
    <row r="37" spans="1:32" ht="15" customHeight="1">
      <c r="A37" s="57" t="s">
        <v>546</v>
      </c>
      <c r="B37" s="58" t="s">
        <v>22</v>
      </c>
      <c r="C37" s="401">
        <v>0</v>
      </c>
      <c r="D37" s="58"/>
      <c r="E37" s="401">
        <v>7154447</v>
      </c>
      <c r="F37" s="71"/>
      <c r="G37" s="401">
        <v>0</v>
      </c>
      <c r="H37" s="71"/>
      <c r="I37" s="401">
        <v>0</v>
      </c>
      <c r="J37" s="71"/>
      <c r="K37" s="401">
        <v>0</v>
      </c>
      <c r="L37" s="71"/>
      <c r="M37" s="401">
        <v>0</v>
      </c>
      <c r="N37" s="71"/>
      <c r="O37" s="401">
        <v>0</v>
      </c>
      <c r="P37" s="71"/>
      <c r="Q37" s="401">
        <v>0</v>
      </c>
      <c r="R37" s="33"/>
      <c r="S37" s="401">
        <v>0</v>
      </c>
      <c r="T37" s="33"/>
      <c r="U37" s="401">
        <v>0</v>
      </c>
      <c r="V37" s="33"/>
      <c r="W37" s="25">
        <v>0</v>
      </c>
      <c r="X37" s="33"/>
      <c r="Y37" s="72">
        <f>ROUND(SUM(C37:X37),1)</f>
        <v>7154447</v>
      </c>
      <c r="Z37" s="33"/>
      <c r="AA37" s="401">
        <v>8939781</v>
      </c>
    </row>
    <row r="38" spans="1:32" ht="15" customHeight="1">
      <c r="A38" s="57" t="s">
        <v>547</v>
      </c>
      <c r="B38" s="58" t="s">
        <v>22</v>
      </c>
      <c r="C38" s="401">
        <v>0</v>
      </c>
      <c r="D38" s="58"/>
      <c r="E38" s="401">
        <v>2950301</v>
      </c>
      <c r="F38" s="71"/>
      <c r="G38" s="401">
        <v>0</v>
      </c>
      <c r="H38" s="71"/>
      <c r="I38" s="401">
        <v>0</v>
      </c>
      <c r="J38" s="71"/>
      <c r="K38" s="401">
        <v>0</v>
      </c>
      <c r="L38" s="71"/>
      <c r="M38" s="401">
        <v>0</v>
      </c>
      <c r="N38" s="71"/>
      <c r="O38" s="401">
        <v>0</v>
      </c>
      <c r="P38" s="71"/>
      <c r="Q38" s="401">
        <v>0</v>
      </c>
      <c r="R38" s="33"/>
      <c r="S38" s="401">
        <v>0</v>
      </c>
      <c r="T38" s="33"/>
      <c r="U38" s="401">
        <v>0</v>
      </c>
      <c r="V38" s="33"/>
      <c r="W38" s="126">
        <f>-S38</f>
        <v>0</v>
      </c>
      <c r="X38" s="33"/>
      <c r="Y38" s="401">
        <f>ROUND(SUM(C38:X38),1)</f>
        <v>2950301</v>
      </c>
      <c r="Z38" s="33"/>
      <c r="AA38" s="401">
        <v>3113937</v>
      </c>
    </row>
    <row r="39" spans="1:32" ht="15" customHeight="1">
      <c r="A39" s="70" t="s">
        <v>108</v>
      </c>
      <c r="B39" s="58" t="s">
        <v>22</v>
      </c>
      <c r="C39" s="401">
        <v>0</v>
      </c>
      <c r="D39" s="58" t="s">
        <v>22</v>
      </c>
      <c r="E39" s="401">
        <v>7031571</v>
      </c>
      <c r="F39" s="83"/>
      <c r="G39" s="401">
        <v>0</v>
      </c>
      <c r="H39" s="71"/>
      <c r="I39" s="401">
        <v>0</v>
      </c>
      <c r="J39" s="71"/>
      <c r="K39" s="401">
        <v>0</v>
      </c>
      <c r="L39" s="71"/>
      <c r="M39" s="401">
        <v>0</v>
      </c>
      <c r="N39" s="71"/>
      <c r="O39" s="401">
        <v>0</v>
      </c>
      <c r="P39" s="71"/>
      <c r="Q39" s="401">
        <v>0</v>
      </c>
      <c r="R39" s="33"/>
      <c r="S39" s="401">
        <v>0</v>
      </c>
      <c r="T39" s="33"/>
      <c r="U39" s="401">
        <v>0</v>
      </c>
      <c r="V39" s="33"/>
      <c r="W39" s="430">
        <f>-S39</f>
        <v>0</v>
      </c>
      <c r="X39" s="74"/>
      <c r="Y39" s="414">
        <f>ROUND(SUM(C39:X39),1)</f>
        <v>7031571</v>
      </c>
      <c r="Z39" s="889"/>
      <c r="AA39" s="414">
        <v>7453706</v>
      </c>
    </row>
    <row r="40" spans="1:32" ht="22.35" customHeight="1">
      <c r="A40" s="61" t="s">
        <v>109</v>
      </c>
      <c r="B40" s="58" t="s">
        <v>22</v>
      </c>
      <c r="C40" s="891">
        <f>ROUND(SUM(C35:C39),1)</f>
        <v>48979583</v>
      </c>
      <c r="D40" s="32"/>
      <c r="E40" s="891">
        <f>ROUND(SUM(E35:E39),1)</f>
        <v>17136319</v>
      </c>
      <c r="F40" s="76"/>
      <c r="G40" s="891">
        <f>ROUND(SUM(G35:G39),1)</f>
        <v>0</v>
      </c>
      <c r="H40" s="76"/>
      <c r="I40" s="891">
        <f>ROUND(SUM(I35:I39),1)</f>
        <v>0</v>
      </c>
      <c r="J40" s="76"/>
      <c r="K40" s="891">
        <f>ROUND(SUM(K35:K39),1)</f>
        <v>0</v>
      </c>
      <c r="L40" s="76"/>
      <c r="M40" s="891">
        <f>ROUND(SUM(M35:M39),1)</f>
        <v>1216</v>
      </c>
      <c r="N40" s="76"/>
      <c r="O40" s="891">
        <f>ROUND(SUM(O35:O39),1)</f>
        <v>0</v>
      </c>
      <c r="P40" s="76"/>
      <c r="Q40" s="891">
        <f>ROUND(SUM(Q35:Q39),1)</f>
        <v>0</v>
      </c>
      <c r="R40" s="77"/>
      <c r="S40" s="891">
        <f>ROUND(SUM(S35:S39),1)</f>
        <v>0</v>
      </c>
      <c r="T40" s="77"/>
      <c r="U40" s="891">
        <f>ROUND(SUM(U35:U39),1)</f>
        <v>0</v>
      </c>
      <c r="V40" s="77"/>
      <c r="W40" s="891">
        <f>ROUND(SUM(W35:W39),1)</f>
        <v>0</v>
      </c>
      <c r="X40" s="77"/>
      <c r="Y40" s="891">
        <f>ROUND(SUM(Y35:Y39),1)</f>
        <v>66117118</v>
      </c>
      <c r="Z40" s="77"/>
      <c r="AA40" s="891">
        <f>ROUND(SUM(AA35:AA39),1)</f>
        <v>71370740</v>
      </c>
    </row>
    <row r="41" spans="1:32" ht="11.1" customHeight="1">
      <c r="A41" s="61"/>
      <c r="B41" s="58" t="s">
        <v>22</v>
      </c>
      <c r="C41" s="22" t="s">
        <v>22</v>
      </c>
      <c r="D41" s="58"/>
      <c r="E41" s="22" t="s">
        <v>22</v>
      </c>
      <c r="F41" s="71"/>
      <c r="G41" s="22" t="s">
        <v>22</v>
      </c>
      <c r="H41" s="71"/>
      <c r="I41" s="22" t="s">
        <v>22</v>
      </c>
      <c r="J41" s="71"/>
      <c r="K41" s="22" t="s">
        <v>22</v>
      </c>
      <c r="L41" s="71"/>
      <c r="M41" s="22" t="s">
        <v>22</v>
      </c>
      <c r="N41" s="71"/>
      <c r="O41" s="22" t="s">
        <v>22</v>
      </c>
      <c r="P41" s="71"/>
      <c r="Q41" s="22" t="s">
        <v>22</v>
      </c>
      <c r="R41" s="33"/>
      <c r="S41" s="22" t="s">
        <v>22</v>
      </c>
      <c r="T41" s="33"/>
      <c r="U41" s="22" t="s">
        <v>22</v>
      </c>
      <c r="V41" s="33"/>
      <c r="W41" s="22" t="s">
        <v>22</v>
      </c>
      <c r="X41" s="33"/>
      <c r="Y41" s="79"/>
      <c r="Z41" s="33"/>
      <c r="AA41" s="22" t="s">
        <v>22</v>
      </c>
    </row>
    <row r="42" spans="1:32" ht="16.350000000000001" customHeight="1">
      <c r="A42" s="61" t="s">
        <v>110</v>
      </c>
      <c r="B42" s="58" t="s">
        <v>22</v>
      </c>
      <c r="C42" s="23"/>
      <c r="D42" s="58"/>
      <c r="E42" s="23"/>
      <c r="F42" s="71"/>
      <c r="G42" s="23"/>
      <c r="H42" s="71"/>
      <c r="I42" s="23"/>
      <c r="J42" s="71"/>
      <c r="K42" s="23"/>
      <c r="L42" s="71"/>
      <c r="M42" s="23"/>
      <c r="N42" s="71"/>
      <c r="O42" s="23"/>
      <c r="P42" s="71"/>
      <c r="Q42" s="23"/>
      <c r="R42" s="33"/>
      <c r="S42" s="23"/>
      <c r="T42" s="33"/>
      <c r="U42" s="23"/>
      <c r="V42" s="33"/>
      <c r="W42" s="23"/>
      <c r="X42" s="33"/>
      <c r="Y42" s="72"/>
      <c r="Z42" s="33"/>
      <c r="AA42" s="23"/>
    </row>
    <row r="43" spans="1:32" ht="16.350000000000001" customHeight="1">
      <c r="A43" s="61" t="s">
        <v>111</v>
      </c>
      <c r="B43" s="58" t="s">
        <v>22</v>
      </c>
      <c r="C43" s="26">
        <f>ROUND(SUM(C20-C40),1)</f>
        <v>-48729231</v>
      </c>
      <c r="D43" s="32"/>
      <c r="E43" s="26">
        <f>ROUND(SUM(E20-E40),1)</f>
        <v>30803816</v>
      </c>
      <c r="F43" s="76"/>
      <c r="G43" s="26">
        <f>ROUND(SUM(G20-G40),1)</f>
        <v>0</v>
      </c>
      <c r="H43" s="76"/>
      <c r="I43" s="26">
        <f>ROUND(SUM(I20-I40),1)</f>
        <v>0</v>
      </c>
      <c r="J43" s="76"/>
      <c r="K43" s="26">
        <f>ROUND(SUM(K20-K40),1)</f>
        <v>0</v>
      </c>
      <c r="L43" s="76"/>
      <c r="M43" s="26">
        <f>ROUND(SUM(M20-M40),1)</f>
        <v>-1216</v>
      </c>
      <c r="N43" s="76"/>
      <c r="O43" s="26">
        <f>ROUND(SUM(O20-O40),1)</f>
        <v>0</v>
      </c>
      <c r="P43" s="76"/>
      <c r="Q43" s="26">
        <f>ROUND(SUM(Q20-Q40),1)</f>
        <v>0</v>
      </c>
      <c r="R43" s="77"/>
      <c r="S43" s="26">
        <f>ROUND(SUM(S20-S40),1)</f>
        <v>0</v>
      </c>
      <c r="T43" s="77"/>
      <c r="U43" s="26">
        <f>ROUND(SUM(U20-U40),1)</f>
        <v>0</v>
      </c>
      <c r="V43" s="77"/>
      <c r="W43" s="26">
        <f>ROUND(SUM(W20-W40),1)</f>
        <v>0</v>
      </c>
      <c r="X43" s="77"/>
      <c r="Y43" s="26">
        <f>ROUND(SUM(Y20-Y40),1)</f>
        <v>-17926631</v>
      </c>
      <c r="Z43" s="77"/>
      <c r="AA43" s="26">
        <f>ROUND(SUM(AA20-AA40),1)</f>
        <v>-28070461</v>
      </c>
    </row>
    <row r="44" spans="1:32" ht="12" customHeight="1">
      <c r="A44" s="57"/>
      <c r="B44" s="58" t="s">
        <v>22</v>
      </c>
      <c r="C44" s="22"/>
      <c r="D44" s="58"/>
      <c r="E44" s="22"/>
      <c r="F44" s="71"/>
      <c r="G44" s="22"/>
      <c r="H44" s="71"/>
      <c r="I44" s="22"/>
      <c r="J44" s="71"/>
      <c r="K44" s="22"/>
      <c r="L44" s="71"/>
      <c r="M44" s="22"/>
      <c r="N44" s="71"/>
      <c r="O44" s="22"/>
      <c r="P44" s="71"/>
      <c r="Q44" s="22"/>
      <c r="R44" s="33"/>
      <c r="S44" s="22"/>
      <c r="T44" s="33"/>
      <c r="U44" s="22"/>
      <c r="V44" s="33"/>
      <c r="W44" s="22"/>
      <c r="X44" s="33"/>
      <c r="Y44" s="79"/>
      <c r="Z44" s="33"/>
      <c r="AA44" s="22"/>
    </row>
    <row r="45" spans="1:32" ht="15" customHeight="1">
      <c r="A45" s="61" t="s">
        <v>17</v>
      </c>
      <c r="B45" s="58" t="s">
        <v>22</v>
      </c>
      <c r="C45" s="23"/>
      <c r="D45" s="58"/>
      <c r="E45" s="23"/>
      <c r="F45" s="71"/>
      <c r="G45" s="23"/>
      <c r="H45" s="71"/>
      <c r="I45" s="23"/>
      <c r="J45" s="71"/>
      <c r="K45" s="23"/>
      <c r="L45" s="71"/>
      <c r="M45" s="23"/>
      <c r="N45" s="71"/>
      <c r="O45" s="23"/>
      <c r="P45" s="71"/>
      <c r="Q45" s="23"/>
      <c r="R45" s="33"/>
      <c r="S45" s="23"/>
      <c r="T45" s="33"/>
      <c r="U45" s="23"/>
      <c r="V45" s="33"/>
      <c r="W45" s="23"/>
      <c r="X45" s="33"/>
      <c r="Y45" s="72"/>
      <c r="Z45" s="33"/>
      <c r="AA45" s="23"/>
    </row>
    <row r="46" spans="1:32" ht="14.1" customHeight="1">
      <c r="A46" s="451" t="s">
        <v>820</v>
      </c>
      <c r="B46" s="58" t="s">
        <v>22</v>
      </c>
      <c r="C46" s="401">
        <v>50679922</v>
      </c>
      <c r="D46" s="58"/>
      <c r="E46" s="401">
        <v>33800836</v>
      </c>
      <c r="F46" s="71"/>
      <c r="G46" s="401">
        <v>0</v>
      </c>
      <c r="H46" s="71"/>
      <c r="I46" s="401">
        <v>0</v>
      </c>
      <c r="J46" s="71"/>
      <c r="K46" s="401">
        <v>0</v>
      </c>
      <c r="L46" s="71"/>
      <c r="M46" s="401">
        <v>0</v>
      </c>
      <c r="N46" s="71"/>
      <c r="O46" s="401">
        <v>0</v>
      </c>
      <c r="P46" s="71"/>
      <c r="Q46" s="401">
        <v>6635461</v>
      </c>
      <c r="R46" s="33"/>
      <c r="S46" s="401">
        <v>0</v>
      </c>
      <c r="T46" s="33"/>
      <c r="U46" s="401">
        <v>0</v>
      </c>
      <c r="V46" s="33"/>
      <c r="W46" s="411">
        <v>-64994769</v>
      </c>
      <c r="X46" s="33"/>
      <c r="Y46" s="401">
        <f>ROUND(SUM(C46:X46),1)</f>
        <v>26121450</v>
      </c>
      <c r="Z46" s="33"/>
      <c r="AA46" s="401">
        <v>35906769</v>
      </c>
    </row>
    <row r="47" spans="1:32" ht="14.1" customHeight="1">
      <c r="A47" s="451" t="s">
        <v>821</v>
      </c>
      <c r="B47" s="58" t="s">
        <v>22</v>
      </c>
      <c r="C47" s="401">
        <v>-1950691</v>
      </c>
      <c r="D47" s="58"/>
      <c r="E47" s="401">
        <v>-64604652</v>
      </c>
      <c r="F47" s="71"/>
      <c r="G47" s="401">
        <v>0</v>
      </c>
      <c r="H47" s="71"/>
      <c r="I47" s="401">
        <v>0</v>
      </c>
      <c r="J47" s="71"/>
      <c r="K47" s="401">
        <v>0</v>
      </c>
      <c r="L47" s="71"/>
      <c r="M47" s="401">
        <v>0</v>
      </c>
      <c r="N47" s="71"/>
      <c r="O47" s="401">
        <v>0</v>
      </c>
      <c r="P47" s="71"/>
      <c r="Q47" s="401">
        <v>-6417639</v>
      </c>
      <c r="R47" s="33"/>
      <c r="S47" s="401">
        <v>0</v>
      </c>
      <c r="T47" s="33"/>
      <c r="U47" s="401">
        <v>0</v>
      </c>
      <c r="V47" s="33"/>
      <c r="W47" s="411">
        <v>64994769</v>
      </c>
      <c r="X47" s="33"/>
      <c r="Y47" s="401">
        <f>ROUND(SUM(C47:X47),1)</f>
        <v>-7978213</v>
      </c>
      <c r="Z47" s="33"/>
      <c r="AA47" s="401">
        <v>-6097816</v>
      </c>
    </row>
    <row r="48" spans="1:32" ht="10.35" customHeight="1">
      <c r="A48" s="57"/>
      <c r="B48" s="58" t="s">
        <v>22</v>
      </c>
      <c r="C48" s="22"/>
      <c r="D48" s="58"/>
      <c r="E48" s="22"/>
      <c r="F48" s="71"/>
      <c r="G48" s="22"/>
      <c r="H48" s="71"/>
      <c r="I48" s="22"/>
      <c r="J48" s="71"/>
      <c r="K48" s="22"/>
      <c r="L48" s="71"/>
      <c r="M48" s="22"/>
      <c r="N48" s="71"/>
      <c r="O48" s="22"/>
      <c r="P48" s="71"/>
      <c r="Q48" s="22"/>
      <c r="R48" s="33"/>
      <c r="S48" s="22"/>
      <c r="T48" s="33"/>
      <c r="U48" s="22"/>
      <c r="V48" s="33"/>
      <c r="W48" s="22"/>
      <c r="X48" s="33"/>
      <c r="Y48" s="79"/>
      <c r="Z48" s="33"/>
      <c r="AA48" s="22"/>
    </row>
    <row r="49" spans="1:27" ht="16.350000000000001" customHeight="1">
      <c r="A49" s="61" t="s">
        <v>112</v>
      </c>
      <c r="B49" s="58" t="s">
        <v>22</v>
      </c>
      <c r="C49" s="26">
        <f>ROUND(SUM(C46:C47),1)</f>
        <v>48729231</v>
      </c>
      <c r="D49" s="32"/>
      <c r="E49" s="26">
        <f>ROUND(SUM(E46:E47),1)</f>
        <v>-30803816</v>
      </c>
      <c r="F49" s="85"/>
      <c r="G49" s="26">
        <f>ROUND(SUM(G46:G47),1)</f>
        <v>0</v>
      </c>
      <c r="H49" s="76"/>
      <c r="I49" s="26">
        <f>ROUND(SUM(I46:I47),1)</f>
        <v>0</v>
      </c>
      <c r="J49" s="76"/>
      <c r="K49" s="26">
        <f>ROUND(SUM(K46:K47),1)</f>
        <v>0</v>
      </c>
      <c r="L49" s="76"/>
      <c r="M49" s="26">
        <f>ROUND(SUM(M46:M47),1)</f>
        <v>0</v>
      </c>
      <c r="N49" s="85"/>
      <c r="O49" s="26">
        <f>ROUND(SUM(O46:O47),1)</f>
        <v>0</v>
      </c>
      <c r="P49" s="76"/>
      <c r="Q49" s="26">
        <f>ROUND(SUM(Q46:Q47),1)</f>
        <v>217822</v>
      </c>
      <c r="R49" s="77"/>
      <c r="S49" s="26">
        <f>ROUND(SUM(S46:S47),1)</f>
        <v>0</v>
      </c>
      <c r="T49" s="77"/>
      <c r="U49" s="26">
        <f>ROUND(SUM(U46:U47),1)</f>
        <v>0</v>
      </c>
      <c r="V49" s="77"/>
      <c r="W49" s="26">
        <f>ROUND(SUM(W46:W47),1)</f>
        <v>0</v>
      </c>
      <c r="X49" s="77"/>
      <c r="Y49" s="38">
        <f>ROUND(SUM(Y46:Y47),1)</f>
        <v>18143237</v>
      </c>
      <c r="Z49" s="77"/>
      <c r="AA49" s="26">
        <f>ROUND(SUM(AA46:AA47),1)</f>
        <v>29808953</v>
      </c>
    </row>
    <row r="50" spans="1:27" ht="15" customHeight="1">
      <c r="A50" s="57"/>
      <c r="B50" s="58" t="s">
        <v>22</v>
      </c>
      <c r="C50" s="22" t="s">
        <v>22</v>
      </c>
      <c r="D50" s="58"/>
      <c r="E50" s="22" t="s">
        <v>22</v>
      </c>
      <c r="F50" s="71"/>
      <c r="G50" s="22" t="s">
        <v>22</v>
      </c>
      <c r="H50" s="71"/>
      <c r="I50" s="22" t="s">
        <v>22</v>
      </c>
      <c r="J50" s="71"/>
      <c r="K50" s="22" t="s">
        <v>22</v>
      </c>
      <c r="L50" s="71"/>
      <c r="M50" s="22" t="s">
        <v>22</v>
      </c>
      <c r="N50" s="71"/>
      <c r="O50" s="22" t="s">
        <v>22</v>
      </c>
      <c r="P50" s="71"/>
      <c r="Q50" s="22" t="s">
        <v>22</v>
      </c>
      <c r="R50" s="33"/>
      <c r="S50" s="22" t="s">
        <v>22</v>
      </c>
      <c r="T50" s="33"/>
      <c r="U50" s="22" t="s">
        <v>22</v>
      </c>
      <c r="V50" s="33"/>
      <c r="W50" s="22" t="s">
        <v>22</v>
      </c>
      <c r="X50" s="33"/>
      <c r="Y50" s="79"/>
      <c r="Z50" s="33"/>
      <c r="AA50" s="22" t="s">
        <v>22</v>
      </c>
    </row>
    <row r="51" spans="1:27" ht="16.350000000000001" customHeight="1">
      <c r="A51" s="61" t="s">
        <v>113</v>
      </c>
      <c r="B51" s="58" t="s">
        <v>22</v>
      </c>
      <c r="C51" s="23"/>
      <c r="D51" s="58"/>
      <c r="E51" s="23"/>
      <c r="F51" s="71"/>
      <c r="G51" s="23"/>
      <c r="H51" s="71"/>
      <c r="I51" s="23"/>
      <c r="J51" s="71"/>
      <c r="K51" s="23"/>
      <c r="L51" s="71"/>
      <c r="M51" s="23"/>
      <c r="N51" s="71"/>
      <c r="O51" s="23"/>
      <c r="P51" s="71"/>
      <c r="Q51" s="23"/>
      <c r="R51" s="33"/>
      <c r="S51" s="23"/>
      <c r="T51" s="33"/>
      <c r="U51" s="23"/>
      <c r="V51" s="33"/>
      <c r="W51" s="23"/>
      <c r="X51" s="33"/>
      <c r="Y51" s="72"/>
      <c r="Z51" s="33"/>
      <c r="AA51" s="23"/>
    </row>
    <row r="52" spans="1:27" ht="16.350000000000001" customHeight="1">
      <c r="A52" s="61" t="s">
        <v>114</v>
      </c>
      <c r="B52" s="58" t="s">
        <v>22</v>
      </c>
      <c r="C52" s="26">
        <f>ROUND(SUM(C43)+SUM(C49),1)</f>
        <v>0</v>
      </c>
      <c r="D52" s="85"/>
      <c r="E52" s="26">
        <f>ROUND(SUM(E43)+SUM(E49),1)</f>
        <v>0</v>
      </c>
      <c r="F52" s="71"/>
      <c r="G52" s="26">
        <f>ROUND(SUM(G43)+SUM(G49),1)</f>
        <v>0</v>
      </c>
      <c r="H52" s="71"/>
      <c r="I52" s="26">
        <f>ROUND(SUM(I43)+SUM(I49),1)</f>
        <v>0</v>
      </c>
      <c r="J52" s="71"/>
      <c r="K52" s="26">
        <f>ROUND(SUM(K43)+SUM(K49),1)</f>
        <v>0</v>
      </c>
      <c r="L52" s="71"/>
      <c r="M52" s="26">
        <f>ROUND(SUM(M43)+SUM(M49),1)</f>
        <v>-1216</v>
      </c>
      <c r="N52" s="85"/>
      <c r="O52" s="26">
        <f>ROUND(SUM(O43)+SUM(O49),1)</f>
        <v>0</v>
      </c>
      <c r="P52" s="71"/>
      <c r="Q52" s="26">
        <f>ROUND(SUM(Q43)+SUM(Q49),1)</f>
        <v>217822</v>
      </c>
      <c r="R52" s="33"/>
      <c r="S52" s="26">
        <f>ROUND(SUM(S43)+SUM(S49),1)</f>
        <v>0</v>
      </c>
      <c r="T52" s="33"/>
      <c r="U52" s="26">
        <f>ROUND(SUM(U43)+SUM(U49),1)</f>
        <v>0</v>
      </c>
      <c r="V52" s="33"/>
      <c r="W52" s="26">
        <f>ROUND(SUM(W43)+SUM(W49),1)</f>
        <v>0</v>
      </c>
      <c r="X52" s="33"/>
      <c r="Y52" s="26">
        <f>ROUND(SUM(Y43)+SUM(Y49),1)</f>
        <v>216606</v>
      </c>
      <c r="Z52" s="33"/>
      <c r="AA52" s="26">
        <f>ROUND(SUM(AA43)+SUM(AA49),1)</f>
        <v>1738492</v>
      </c>
    </row>
    <row r="53" spans="1:27" ht="12" customHeight="1">
      <c r="A53" s="57"/>
      <c r="B53" s="58" t="s">
        <v>22</v>
      </c>
      <c r="C53" s="23"/>
      <c r="D53" s="58"/>
      <c r="E53" s="23"/>
      <c r="F53" s="71"/>
      <c r="G53" s="23"/>
      <c r="H53" s="71"/>
      <c r="I53" s="23"/>
      <c r="J53" s="71"/>
      <c r="K53" s="23"/>
      <c r="L53" s="71"/>
      <c r="M53" s="23"/>
      <c r="N53" s="71"/>
      <c r="O53" s="23"/>
      <c r="P53" s="71"/>
      <c r="Q53" s="23"/>
      <c r="R53" s="33"/>
      <c r="S53" s="23"/>
      <c r="T53" s="33"/>
      <c r="U53" s="23"/>
      <c r="V53" s="33"/>
      <c r="W53" s="23"/>
      <c r="X53" s="33"/>
      <c r="Y53" s="38"/>
      <c r="Z53" s="33"/>
      <c r="AA53" s="23"/>
    </row>
    <row r="54" spans="1:27" ht="16.350000000000001" customHeight="1">
      <c r="A54" s="86" t="s">
        <v>115</v>
      </c>
      <c r="B54" s="58" t="s">
        <v>22</v>
      </c>
      <c r="C54" s="26">
        <v>0</v>
      </c>
      <c r="D54" s="58"/>
      <c r="E54" s="26">
        <v>0</v>
      </c>
      <c r="F54" s="71"/>
      <c r="G54" s="26">
        <v>1257763</v>
      </c>
      <c r="H54" s="71"/>
      <c r="I54" s="26">
        <v>20624</v>
      </c>
      <c r="J54" s="71"/>
      <c r="K54" s="26">
        <v>0</v>
      </c>
      <c r="L54" s="71"/>
      <c r="M54" s="26">
        <v>30655</v>
      </c>
      <c r="N54" s="71"/>
      <c r="O54" s="26">
        <v>1217544</v>
      </c>
      <c r="P54" s="71"/>
      <c r="Q54" s="38">
        <v>6417639</v>
      </c>
      <c r="R54" s="33"/>
      <c r="S54" s="873">
        <v>0</v>
      </c>
      <c r="T54" s="33"/>
      <c r="U54" s="26">
        <v>0</v>
      </c>
      <c r="V54" s="33"/>
      <c r="W54" s="84">
        <v>0</v>
      </c>
      <c r="X54" s="33"/>
      <c r="Y54" s="38">
        <f>SUM(C54:W54)</f>
        <v>8944225</v>
      </c>
      <c r="Z54" s="73"/>
      <c r="AA54" s="38">
        <v>7205733</v>
      </c>
    </row>
    <row r="55" spans="1:27" ht="12" customHeight="1">
      <c r="A55" s="61"/>
      <c r="B55" s="58" t="s">
        <v>22</v>
      </c>
      <c r="C55" s="22" t="s">
        <v>22</v>
      </c>
      <c r="D55" s="58"/>
      <c r="E55" s="22" t="s">
        <v>22</v>
      </c>
      <c r="F55" s="71"/>
      <c r="G55" s="78" t="s">
        <v>22</v>
      </c>
      <c r="H55" s="71"/>
      <c r="I55" s="22" t="s">
        <v>22</v>
      </c>
      <c r="J55" s="71"/>
      <c r="K55" s="22" t="s">
        <v>22</v>
      </c>
      <c r="L55" s="71"/>
      <c r="M55" s="22" t="s">
        <v>22</v>
      </c>
      <c r="N55" s="71"/>
      <c r="O55" s="22" t="s">
        <v>22</v>
      </c>
      <c r="P55" s="71"/>
      <c r="Q55" s="22" t="s">
        <v>22</v>
      </c>
      <c r="R55" s="33"/>
      <c r="S55" s="23"/>
      <c r="T55" s="33"/>
      <c r="U55" s="22" t="s">
        <v>22</v>
      </c>
      <c r="V55" s="33"/>
      <c r="W55" s="22" t="s">
        <v>22</v>
      </c>
      <c r="X55" s="33"/>
      <c r="Y55" s="79"/>
      <c r="Z55" s="33"/>
      <c r="AA55" s="22"/>
    </row>
    <row r="56" spans="1:27" ht="20.100000000000001" customHeight="1" thickBot="1">
      <c r="A56" s="61" t="s">
        <v>116</v>
      </c>
      <c r="B56" s="32" t="s">
        <v>22</v>
      </c>
      <c r="C56" s="423">
        <f>ROUND(SUM(C52)+SUM(C54),1)</f>
        <v>0</v>
      </c>
      <c r="D56" s="424"/>
      <c r="E56" s="423">
        <f>ROUND(SUM(E52)+SUM(E54),1)</f>
        <v>0</v>
      </c>
      <c r="F56" s="424"/>
      <c r="G56" s="423">
        <f>ROUND(SUM(G52)+SUM(G54),1)</f>
        <v>1257763</v>
      </c>
      <c r="H56" s="425"/>
      <c r="I56" s="472">
        <f>ROUND(SUM(I52)+SUM(I54),1)</f>
        <v>20624</v>
      </c>
      <c r="J56" s="424"/>
      <c r="K56" s="472">
        <f>ROUND(SUM(K52)+SUM(K54),1)</f>
        <v>0</v>
      </c>
      <c r="L56" s="424"/>
      <c r="M56" s="423">
        <f>ROUND(SUM(M52)+SUM(M54),1)</f>
        <v>29439</v>
      </c>
      <c r="N56" s="424"/>
      <c r="O56" s="472">
        <f>ROUND(SUM(O52)+SUM(O54),1)</f>
        <v>1217544</v>
      </c>
      <c r="P56" s="424"/>
      <c r="Q56" s="423">
        <f>ROUND(SUM(Q52)+SUM(Q54),1)</f>
        <v>6635461</v>
      </c>
      <c r="R56" s="424"/>
      <c r="S56" s="472">
        <f>ROUND(SUM(S52)+SUM(S54),1)</f>
        <v>0</v>
      </c>
      <c r="T56" s="424"/>
      <c r="U56" s="472">
        <f>ROUND(SUM(U52)+SUM(U54),1)</f>
        <v>0</v>
      </c>
      <c r="V56" s="424"/>
      <c r="W56" s="423">
        <f>ROUND(SUM(W52)+SUM(W54),1)</f>
        <v>0</v>
      </c>
      <c r="X56" s="424"/>
      <c r="Y56" s="423">
        <f>ROUND(SUM(Y52)+SUM(Y54),1)</f>
        <v>9160831</v>
      </c>
      <c r="Z56" s="424"/>
      <c r="AA56" s="423">
        <f>ROUND(SUM(AA52)+SUM(AA54),1)</f>
        <v>8944225</v>
      </c>
    </row>
    <row r="57" spans="1:27" ht="30.75" customHeight="1" thickTop="1">
      <c r="A57" s="2"/>
      <c r="B57" s="89"/>
      <c r="C57" s="90"/>
      <c r="D57" s="89"/>
      <c r="E57" s="90"/>
      <c r="F57" s="89"/>
      <c r="G57" s="91"/>
      <c r="H57" s="89"/>
      <c r="I57" s="92"/>
      <c r="J57" s="89"/>
      <c r="K57" s="92"/>
      <c r="L57" s="89"/>
      <c r="M57" s="93"/>
      <c r="N57" s="89"/>
      <c r="O57" s="92"/>
      <c r="P57" s="89"/>
      <c r="Q57" s="91"/>
      <c r="R57" s="89"/>
      <c r="S57" s="94"/>
      <c r="T57" s="89"/>
      <c r="U57" s="92"/>
      <c r="V57" s="89"/>
      <c r="W57" s="93"/>
      <c r="X57" s="89"/>
      <c r="Y57" s="95"/>
      <c r="Z57" s="89"/>
      <c r="AA57" s="90"/>
    </row>
    <row r="58" spans="1:27" ht="15" customHeight="1">
      <c r="A58" s="829" t="s">
        <v>1129</v>
      </c>
      <c r="B58" s="89"/>
      <c r="C58" s="96"/>
      <c r="D58" s="89"/>
      <c r="E58" s="96"/>
      <c r="F58" s="89"/>
      <c r="G58" s="97"/>
      <c r="H58" s="89"/>
      <c r="I58" s="97"/>
      <c r="J58" s="89"/>
      <c r="K58" s="97"/>
      <c r="L58" s="89"/>
      <c r="M58" s="94"/>
      <c r="N58" s="89"/>
      <c r="O58" s="97"/>
      <c r="P58" s="89"/>
      <c r="Q58" s="97"/>
      <c r="R58" s="89"/>
      <c r="S58" s="94"/>
      <c r="T58" s="89"/>
      <c r="U58" s="97"/>
      <c r="V58" s="89"/>
      <c r="W58" s="94"/>
      <c r="X58" s="89"/>
      <c r="Y58" s="98"/>
      <c r="Z58" s="89"/>
      <c r="AA58" s="96"/>
    </row>
    <row r="59" spans="1:27" ht="15" customHeight="1">
      <c r="A59" s="2"/>
      <c r="B59" s="89"/>
      <c r="C59" s="96"/>
      <c r="D59" s="89"/>
      <c r="E59" s="96"/>
      <c r="F59" s="89"/>
      <c r="G59" s="97"/>
      <c r="H59" s="89"/>
      <c r="I59" s="94"/>
      <c r="J59" s="89"/>
      <c r="K59" s="94"/>
      <c r="L59" s="89"/>
      <c r="M59" s="94"/>
      <c r="N59" s="89"/>
      <c r="O59" s="94"/>
      <c r="P59" s="89"/>
      <c r="Q59" s="94"/>
      <c r="R59" s="89"/>
      <c r="S59" s="94"/>
      <c r="T59" s="89"/>
      <c r="U59" s="94"/>
      <c r="V59" s="89"/>
      <c r="W59" s="99"/>
      <c r="X59" s="89"/>
      <c r="Y59" s="98"/>
      <c r="Z59" s="89"/>
      <c r="AA59" s="96"/>
    </row>
    <row r="60" spans="1:27" ht="15" customHeight="1">
      <c r="A60" s="2"/>
      <c r="E60" s="44"/>
      <c r="F60" s="41"/>
      <c r="G60" s="50"/>
      <c r="H60" s="41"/>
      <c r="I60" s="50"/>
      <c r="J60" s="41"/>
      <c r="K60" s="50"/>
      <c r="L60" s="41"/>
      <c r="M60" s="50"/>
      <c r="N60" s="41"/>
      <c r="O60" s="50"/>
      <c r="P60" s="41"/>
      <c r="Q60" s="50"/>
      <c r="R60" s="41"/>
      <c r="S60" s="50"/>
      <c r="T60" s="41"/>
      <c r="U60" s="50"/>
      <c r="V60" s="41"/>
      <c r="W60" s="50"/>
      <c r="X60" s="41"/>
      <c r="Y60" s="45"/>
      <c r="Z60" s="41"/>
      <c r="AA60" s="44"/>
    </row>
    <row r="61" spans="1:27" ht="17.25" customHeight="1">
      <c r="A61" s="100"/>
      <c r="E61" s="44"/>
      <c r="F61" s="41"/>
      <c r="G61" s="50"/>
      <c r="H61" s="41"/>
      <c r="I61" s="50"/>
      <c r="J61" s="41"/>
      <c r="K61" s="50"/>
      <c r="L61" s="41"/>
      <c r="M61" s="50"/>
      <c r="N61" s="41"/>
      <c r="O61" s="50"/>
      <c r="P61" s="41"/>
      <c r="Q61" s="50"/>
      <c r="R61" s="41"/>
      <c r="S61" s="50"/>
      <c r="T61" s="41"/>
      <c r="U61" s="50"/>
      <c r="V61" s="41"/>
      <c r="W61" s="50"/>
      <c r="X61" s="41"/>
      <c r="Z61" s="41"/>
      <c r="AA61" s="44"/>
    </row>
    <row r="62" spans="1:27">
      <c r="E62" s="44"/>
      <c r="F62" s="41"/>
      <c r="G62" s="50"/>
      <c r="H62" s="41"/>
      <c r="I62" s="50"/>
      <c r="J62" s="41"/>
      <c r="K62" s="50"/>
      <c r="L62" s="41"/>
      <c r="M62" s="50"/>
      <c r="N62" s="41"/>
      <c r="O62" s="50"/>
      <c r="P62" s="41"/>
      <c r="Q62" s="50"/>
      <c r="R62" s="41"/>
      <c r="S62" s="50"/>
      <c r="T62" s="41"/>
      <c r="U62" s="50"/>
      <c r="V62" s="41"/>
      <c r="W62" s="101"/>
      <c r="X62" s="41"/>
      <c r="Y62" s="45"/>
      <c r="Z62" s="41"/>
      <c r="AA62" s="44"/>
    </row>
    <row r="63" spans="1:27">
      <c r="E63" s="44"/>
      <c r="F63" s="41"/>
      <c r="G63" s="50"/>
      <c r="H63" s="41"/>
      <c r="I63" s="50"/>
      <c r="J63" s="41"/>
      <c r="K63" s="50"/>
      <c r="L63" s="41"/>
      <c r="M63" s="50"/>
      <c r="N63" s="41"/>
      <c r="O63" s="50"/>
      <c r="P63" s="41"/>
      <c r="Q63" s="50"/>
      <c r="R63" s="41"/>
      <c r="S63" s="50"/>
      <c r="T63" s="41"/>
      <c r="U63" s="50"/>
      <c r="V63" s="41"/>
      <c r="W63" s="50"/>
      <c r="X63" s="41"/>
      <c r="Y63" s="45"/>
      <c r="Z63" s="41"/>
      <c r="AA63" s="50"/>
    </row>
    <row r="64" spans="1:27">
      <c r="M64" s="44"/>
      <c r="S64" s="44"/>
    </row>
  </sheetData>
  <mergeCells count="1">
    <mergeCell ref="Y10:AA10"/>
  </mergeCells>
  <hyperlinks>
    <hyperlink ref="A58" location="'Footnotes 1 - 11'!A1" display="(*) See Accompanying Footnotes" xr:uid="{00000000-0004-0000-1500-000000000000}"/>
  </hyperlinks>
  <pageMargins left="0.7" right="0.46" top="0.9" bottom="0.25" header="0.5" footer="0.25"/>
  <pageSetup scale="54" firstPageNumber="32" orientation="landscape" useFirstPageNumber="1" r:id="rId1"/>
  <headerFooter scaleWithDoc="0">
    <oddFooter>&amp;R&amp;8&amp;P</oddFooter>
  </headerFooter>
  <colBreaks count="1" manualBreakCount="1">
    <brk id="13" max="1048575" man="1"/>
  </colBreaks>
  <customProperties>
    <customPr name="SheetOptions"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EK99"/>
  <sheetViews>
    <sheetView showGridLines="0" zoomScale="70" zoomScaleNormal="70" workbookViewId="0"/>
  </sheetViews>
  <sheetFormatPr defaultColWidth="8.77734375" defaultRowHeight="15.75"/>
  <cols>
    <col min="1" max="1" width="56.109375" style="54" customWidth="1"/>
    <col min="2" max="2" width="2.109375" style="54" customWidth="1"/>
    <col min="3" max="3" width="20.77734375" style="54" customWidth="1"/>
    <col min="4" max="4" width="2.109375" style="54" customWidth="1"/>
    <col min="5" max="5" width="20.77734375" style="54" customWidth="1"/>
    <col min="6" max="6" width="2.109375" style="54" customWidth="1"/>
    <col min="7" max="7" width="20.77734375" style="54" customWidth="1"/>
    <col min="8" max="8" width="2.109375" style="54" customWidth="1"/>
    <col min="9" max="9" width="20.77734375" style="54" customWidth="1"/>
    <col min="10" max="10" width="2.77734375" style="54" customWidth="1"/>
    <col min="11" max="11" width="20.77734375" style="54" customWidth="1"/>
    <col min="12" max="12" width="2.77734375" style="54" customWidth="1"/>
    <col min="13" max="13" width="20.77734375" style="54" customWidth="1"/>
    <col min="14" max="14" width="2.109375" style="54" customWidth="1"/>
    <col min="15" max="15" width="20.77734375" style="54" customWidth="1"/>
    <col min="16" max="16" width="4.44140625" style="54" customWidth="1"/>
    <col min="17" max="17" width="20.77734375" style="54" customWidth="1"/>
    <col min="18" max="18" width="2.77734375" style="54" customWidth="1"/>
    <col min="19" max="19" width="20.77734375" style="54" customWidth="1"/>
    <col min="20" max="20" width="2.77734375" style="54" customWidth="1"/>
    <col min="21" max="21" width="20.77734375" style="54" customWidth="1"/>
    <col min="22" max="22" width="2.77734375" style="54" customWidth="1"/>
    <col min="23" max="23" width="20.77734375" style="54" customWidth="1"/>
    <col min="24" max="24" width="1.77734375" style="127" customWidth="1"/>
    <col min="25" max="25" width="20.77734375" style="54" customWidth="1"/>
    <col min="26" max="26" width="2.77734375" style="54" customWidth="1"/>
    <col min="27" max="27" width="20.77734375" style="54" customWidth="1"/>
    <col min="28" max="28" width="2.77734375" style="54" customWidth="1"/>
    <col min="29" max="29" width="20.77734375" style="54" customWidth="1"/>
    <col min="30" max="30" width="2.77734375" style="54" customWidth="1"/>
    <col min="31" max="31" width="20.77734375" style="54" customWidth="1"/>
    <col min="32" max="32" width="2.77734375" style="54" customWidth="1"/>
    <col min="33" max="33" width="20.77734375" style="54" customWidth="1"/>
    <col min="34" max="34" width="2.77734375" style="54" customWidth="1"/>
    <col min="35" max="35" width="20.77734375" style="54" customWidth="1"/>
    <col min="36" max="36" width="2.77734375" style="54" customWidth="1"/>
    <col min="37" max="37" width="20.77734375" style="54" customWidth="1"/>
    <col min="38" max="38" width="2.77734375" style="54" customWidth="1"/>
    <col min="39" max="39" width="20.77734375" style="54" customWidth="1"/>
    <col min="40" max="40" width="2.77734375" style="54" customWidth="1"/>
    <col min="41" max="41" width="20.77734375" style="54" customWidth="1"/>
    <col min="42" max="42" width="3.109375" style="54" customWidth="1"/>
    <col min="43" max="43" width="20.77734375" style="54" customWidth="1"/>
    <col min="44" max="44" width="2.77734375" style="54" customWidth="1"/>
    <col min="45" max="45" width="20.77734375" style="54" customWidth="1"/>
    <col min="46" max="46" width="2.77734375" style="54" customWidth="1"/>
    <col min="47" max="47" width="20.77734375" style="54" customWidth="1"/>
    <col min="48" max="48" width="2.44140625" style="54" customWidth="1"/>
    <col min="49" max="49" width="20.77734375" style="54" customWidth="1"/>
    <col min="50" max="50" width="2.44140625" style="54" customWidth="1"/>
    <col min="51" max="51" width="20.77734375" style="54" customWidth="1"/>
    <col min="52" max="52" width="2.77734375" style="54" customWidth="1"/>
    <col min="53" max="53" width="20.77734375" style="54" customWidth="1"/>
    <col min="54" max="54" width="2.77734375" style="54" customWidth="1"/>
    <col min="55" max="55" width="20.77734375" style="54" customWidth="1"/>
    <col min="56" max="56" width="2.77734375" style="54" customWidth="1"/>
    <col min="57" max="57" width="20.77734375" style="54" customWidth="1"/>
    <col min="58" max="58" width="2.77734375" style="54" customWidth="1"/>
    <col min="59" max="59" width="20.77734375" style="54" customWidth="1"/>
    <col min="60" max="60" width="2.77734375" style="54" customWidth="1"/>
    <col min="61" max="61" width="20.77734375" style="54" customWidth="1"/>
    <col min="62" max="62" width="2.77734375" style="54" customWidth="1"/>
    <col min="63" max="63" width="20.77734375" style="54" customWidth="1"/>
    <col min="64" max="64" width="2.77734375" style="54" customWidth="1"/>
    <col min="65" max="65" width="20.77734375" style="54" customWidth="1"/>
    <col min="66" max="66" width="2.77734375" style="54" customWidth="1"/>
    <col min="67" max="67" width="20.77734375" style="54" customWidth="1"/>
    <col min="68" max="68" width="2.5546875" style="54" customWidth="1"/>
    <col min="69" max="69" width="20.77734375" style="54" customWidth="1"/>
    <col min="70" max="70" width="2.77734375" style="54" customWidth="1"/>
    <col min="71" max="71" width="20.77734375" style="54" customWidth="1"/>
    <col min="72" max="72" width="2.77734375" style="54" customWidth="1"/>
    <col min="73" max="73" width="20.77734375" style="54" customWidth="1"/>
    <col min="74" max="74" width="2.77734375" style="127" customWidth="1"/>
    <col min="75" max="75" width="20.77734375" style="54" customWidth="1"/>
    <col min="76" max="76" width="2.77734375" style="54" customWidth="1"/>
    <col min="77" max="77" width="20.77734375" style="54" customWidth="1"/>
    <col min="78" max="78" width="2.77734375" style="54" customWidth="1"/>
    <col min="79" max="79" width="20.77734375" style="54" customWidth="1"/>
    <col min="80" max="80" width="2.77734375" style="54" customWidth="1"/>
    <col min="81" max="81" width="20.77734375" style="54" customWidth="1"/>
    <col min="82" max="82" width="2.77734375" style="54" customWidth="1"/>
    <col min="83" max="83" width="20.77734375" style="54" customWidth="1"/>
    <col min="84" max="84" width="2.5546875" style="54" customWidth="1"/>
    <col min="85" max="85" width="20.77734375" style="54" customWidth="1"/>
    <col min="86" max="86" width="2.77734375" style="54" customWidth="1"/>
    <col min="87" max="87" width="20.77734375" style="54" customWidth="1"/>
    <col min="88" max="88" width="2.77734375" style="54" customWidth="1"/>
    <col min="89" max="89" width="19.77734375" style="54" customWidth="1"/>
    <col min="90" max="90" width="2.77734375" style="54" customWidth="1"/>
    <col min="91" max="91" width="17.77734375" style="54" customWidth="1"/>
    <col min="92" max="92" width="2.77734375" style="54" customWidth="1"/>
    <col min="93" max="93" width="19.109375" style="54" customWidth="1"/>
    <col min="94" max="94" width="2.77734375" style="54" customWidth="1"/>
    <col min="95" max="95" width="20" style="54" customWidth="1"/>
    <col min="96" max="96" width="2.77734375" style="54" customWidth="1"/>
    <col min="97" max="97" width="17.109375" style="54" customWidth="1"/>
    <col min="98" max="98" width="2.77734375" style="54" customWidth="1"/>
    <col min="99" max="99" width="31.109375" style="54" customWidth="1"/>
    <col min="100" max="100" width="2.5546875" style="54" customWidth="1"/>
    <col min="101" max="101" width="21.77734375" style="54" customWidth="1"/>
    <col min="102" max="102" width="2.77734375" style="54" customWidth="1"/>
    <col min="103" max="103" width="18.77734375" style="54" customWidth="1"/>
    <col min="104" max="104" width="2.77734375" style="54" customWidth="1"/>
    <col min="105" max="105" width="18.77734375" style="54" customWidth="1"/>
    <col min="106" max="106" width="2.77734375" style="54" customWidth="1"/>
    <col min="107" max="107" width="18.5546875" style="54" customWidth="1"/>
    <col min="108" max="108" width="3" style="54" customWidth="1"/>
    <col min="109" max="109" width="20.77734375" style="54" customWidth="1"/>
    <col min="110" max="110" width="2.77734375" style="127" customWidth="1"/>
    <col min="111" max="111" width="20.77734375" style="54" customWidth="1"/>
    <col min="112" max="112" width="2.77734375" style="54" customWidth="1"/>
    <col min="113" max="113" width="20.77734375" style="54" customWidth="1"/>
    <col min="114" max="114" width="2.77734375" style="54" customWidth="1"/>
    <col min="115" max="115" width="20.77734375" style="54" customWidth="1"/>
    <col min="116" max="116" width="2.77734375" style="127" customWidth="1"/>
    <col min="117" max="117" width="20.77734375" style="54" customWidth="1"/>
    <col min="118" max="118" width="2.77734375" style="54" customWidth="1"/>
    <col min="119" max="119" width="20.77734375" style="54" customWidth="1"/>
    <col min="120" max="120" width="2.77734375" style="54" customWidth="1"/>
    <col min="121" max="121" width="17.77734375" style="54" customWidth="1"/>
    <col min="122" max="122" width="12.44140625" style="1186" bestFit="1" customWidth="1"/>
    <col min="123" max="124" width="15.109375" style="1116" customWidth="1"/>
    <col min="125" max="125" width="12.77734375" style="127" customWidth="1"/>
    <col min="126" max="126" width="6.109375" style="127" customWidth="1"/>
    <col min="127" max="16384" width="8.77734375" style="54"/>
  </cols>
  <sheetData>
    <row r="1" spans="1:134" ht="15" customHeight="1">
      <c r="A1" s="990" t="s">
        <v>826</v>
      </c>
    </row>
    <row r="3" spans="1:134" ht="18" customHeight="1">
      <c r="A3" s="452" t="s">
        <v>59</v>
      </c>
      <c r="B3" s="103"/>
      <c r="C3" s="103"/>
      <c r="D3" s="103"/>
      <c r="E3" s="104"/>
      <c r="F3" s="104"/>
      <c r="G3" s="104"/>
      <c r="H3" s="104"/>
      <c r="I3" s="104"/>
      <c r="J3" s="104"/>
      <c r="K3" s="104"/>
      <c r="L3" s="104"/>
      <c r="M3" s="104"/>
      <c r="N3" s="104"/>
      <c r="O3" s="104"/>
      <c r="P3" s="104"/>
      <c r="Q3" s="104"/>
      <c r="R3" s="104"/>
      <c r="S3" s="104"/>
      <c r="T3" s="104"/>
      <c r="U3" s="104"/>
      <c r="V3" s="104"/>
      <c r="W3" s="104"/>
      <c r="X3" s="105"/>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5"/>
      <c r="BW3" s="104"/>
      <c r="BX3" s="104"/>
      <c r="BY3" s="104"/>
      <c r="BZ3" s="104"/>
      <c r="CA3" s="104"/>
      <c r="CB3" s="104"/>
      <c r="CC3" s="104"/>
      <c r="CD3" s="104"/>
      <c r="CE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6"/>
      <c r="DE3" s="106"/>
      <c r="DF3" s="107"/>
      <c r="DG3" s="106"/>
      <c r="DH3" s="106" t="s">
        <v>22</v>
      </c>
      <c r="DI3" s="106"/>
      <c r="DJ3" s="106"/>
      <c r="DK3" s="106"/>
      <c r="DL3" s="107"/>
      <c r="DM3" s="106"/>
      <c r="DN3" s="106"/>
      <c r="DO3" s="106"/>
      <c r="DP3" s="106"/>
      <c r="DQ3" s="106"/>
      <c r="DR3" s="1187"/>
    </row>
    <row r="4" spans="1:134" ht="19.5" customHeight="1">
      <c r="A4" s="213" t="s">
        <v>117</v>
      </c>
      <c r="B4" s="103"/>
      <c r="C4" s="103"/>
      <c r="D4" s="103"/>
      <c r="E4" s="104"/>
      <c r="F4" s="104"/>
      <c r="G4" s="104"/>
      <c r="H4" s="104"/>
      <c r="I4" s="104"/>
      <c r="J4" s="104"/>
      <c r="K4" s="104"/>
      <c r="L4" s="104"/>
      <c r="M4" s="104"/>
      <c r="N4" s="104"/>
      <c r="O4" s="104"/>
      <c r="P4" s="104"/>
      <c r="Q4" s="104"/>
      <c r="R4" s="104"/>
      <c r="S4" s="104"/>
      <c r="T4" s="104"/>
      <c r="U4" s="104"/>
      <c r="V4" s="104"/>
      <c r="W4" s="104"/>
      <c r="X4" s="105"/>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5"/>
      <c r="BW4" s="104"/>
      <c r="BX4" s="104"/>
      <c r="BY4" s="104"/>
      <c r="BZ4" s="104"/>
      <c r="CA4" s="104"/>
      <c r="CB4" s="104"/>
      <c r="CC4" s="104"/>
      <c r="CD4" s="104"/>
      <c r="CE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6"/>
      <c r="DE4" s="106"/>
      <c r="DF4" s="107"/>
      <c r="DG4" s="106"/>
      <c r="DH4" s="106"/>
      <c r="DI4" s="106"/>
      <c r="DJ4" s="106"/>
      <c r="DK4" s="106"/>
      <c r="DL4" s="107"/>
      <c r="DM4" s="106"/>
      <c r="DN4" s="106"/>
      <c r="DO4" s="106"/>
      <c r="DP4" s="106"/>
      <c r="DQ4" s="106"/>
      <c r="DR4" s="1187"/>
    </row>
    <row r="5" spans="1:134" ht="18" customHeight="1">
      <c r="A5" s="452" t="s">
        <v>897</v>
      </c>
      <c r="B5" s="103"/>
      <c r="C5" s="103"/>
      <c r="D5" s="103"/>
      <c r="E5" s="104"/>
      <c r="F5" s="104"/>
      <c r="G5" s="104"/>
      <c r="H5" s="104"/>
      <c r="I5" s="104"/>
      <c r="J5" s="104"/>
      <c r="L5" s="104"/>
      <c r="M5" s="209" t="s">
        <v>119</v>
      </c>
      <c r="N5" s="104"/>
      <c r="P5" s="104"/>
      <c r="R5" s="104"/>
      <c r="S5" s="104"/>
      <c r="T5" s="104"/>
      <c r="V5" s="104"/>
      <c r="Y5" s="209" t="s">
        <v>119</v>
      </c>
      <c r="Z5" s="104"/>
      <c r="AA5" s="209"/>
      <c r="AB5" s="104"/>
      <c r="AD5" s="104"/>
      <c r="AF5" s="104"/>
      <c r="AH5" s="104"/>
      <c r="AJ5" s="104"/>
      <c r="AK5" s="209" t="s">
        <v>119</v>
      </c>
      <c r="AL5" s="104"/>
      <c r="AM5" s="209"/>
      <c r="AN5" s="104"/>
      <c r="AP5" s="104"/>
      <c r="AR5" s="104"/>
      <c r="AT5" s="104"/>
      <c r="AV5" s="104"/>
      <c r="AW5" s="948" t="s">
        <v>119</v>
      </c>
      <c r="AX5" s="104"/>
      <c r="AY5" s="948"/>
      <c r="AZ5" s="104"/>
      <c r="BB5" s="104"/>
      <c r="BD5" s="104"/>
      <c r="BF5" s="104"/>
      <c r="BH5" s="104"/>
      <c r="BI5" s="209" t="s">
        <v>119</v>
      </c>
      <c r="BJ5" s="104"/>
      <c r="BK5" s="209"/>
      <c r="BL5" s="104"/>
      <c r="BN5" s="104"/>
      <c r="BR5" s="104"/>
      <c r="BT5" s="104"/>
      <c r="BU5" s="209" t="s">
        <v>119</v>
      </c>
      <c r="BV5" s="105"/>
      <c r="BW5" s="209"/>
      <c r="BX5" s="108"/>
      <c r="BZ5" s="104"/>
      <c r="CB5" s="104"/>
      <c r="CF5" s="108"/>
      <c r="CG5" s="209" t="s">
        <v>119</v>
      </c>
      <c r="CH5" s="104"/>
      <c r="CJ5" s="104"/>
      <c r="CL5" s="108"/>
      <c r="CN5" s="104"/>
      <c r="CP5" s="104"/>
      <c r="CR5" s="104"/>
      <c r="CS5" s="209" t="s">
        <v>119</v>
      </c>
      <c r="CT5" s="104"/>
      <c r="CX5" s="104"/>
      <c r="CZ5" s="104"/>
      <c r="DD5" s="106"/>
      <c r="DE5" s="209" t="s">
        <v>119</v>
      </c>
      <c r="DF5" s="107"/>
      <c r="DH5" s="106"/>
      <c r="DJ5" s="106"/>
      <c r="DL5" s="107"/>
      <c r="DM5" s="106"/>
      <c r="DN5" s="106"/>
      <c r="DO5" s="106"/>
      <c r="DP5" s="110" t="s">
        <v>22</v>
      </c>
      <c r="DQ5" s="209" t="s">
        <v>119</v>
      </c>
      <c r="DR5" s="1120"/>
    </row>
    <row r="6" spans="1:134" ht="18" customHeight="1">
      <c r="A6" s="452" t="s">
        <v>898</v>
      </c>
      <c r="B6" s="103"/>
      <c r="C6" s="103"/>
      <c r="D6" s="103"/>
      <c r="E6" s="104"/>
      <c r="F6" s="104"/>
      <c r="G6" s="104"/>
      <c r="H6" s="104"/>
      <c r="I6" s="104"/>
      <c r="J6" s="104"/>
      <c r="L6" s="104"/>
      <c r="N6" s="104"/>
      <c r="O6" s="104"/>
      <c r="P6" s="104"/>
      <c r="Q6" s="104"/>
      <c r="R6" s="104"/>
      <c r="S6" s="104"/>
      <c r="T6" s="104"/>
      <c r="U6" s="104"/>
      <c r="V6" s="104"/>
      <c r="Y6" s="108" t="s">
        <v>121</v>
      </c>
      <c r="Z6" s="104"/>
      <c r="AA6" s="108"/>
      <c r="AB6" s="104"/>
      <c r="AD6" s="104"/>
      <c r="AF6" s="104"/>
      <c r="AH6" s="104"/>
      <c r="AI6" s="104"/>
      <c r="AJ6" s="104"/>
      <c r="AK6" s="108" t="s">
        <v>121</v>
      </c>
      <c r="AL6" s="104"/>
      <c r="AM6" s="108"/>
      <c r="AN6" s="104"/>
      <c r="AP6" s="104"/>
      <c r="AR6" s="104"/>
      <c r="AT6" s="104"/>
      <c r="AV6" s="104"/>
      <c r="AW6" s="108" t="s">
        <v>121</v>
      </c>
      <c r="AX6" s="104"/>
      <c r="AY6" s="108"/>
      <c r="AZ6" s="104"/>
      <c r="BB6" s="104"/>
      <c r="BD6" s="104"/>
      <c r="BF6" s="104"/>
      <c r="BH6" s="104"/>
      <c r="BI6" s="108" t="s">
        <v>121</v>
      </c>
      <c r="BJ6" s="104"/>
      <c r="BK6" s="108"/>
      <c r="BL6" s="104"/>
      <c r="BN6" s="104"/>
      <c r="BR6" s="104"/>
      <c r="BT6" s="104"/>
      <c r="BU6" s="108" t="s">
        <v>121</v>
      </c>
      <c r="BV6" s="105"/>
      <c r="BW6" s="108"/>
      <c r="BX6" s="108"/>
      <c r="BZ6" s="104"/>
      <c r="CB6" s="104"/>
      <c r="CF6" s="108"/>
      <c r="CG6" s="108" t="s">
        <v>121</v>
      </c>
      <c r="CH6" s="104"/>
      <c r="CJ6" s="104"/>
      <c r="CL6" s="108"/>
      <c r="CN6" s="104"/>
      <c r="CP6" s="104"/>
      <c r="CR6" s="104"/>
      <c r="CS6" s="108" t="s">
        <v>121</v>
      </c>
      <c r="CT6" s="104"/>
      <c r="CX6" s="104"/>
      <c r="CZ6" s="104"/>
      <c r="DD6" s="106"/>
      <c r="DE6" s="108" t="s">
        <v>121</v>
      </c>
      <c r="DF6" s="107"/>
      <c r="DH6" s="106"/>
      <c r="DJ6" s="106"/>
      <c r="DL6" s="107"/>
      <c r="DM6" s="106"/>
      <c r="DN6" s="106"/>
      <c r="DO6" s="106"/>
      <c r="DP6" s="110" t="s">
        <v>22</v>
      </c>
      <c r="DQ6" s="108" t="s">
        <v>121</v>
      </c>
      <c r="DR6" s="1120"/>
    </row>
    <row r="7" spans="1:134" ht="18" customHeight="1">
      <c r="A7" s="452" t="s">
        <v>1313</v>
      </c>
      <c r="B7" s="103"/>
      <c r="C7" s="103"/>
      <c r="D7" s="103"/>
      <c r="E7" s="104"/>
      <c r="F7" s="104"/>
      <c r="G7" s="104"/>
      <c r="H7" s="104"/>
      <c r="I7" s="104"/>
      <c r="J7" s="104"/>
      <c r="K7" s="104"/>
      <c r="L7" s="104"/>
      <c r="M7" s="104"/>
      <c r="N7" s="104"/>
      <c r="O7" s="104"/>
      <c r="P7" s="104"/>
      <c r="Q7" s="104"/>
      <c r="R7" s="104"/>
      <c r="S7" s="104"/>
      <c r="T7" s="104"/>
      <c r="U7" s="104"/>
      <c r="V7" s="104"/>
      <c r="W7" s="104"/>
      <c r="X7" s="105"/>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8"/>
      <c r="BJ7" s="104"/>
      <c r="BK7" s="104"/>
      <c r="BL7" s="104"/>
      <c r="BM7" s="104"/>
      <c r="BN7" s="104"/>
      <c r="BO7" s="104"/>
      <c r="BP7" s="104"/>
      <c r="BQ7" s="104"/>
      <c r="BR7" s="104"/>
      <c r="BS7" s="104"/>
      <c r="BT7" s="104"/>
      <c r="BU7" s="104"/>
      <c r="BV7" s="105"/>
      <c r="BW7" s="104"/>
      <c r="BX7" s="104"/>
      <c r="BY7" s="104"/>
      <c r="BZ7" s="104"/>
      <c r="CA7" s="104"/>
      <c r="CB7" s="104"/>
      <c r="CC7" s="104"/>
      <c r="CD7" s="104"/>
      <c r="CE7" s="104"/>
      <c r="CF7" s="104"/>
      <c r="CG7" s="108"/>
      <c r="CH7" s="104"/>
      <c r="CI7" s="104"/>
      <c r="CJ7" s="104"/>
      <c r="CK7" s="104"/>
      <c r="CL7" s="104"/>
      <c r="CM7" s="104"/>
      <c r="CN7" s="104"/>
      <c r="CO7" s="104"/>
      <c r="CP7" s="104"/>
      <c r="CQ7" s="104"/>
      <c r="CR7" s="104"/>
      <c r="CS7" s="104"/>
      <c r="CT7" s="104"/>
      <c r="CU7" s="104"/>
      <c r="CV7" s="104"/>
      <c r="CW7" s="104"/>
      <c r="CX7" s="104"/>
      <c r="CY7" s="104"/>
      <c r="CZ7" s="104"/>
      <c r="DA7" s="104"/>
      <c r="DB7" s="104"/>
      <c r="DD7" s="106"/>
      <c r="DE7" s="106"/>
      <c r="DF7" s="107"/>
      <c r="DG7" s="106"/>
      <c r="DH7" s="106"/>
      <c r="DI7" s="106"/>
      <c r="DJ7" s="106"/>
      <c r="DK7" s="106"/>
      <c r="DL7" s="107"/>
      <c r="DM7" s="106"/>
      <c r="DN7" s="106"/>
      <c r="DO7" s="106"/>
      <c r="DP7" s="106"/>
      <c r="DQ7" s="106" t="s">
        <v>22</v>
      </c>
      <c r="DR7" s="1187"/>
    </row>
    <row r="8" spans="1:134" s="941" customFormat="1" ht="16.350000000000001" customHeight="1">
      <c r="A8" s="937" t="s">
        <v>1181</v>
      </c>
      <c r="B8" s="937"/>
      <c r="C8" s="937"/>
      <c r="D8" s="937"/>
      <c r="E8" s="938"/>
      <c r="F8" s="938"/>
      <c r="G8" s="938"/>
      <c r="H8" s="938"/>
      <c r="I8" s="938"/>
      <c r="J8" s="938"/>
      <c r="K8" s="938"/>
      <c r="L8" s="938"/>
      <c r="M8" s="938"/>
      <c r="N8" s="938"/>
      <c r="O8" s="938"/>
      <c r="P8" s="938"/>
      <c r="Q8" s="938"/>
      <c r="R8" s="938"/>
      <c r="S8" s="938"/>
      <c r="T8" s="938"/>
      <c r="U8" s="938"/>
      <c r="V8" s="938"/>
      <c r="W8" s="938"/>
      <c r="X8" s="939"/>
      <c r="Y8" s="938"/>
      <c r="Z8" s="938"/>
      <c r="AA8" s="938"/>
      <c r="AB8" s="938"/>
      <c r="AC8" s="938"/>
      <c r="AD8" s="938"/>
      <c r="AE8" s="113"/>
      <c r="AF8" s="938"/>
      <c r="AG8" s="113"/>
      <c r="AH8" s="938"/>
      <c r="AI8" s="938"/>
      <c r="AJ8" s="938"/>
      <c r="AK8" s="938"/>
      <c r="AL8" s="938"/>
      <c r="AM8" s="938"/>
      <c r="AN8" s="938"/>
      <c r="AO8" s="938"/>
      <c r="AP8" s="938"/>
      <c r="AQ8" s="938"/>
      <c r="AR8" s="938"/>
      <c r="AS8" s="938"/>
      <c r="AT8" s="938"/>
      <c r="AU8" s="938"/>
      <c r="AV8" s="938"/>
      <c r="AW8" s="938"/>
      <c r="AX8" s="938"/>
      <c r="AY8" s="938"/>
      <c r="AZ8" s="938"/>
      <c r="BA8" s="938"/>
      <c r="BB8" s="938"/>
      <c r="BC8" s="938"/>
      <c r="BD8" s="938"/>
      <c r="BE8" s="938"/>
      <c r="BF8" s="938"/>
      <c r="BG8" s="938"/>
      <c r="BH8" s="938"/>
      <c r="BI8" s="938"/>
      <c r="BJ8" s="938"/>
      <c r="BK8" s="938"/>
      <c r="BL8" s="938"/>
      <c r="BM8" s="938"/>
      <c r="BN8" s="938"/>
      <c r="BO8" s="938"/>
      <c r="BP8" s="938"/>
      <c r="BQ8" s="938"/>
      <c r="BR8" s="938"/>
      <c r="BS8" s="938"/>
      <c r="BT8" s="938"/>
      <c r="BU8" s="938"/>
      <c r="BV8" s="939"/>
      <c r="BW8" s="938"/>
      <c r="BX8" s="938"/>
      <c r="BY8" s="938"/>
      <c r="BZ8" s="938"/>
      <c r="CA8" s="938"/>
      <c r="CB8" s="938"/>
      <c r="CC8" s="938"/>
      <c r="CD8" s="938"/>
      <c r="CE8" s="938"/>
      <c r="CF8" s="938"/>
      <c r="CG8" s="938"/>
      <c r="CH8" s="938"/>
      <c r="CI8" s="938"/>
      <c r="CJ8" s="938"/>
      <c r="CK8" s="938"/>
      <c r="CL8" s="938"/>
      <c r="CM8" s="938"/>
      <c r="CN8" s="938"/>
      <c r="CO8" s="938"/>
      <c r="CP8" s="938"/>
      <c r="CQ8" s="938"/>
      <c r="CR8" s="938"/>
      <c r="CS8" s="938"/>
      <c r="CT8" s="938"/>
      <c r="CU8" s="938"/>
      <c r="CV8" s="938"/>
      <c r="CW8" s="938"/>
      <c r="CX8" s="938"/>
      <c r="CY8" s="938"/>
      <c r="CZ8" s="938"/>
      <c r="DA8" s="938"/>
      <c r="DB8" s="938"/>
      <c r="DC8" s="938"/>
      <c r="DD8" s="113"/>
      <c r="DE8" s="113"/>
      <c r="DF8" s="117"/>
      <c r="DG8" s="113"/>
      <c r="DH8" s="113"/>
      <c r="DI8" s="113"/>
      <c r="DJ8" s="113"/>
      <c r="DK8" s="113"/>
      <c r="DL8" s="117"/>
      <c r="DM8" s="113"/>
      <c r="DN8" s="113"/>
      <c r="DO8" s="113"/>
      <c r="DP8" s="113"/>
      <c r="DQ8" s="113"/>
      <c r="DR8" s="1188"/>
      <c r="DS8" s="1117"/>
      <c r="DT8" s="1117"/>
      <c r="DU8" s="940"/>
      <c r="DV8" s="940"/>
    </row>
    <row r="9" spans="1:134" s="941" customFormat="1" ht="13.5" customHeight="1">
      <c r="A9" s="938"/>
      <c r="B9" s="938"/>
      <c r="C9" s="938"/>
      <c r="D9" s="938"/>
      <c r="E9" s="938"/>
      <c r="F9" s="938"/>
      <c r="G9" s="938"/>
      <c r="H9" s="938"/>
      <c r="I9" s="938"/>
      <c r="J9" s="937"/>
      <c r="K9" s="937"/>
      <c r="L9" s="937"/>
      <c r="M9" s="937"/>
      <c r="N9" s="937"/>
      <c r="O9" s="937"/>
      <c r="P9" s="937"/>
      <c r="Q9" s="938"/>
      <c r="R9" s="938"/>
      <c r="S9" s="938"/>
      <c r="T9" s="938"/>
      <c r="U9" s="938"/>
      <c r="V9" s="938"/>
      <c r="W9" s="938"/>
      <c r="X9" s="939"/>
      <c r="Y9" s="937"/>
      <c r="Z9" s="937"/>
      <c r="AA9" s="114"/>
      <c r="AB9" s="937"/>
      <c r="AC9" s="937"/>
      <c r="AD9" s="937"/>
      <c r="AE9" s="938"/>
      <c r="AF9" s="937"/>
      <c r="AG9" s="938"/>
      <c r="AH9" s="937"/>
      <c r="AI9" s="114" t="s">
        <v>122</v>
      </c>
      <c r="AJ9" s="937"/>
      <c r="AK9" s="937"/>
      <c r="AL9" s="937"/>
      <c r="AM9" s="938"/>
      <c r="AN9" s="938"/>
      <c r="AO9" s="937"/>
      <c r="AP9" s="937"/>
      <c r="AQ9" s="937"/>
      <c r="AR9" s="937"/>
      <c r="AS9" s="937"/>
      <c r="AT9" s="938"/>
      <c r="AU9" s="938"/>
      <c r="AV9" s="938"/>
      <c r="AW9" s="938"/>
      <c r="AX9" s="938"/>
      <c r="AY9" s="938"/>
      <c r="AZ9" s="937"/>
      <c r="BA9" s="937"/>
      <c r="BB9" s="937"/>
      <c r="BC9" s="937"/>
      <c r="BD9" s="937"/>
      <c r="BE9" s="937"/>
      <c r="BF9" s="937"/>
      <c r="BG9" s="937"/>
      <c r="BH9" s="937"/>
      <c r="BI9" s="937"/>
      <c r="BJ9" s="937"/>
      <c r="BK9" s="937"/>
      <c r="BL9" s="937"/>
      <c r="BM9" s="114" t="s">
        <v>123</v>
      </c>
      <c r="BN9" s="937"/>
      <c r="BO9" s="937"/>
      <c r="BP9" s="937"/>
      <c r="BQ9" s="937"/>
      <c r="BR9" s="937"/>
      <c r="BS9" s="937"/>
      <c r="BT9" s="937"/>
      <c r="BU9" s="937"/>
      <c r="BV9" s="942"/>
      <c r="BW9" s="937"/>
      <c r="BX9" s="937"/>
      <c r="BY9" s="937"/>
      <c r="BZ9" s="937"/>
      <c r="CA9" s="937"/>
      <c r="CB9" s="937"/>
      <c r="CC9" s="937"/>
      <c r="CD9" s="937"/>
      <c r="CF9" s="937"/>
      <c r="CG9" s="937"/>
      <c r="CH9" s="937"/>
      <c r="CJ9" s="937"/>
      <c r="CK9" s="937"/>
      <c r="CL9" s="937"/>
      <c r="CM9" s="937"/>
      <c r="CN9" s="937"/>
      <c r="CO9" s="937"/>
      <c r="CP9" s="937"/>
      <c r="CQ9" s="114" t="s">
        <v>124</v>
      </c>
      <c r="CR9" s="937"/>
      <c r="CS9" s="937"/>
      <c r="CT9" s="937"/>
      <c r="CU9" s="114" t="s">
        <v>143</v>
      </c>
      <c r="CV9" s="988"/>
      <c r="CW9" s="988"/>
      <c r="CX9" s="937"/>
      <c r="CY9" s="937"/>
      <c r="CZ9" s="937"/>
      <c r="DA9" s="114" t="s">
        <v>144</v>
      </c>
      <c r="DB9" s="937"/>
      <c r="DC9" s="937"/>
      <c r="DD9" s="114"/>
      <c r="DE9" s="114"/>
      <c r="DF9" s="116"/>
      <c r="DG9" s="114" t="s">
        <v>125</v>
      </c>
      <c r="DH9" s="114"/>
      <c r="DI9" s="114"/>
      <c r="DJ9" s="114"/>
      <c r="DK9" s="114"/>
      <c r="DL9" s="116"/>
      <c r="DM9" s="114"/>
      <c r="DN9" s="114"/>
      <c r="DO9" s="114"/>
      <c r="DP9" s="114"/>
      <c r="DQ9" s="113"/>
      <c r="DR9" s="1188"/>
      <c r="DS9" s="1117"/>
      <c r="DT9" s="1117"/>
      <c r="DU9" s="940"/>
      <c r="DV9" s="940"/>
    </row>
    <row r="10" spans="1:134" s="115" customFormat="1" ht="13.5" customHeight="1">
      <c r="A10" s="112"/>
      <c r="B10" s="113"/>
      <c r="C10" s="113"/>
      <c r="D10" s="113"/>
      <c r="E10" s="113"/>
      <c r="F10" s="113"/>
      <c r="G10" s="113"/>
      <c r="H10" s="113"/>
      <c r="I10" s="113"/>
      <c r="J10" s="114"/>
      <c r="K10" s="114"/>
      <c r="L10" s="114"/>
      <c r="M10" s="114"/>
      <c r="N10" s="114"/>
      <c r="O10" s="114" t="s">
        <v>126</v>
      </c>
      <c r="P10" s="114"/>
      <c r="Q10" s="113"/>
      <c r="R10" s="113"/>
      <c r="S10" s="113"/>
      <c r="T10" s="113"/>
      <c r="U10" s="114" t="s">
        <v>127</v>
      </c>
      <c r="V10" s="113"/>
      <c r="W10" s="113"/>
      <c r="X10" s="117"/>
      <c r="Y10" s="114"/>
      <c r="Z10" s="114"/>
      <c r="AA10" s="114"/>
      <c r="AB10" s="114"/>
      <c r="AC10" s="114"/>
      <c r="AD10" s="114"/>
      <c r="AE10" s="114" t="s">
        <v>128</v>
      </c>
      <c r="AF10" s="114"/>
      <c r="AG10" s="114" t="s">
        <v>128</v>
      </c>
      <c r="AH10" s="114"/>
      <c r="AI10" s="114" t="s">
        <v>129</v>
      </c>
      <c r="AJ10" s="114"/>
      <c r="AK10" s="114"/>
      <c r="AL10" s="114"/>
      <c r="AM10" s="114"/>
      <c r="AN10" s="113"/>
      <c r="AO10" s="114" t="s">
        <v>130</v>
      </c>
      <c r="AP10" s="114" t="s">
        <v>22</v>
      </c>
      <c r="AQ10" s="114" t="s">
        <v>131</v>
      </c>
      <c r="AR10" s="114"/>
      <c r="AS10" s="114" t="s">
        <v>132</v>
      </c>
      <c r="AT10" s="113"/>
      <c r="AV10" s="114"/>
      <c r="AW10" s="114"/>
      <c r="AX10" s="114"/>
      <c r="AY10" s="114"/>
      <c r="AZ10" s="114"/>
      <c r="BA10" s="114"/>
      <c r="BB10" s="114"/>
      <c r="BC10" s="114"/>
      <c r="BD10" s="114"/>
      <c r="BE10" s="114" t="s">
        <v>133</v>
      </c>
      <c r="BF10" s="114"/>
      <c r="BG10" s="114"/>
      <c r="BH10" s="114"/>
      <c r="BI10" s="988" t="s">
        <v>134</v>
      </c>
      <c r="BJ10" s="114"/>
      <c r="BK10" s="114"/>
      <c r="BL10" s="114"/>
      <c r="BM10" s="114" t="s">
        <v>135</v>
      </c>
      <c r="BN10" s="114"/>
      <c r="BO10" s="114" t="s">
        <v>136</v>
      </c>
      <c r="BP10" s="114"/>
      <c r="BQ10" s="114"/>
      <c r="BR10" s="114"/>
      <c r="BS10" s="114" t="s">
        <v>137</v>
      </c>
      <c r="BT10" s="114"/>
      <c r="BU10" s="114"/>
      <c r="BV10" s="116"/>
      <c r="BW10" s="114"/>
      <c r="BX10" s="114"/>
      <c r="BY10" s="988"/>
      <c r="BZ10" s="114"/>
      <c r="CA10" s="114" t="s">
        <v>138</v>
      </c>
      <c r="CB10" s="114"/>
      <c r="CD10" s="114"/>
      <c r="CE10" s="114" t="s">
        <v>139</v>
      </c>
      <c r="CF10" s="114"/>
      <c r="CG10" s="114" t="s">
        <v>140</v>
      </c>
      <c r="CH10" s="114"/>
      <c r="CI10" s="114" t="s">
        <v>550</v>
      </c>
      <c r="CJ10" s="114"/>
      <c r="CL10" s="988"/>
      <c r="CM10" s="114" t="s">
        <v>141</v>
      </c>
      <c r="CN10" s="114"/>
      <c r="CO10" s="114"/>
      <c r="CP10" s="114"/>
      <c r="CQ10" s="114" t="s">
        <v>142</v>
      </c>
      <c r="CR10" s="114"/>
      <c r="CS10" s="114"/>
      <c r="CT10" s="114"/>
      <c r="CU10" s="114" t="s">
        <v>1038</v>
      </c>
      <c r="CV10" s="114"/>
      <c r="CW10" s="943" t="s">
        <v>49</v>
      </c>
      <c r="CX10" s="114"/>
      <c r="CY10" s="114"/>
      <c r="CZ10" s="114"/>
      <c r="DA10" s="114" t="s">
        <v>175</v>
      </c>
      <c r="DB10" s="114"/>
      <c r="DC10" s="114"/>
      <c r="DD10" s="114"/>
      <c r="DE10" s="114" t="s">
        <v>145</v>
      </c>
      <c r="DF10" s="116"/>
      <c r="DG10" s="114" t="s">
        <v>146</v>
      </c>
      <c r="DH10" s="114"/>
      <c r="DI10" s="114"/>
      <c r="DJ10" s="116"/>
      <c r="DK10" s="114" t="s">
        <v>147</v>
      </c>
      <c r="DL10" s="116"/>
      <c r="DM10" s="114"/>
      <c r="DN10" s="114"/>
      <c r="DO10" s="113"/>
      <c r="DP10" s="113"/>
      <c r="DQ10" s="113"/>
      <c r="DR10" s="1188"/>
      <c r="DS10" s="1118"/>
      <c r="DT10" s="1118"/>
      <c r="DU10" s="426"/>
      <c r="DV10" s="426"/>
    </row>
    <row r="11" spans="1:134" s="941" customFormat="1" ht="14.25" customHeight="1">
      <c r="A11" s="938"/>
      <c r="B11" s="938"/>
      <c r="C11" s="114" t="s">
        <v>1356</v>
      </c>
      <c r="D11" s="938"/>
      <c r="E11" s="114" t="s">
        <v>148</v>
      </c>
      <c r="F11" s="937"/>
      <c r="G11" s="114"/>
      <c r="H11" s="937"/>
      <c r="I11" s="114" t="s">
        <v>149</v>
      </c>
      <c r="J11" s="937"/>
      <c r="K11" s="114" t="s">
        <v>150</v>
      </c>
      <c r="L11" s="937"/>
      <c r="M11" s="114" t="s">
        <v>151</v>
      </c>
      <c r="N11" s="937"/>
      <c r="O11" s="114" t="s">
        <v>152</v>
      </c>
      <c r="P11" s="937"/>
      <c r="Q11" s="938"/>
      <c r="R11" s="938"/>
      <c r="S11" s="114" t="s">
        <v>127</v>
      </c>
      <c r="T11" s="938"/>
      <c r="U11" s="114" t="s">
        <v>153</v>
      </c>
      <c r="V11" s="938"/>
      <c r="X11" s="940"/>
      <c r="Y11" s="114"/>
      <c r="Z11" s="937"/>
      <c r="AA11" s="937"/>
      <c r="AB11" s="937"/>
      <c r="AC11" s="114" t="s">
        <v>154</v>
      </c>
      <c r="AD11" s="937"/>
      <c r="AE11" s="114" t="s">
        <v>136</v>
      </c>
      <c r="AF11" s="937"/>
      <c r="AG11" s="114" t="s">
        <v>166</v>
      </c>
      <c r="AH11" s="937"/>
      <c r="AI11" s="114" t="s">
        <v>174</v>
      </c>
      <c r="AJ11" s="937"/>
      <c r="AK11" s="937"/>
      <c r="AL11" s="937"/>
      <c r="AM11" s="988" t="s">
        <v>155</v>
      </c>
      <c r="AN11" s="938"/>
      <c r="AO11" s="114" t="s">
        <v>156</v>
      </c>
      <c r="AP11" s="114"/>
      <c r="AQ11" s="114" t="s">
        <v>157</v>
      </c>
      <c r="AR11" s="937"/>
      <c r="AS11" s="114" t="s">
        <v>54</v>
      </c>
      <c r="AT11" s="938"/>
      <c r="AU11" s="988" t="s">
        <v>158</v>
      </c>
      <c r="AV11" s="988"/>
      <c r="AW11" s="988"/>
      <c r="AX11" s="988"/>
      <c r="AY11" s="988"/>
      <c r="AZ11" s="937"/>
      <c r="BA11" s="114" t="s">
        <v>159</v>
      </c>
      <c r="BB11" s="937"/>
      <c r="BC11" s="114" t="s">
        <v>1140</v>
      </c>
      <c r="BD11" s="937"/>
      <c r="BE11" s="988" t="s">
        <v>160</v>
      </c>
      <c r="BF11" s="937"/>
      <c r="BG11" s="937"/>
      <c r="BH11" s="937"/>
      <c r="BI11" s="988" t="s">
        <v>161</v>
      </c>
      <c r="BJ11" s="937"/>
      <c r="BK11" s="114" t="s">
        <v>162</v>
      </c>
      <c r="BL11" s="937"/>
      <c r="BM11" s="114" t="s">
        <v>163</v>
      </c>
      <c r="BN11" s="937"/>
      <c r="BO11" s="114" t="s">
        <v>164</v>
      </c>
      <c r="BP11" s="114"/>
      <c r="BQ11" s="114" t="s">
        <v>829</v>
      </c>
      <c r="BR11" s="114"/>
      <c r="BS11" s="114" t="s">
        <v>165</v>
      </c>
      <c r="BT11" s="937"/>
      <c r="BU11" s="114" t="s">
        <v>166</v>
      </c>
      <c r="BV11" s="116"/>
      <c r="BW11" s="114"/>
      <c r="BX11" s="114"/>
      <c r="BY11" s="114" t="s">
        <v>168</v>
      </c>
      <c r="BZ11" s="937"/>
      <c r="CA11" s="114" t="s">
        <v>169</v>
      </c>
      <c r="CB11" s="937"/>
      <c r="CC11" s="114" t="s">
        <v>139</v>
      </c>
      <c r="CD11" s="937"/>
      <c r="CE11" s="114" t="s">
        <v>170</v>
      </c>
      <c r="CF11" s="114"/>
      <c r="CG11" s="114" t="s">
        <v>171</v>
      </c>
      <c r="CH11" s="937"/>
      <c r="CI11" s="114" t="s">
        <v>172</v>
      </c>
      <c r="CJ11" s="937"/>
      <c r="CK11" s="114" t="s">
        <v>140</v>
      </c>
      <c r="CL11" s="114"/>
      <c r="CM11" s="114" t="s">
        <v>173</v>
      </c>
      <c r="CN11" s="937"/>
      <c r="CO11" s="114"/>
      <c r="CP11" s="937"/>
      <c r="CQ11" s="114" t="s">
        <v>174</v>
      </c>
      <c r="CR11" s="937"/>
      <c r="CS11" s="937"/>
      <c r="CT11" s="937"/>
      <c r="CU11" s="114" t="s">
        <v>1150</v>
      </c>
      <c r="CV11" s="114"/>
      <c r="CW11" s="943" t="s">
        <v>215</v>
      </c>
      <c r="CX11" s="937"/>
      <c r="CY11" s="114" t="s">
        <v>49</v>
      </c>
      <c r="CZ11" s="937"/>
      <c r="DA11" s="114" t="s">
        <v>216</v>
      </c>
      <c r="DB11" s="937"/>
      <c r="DC11" s="937"/>
      <c r="DD11" s="114"/>
      <c r="DE11" s="114" t="s">
        <v>176</v>
      </c>
      <c r="DF11" s="116"/>
      <c r="DG11" s="114" t="s">
        <v>177</v>
      </c>
      <c r="DH11" s="114"/>
      <c r="DI11" s="114"/>
      <c r="DJ11" s="116"/>
      <c r="DK11" s="114" t="s">
        <v>178</v>
      </c>
      <c r="DL11" s="116"/>
      <c r="DM11" s="114"/>
      <c r="DN11" s="114"/>
      <c r="DO11" s="1318" t="s">
        <v>49</v>
      </c>
      <c r="DP11" s="1319"/>
      <c r="DQ11" s="1319"/>
      <c r="DR11" s="1188"/>
      <c r="DS11" s="1117"/>
      <c r="DT11" s="1117"/>
      <c r="DU11" s="940"/>
      <c r="DV11" s="940"/>
    </row>
    <row r="12" spans="1:134" s="941" customFormat="1" ht="13.35" customHeight="1">
      <c r="A12" s="938"/>
      <c r="B12" s="938"/>
      <c r="C12" s="114" t="s">
        <v>53</v>
      </c>
      <c r="D12" s="938"/>
      <c r="E12" s="114" t="s">
        <v>179</v>
      </c>
      <c r="F12" s="937"/>
      <c r="G12" s="114" t="s">
        <v>1172</v>
      </c>
      <c r="H12" s="937"/>
      <c r="I12" s="114" t="s">
        <v>180</v>
      </c>
      <c r="J12" s="937"/>
      <c r="K12" s="114" t="s">
        <v>181</v>
      </c>
      <c r="L12" s="937"/>
      <c r="M12" s="114" t="s">
        <v>182</v>
      </c>
      <c r="N12" s="937"/>
      <c r="O12" s="114" t="s">
        <v>183</v>
      </c>
      <c r="P12" s="937"/>
      <c r="Q12" s="114" t="s">
        <v>184</v>
      </c>
      <c r="R12" s="114"/>
      <c r="S12" s="114" t="s">
        <v>185</v>
      </c>
      <c r="T12" s="114"/>
      <c r="U12" s="988" t="s">
        <v>185</v>
      </c>
      <c r="V12" s="114"/>
      <c r="W12" s="114" t="s">
        <v>127</v>
      </c>
      <c r="X12" s="116"/>
      <c r="Y12" s="114" t="s">
        <v>209</v>
      </c>
      <c r="Z12" s="937"/>
      <c r="AA12" s="937"/>
      <c r="AB12" s="937"/>
      <c r="AC12" s="114" t="s">
        <v>186</v>
      </c>
      <c r="AD12" s="937"/>
      <c r="AE12" s="114" t="s">
        <v>164</v>
      </c>
      <c r="AF12" s="937"/>
      <c r="AG12" s="114" t="s">
        <v>202</v>
      </c>
      <c r="AH12" s="937"/>
      <c r="AI12" s="114" t="s">
        <v>214</v>
      </c>
      <c r="AJ12" s="937"/>
      <c r="AK12" s="114" t="s">
        <v>187</v>
      </c>
      <c r="AL12" s="937"/>
      <c r="AM12" s="988" t="s">
        <v>188</v>
      </c>
      <c r="AN12" s="938"/>
      <c r="AO12" s="114" t="s">
        <v>189</v>
      </c>
      <c r="AP12" s="114"/>
      <c r="AQ12" s="988" t="s">
        <v>190</v>
      </c>
      <c r="AR12" s="937"/>
      <c r="AS12" s="114" t="s">
        <v>191</v>
      </c>
      <c r="AT12" s="938"/>
      <c r="AU12" s="988" t="s">
        <v>192</v>
      </c>
      <c r="AV12" s="988"/>
      <c r="AW12" s="114" t="s">
        <v>158</v>
      </c>
      <c r="AX12" s="988"/>
      <c r="AY12" s="114" t="s">
        <v>193</v>
      </c>
      <c r="AZ12" s="944"/>
      <c r="BA12" s="114" t="s">
        <v>194</v>
      </c>
      <c r="BB12" s="944"/>
      <c r="BC12" s="114" t="s">
        <v>1141</v>
      </c>
      <c r="BD12" s="937"/>
      <c r="BE12" s="988" t="s">
        <v>195</v>
      </c>
      <c r="BF12" s="937"/>
      <c r="BG12" s="114" t="s">
        <v>196</v>
      </c>
      <c r="BH12" s="937"/>
      <c r="BI12" s="114" t="s">
        <v>197</v>
      </c>
      <c r="BJ12" s="937"/>
      <c r="BK12" s="114" t="s">
        <v>198</v>
      </c>
      <c r="BL12" s="937"/>
      <c r="BM12" s="114" t="s">
        <v>199</v>
      </c>
      <c r="BN12" s="937"/>
      <c r="BO12" s="114" t="s">
        <v>200</v>
      </c>
      <c r="BP12" s="114"/>
      <c r="BQ12" s="114" t="s">
        <v>830</v>
      </c>
      <c r="BR12" s="114"/>
      <c r="BS12" s="114" t="s">
        <v>201</v>
      </c>
      <c r="BT12" s="937"/>
      <c r="BU12" s="114" t="s">
        <v>202</v>
      </c>
      <c r="BV12" s="116"/>
      <c r="BW12" s="114" t="s">
        <v>167</v>
      </c>
      <c r="BX12" s="114"/>
      <c r="BY12" s="114" t="s">
        <v>204</v>
      </c>
      <c r="BZ12" s="937"/>
      <c r="CA12" s="114" t="s">
        <v>205</v>
      </c>
      <c r="CB12" s="937"/>
      <c r="CC12" s="114" t="s">
        <v>206</v>
      </c>
      <c r="CD12" s="937"/>
      <c r="CE12" s="114" t="s">
        <v>207</v>
      </c>
      <c r="CF12" s="114"/>
      <c r="CG12" s="114" t="s">
        <v>208</v>
      </c>
      <c r="CH12" s="937"/>
      <c r="CI12" s="114" t="s">
        <v>210</v>
      </c>
      <c r="CJ12" s="937"/>
      <c r="CK12" s="114" t="s">
        <v>211</v>
      </c>
      <c r="CL12" s="114"/>
      <c r="CM12" s="114" t="s">
        <v>212</v>
      </c>
      <c r="CN12" s="937"/>
      <c r="CO12" s="114" t="s">
        <v>213</v>
      </c>
      <c r="CP12" s="937"/>
      <c r="CQ12" s="114" t="s">
        <v>214</v>
      </c>
      <c r="CR12" s="937"/>
      <c r="CS12" s="114" t="s">
        <v>49</v>
      </c>
      <c r="CT12" s="937"/>
      <c r="CU12" s="114" t="s">
        <v>1151</v>
      </c>
      <c r="CV12" s="114"/>
      <c r="CW12" s="114" t="s">
        <v>362</v>
      </c>
      <c r="CX12" s="937"/>
      <c r="CY12" s="114" t="s">
        <v>215</v>
      </c>
      <c r="CZ12" s="937"/>
      <c r="DA12" s="114" t="s">
        <v>329</v>
      </c>
      <c r="DB12" s="937"/>
      <c r="DC12" s="114" t="s">
        <v>183</v>
      </c>
      <c r="DD12" s="114"/>
      <c r="DE12" s="114" t="s">
        <v>217</v>
      </c>
      <c r="DF12" s="116"/>
      <c r="DG12" s="114" t="s">
        <v>218</v>
      </c>
      <c r="DH12" s="114"/>
      <c r="DI12" s="114" t="s">
        <v>219</v>
      </c>
      <c r="DJ12" s="116"/>
      <c r="DK12" s="988" t="s">
        <v>220</v>
      </c>
      <c r="DL12" s="116"/>
      <c r="DM12" s="114"/>
      <c r="DN12" s="114"/>
      <c r="DO12" s="1320" t="s">
        <v>221</v>
      </c>
      <c r="DP12" s="1321"/>
      <c r="DQ12" s="1321"/>
      <c r="DR12" s="1118"/>
      <c r="DS12" s="1117"/>
      <c r="DT12" s="1117"/>
      <c r="DU12" s="940"/>
      <c r="DV12" s="940"/>
    </row>
    <row r="13" spans="1:134" s="941" customFormat="1" ht="13.5" customHeight="1">
      <c r="A13" s="938"/>
      <c r="B13" s="938"/>
      <c r="C13" s="114" t="s">
        <v>330</v>
      </c>
      <c r="D13" s="938"/>
      <c r="E13" s="114" t="s">
        <v>222</v>
      </c>
      <c r="F13" s="937"/>
      <c r="G13" s="114" t="s">
        <v>1173</v>
      </c>
      <c r="H13" s="937"/>
      <c r="I13" s="114" t="s">
        <v>223</v>
      </c>
      <c r="J13" s="937"/>
      <c r="K13" s="114" t="s">
        <v>55</v>
      </c>
      <c r="L13" s="937"/>
      <c r="M13" s="114" t="s">
        <v>156</v>
      </c>
      <c r="N13" s="937"/>
      <c r="O13" s="114" t="s">
        <v>224</v>
      </c>
      <c r="P13" s="937"/>
      <c r="Q13" s="114" t="s">
        <v>225</v>
      </c>
      <c r="R13" s="114"/>
      <c r="S13" s="114" t="s">
        <v>226</v>
      </c>
      <c r="T13" s="114"/>
      <c r="U13" s="988" t="s">
        <v>226</v>
      </c>
      <c r="V13" s="114"/>
      <c r="W13" s="988" t="s">
        <v>227</v>
      </c>
      <c r="X13" s="946"/>
      <c r="Y13" s="114" t="s">
        <v>1042</v>
      </c>
      <c r="Z13" s="937"/>
      <c r="AA13" s="114" t="s">
        <v>228</v>
      </c>
      <c r="AB13" s="937"/>
      <c r="AC13" s="114" t="s">
        <v>229</v>
      </c>
      <c r="AD13" s="937"/>
      <c r="AE13" s="114" t="s">
        <v>226</v>
      </c>
      <c r="AF13" s="937"/>
      <c r="AG13" s="114" t="s">
        <v>54</v>
      </c>
      <c r="AH13" s="937"/>
      <c r="AI13" s="114" t="s">
        <v>230</v>
      </c>
      <c r="AJ13" s="937"/>
      <c r="AK13" s="114" t="s">
        <v>231</v>
      </c>
      <c r="AL13" s="937"/>
      <c r="AM13" s="114" t="s">
        <v>54</v>
      </c>
      <c r="AN13" s="938"/>
      <c r="AO13" s="114" t="s">
        <v>232</v>
      </c>
      <c r="AP13" s="114"/>
      <c r="AQ13" s="114" t="s">
        <v>233</v>
      </c>
      <c r="AR13" s="937"/>
      <c r="AS13" s="114" t="s">
        <v>234</v>
      </c>
      <c r="AT13" s="938"/>
      <c r="AU13" s="988" t="s">
        <v>235</v>
      </c>
      <c r="AV13" s="988"/>
      <c r="AW13" s="114" t="s">
        <v>1170</v>
      </c>
      <c r="AX13" s="988"/>
      <c r="AY13" s="114" t="s">
        <v>236</v>
      </c>
      <c r="AZ13" s="944"/>
      <c r="BA13" s="114" t="s">
        <v>237</v>
      </c>
      <c r="BB13" s="944"/>
      <c r="BC13" s="114" t="s">
        <v>178</v>
      </c>
      <c r="BD13" s="937"/>
      <c r="BE13" s="114" t="s">
        <v>238</v>
      </c>
      <c r="BF13" s="937"/>
      <c r="BG13" s="114" t="s">
        <v>239</v>
      </c>
      <c r="BH13" s="937"/>
      <c r="BI13" s="114" t="s">
        <v>156</v>
      </c>
      <c r="BJ13" s="937"/>
      <c r="BK13" s="114" t="s">
        <v>237</v>
      </c>
      <c r="BL13" s="937"/>
      <c r="BM13" s="114" t="s">
        <v>240</v>
      </c>
      <c r="BN13" s="937"/>
      <c r="BO13" s="114" t="s">
        <v>71</v>
      </c>
      <c r="BP13" s="114"/>
      <c r="BQ13" s="114" t="s">
        <v>226</v>
      </c>
      <c r="BR13" s="114"/>
      <c r="BS13" s="114" t="s">
        <v>241</v>
      </c>
      <c r="BT13" s="937"/>
      <c r="BU13" s="114" t="s">
        <v>54</v>
      </c>
      <c r="BV13" s="116"/>
      <c r="BW13" s="114" t="s">
        <v>203</v>
      </c>
      <c r="BX13" s="114"/>
      <c r="BY13" s="114" t="s">
        <v>906</v>
      </c>
      <c r="BZ13" s="937"/>
      <c r="CA13" s="114" t="s">
        <v>238</v>
      </c>
      <c r="CB13" s="937"/>
      <c r="CC13" s="114" t="s">
        <v>156</v>
      </c>
      <c r="CD13" s="937"/>
      <c r="CE13" s="114" t="s">
        <v>80</v>
      </c>
      <c r="CF13" s="114"/>
      <c r="CG13" s="114" t="s">
        <v>226</v>
      </c>
      <c r="CH13" s="937"/>
      <c r="CI13" s="114" t="s">
        <v>174</v>
      </c>
      <c r="CJ13" s="937"/>
      <c r="CK13" s="114" t="s">
        <v>226</v>
      </c>
      <c r="CL13" s="114"/>
      <c r="CM13" s="114" t="s">
        <v>242</v>
      </c>
      <c r="CN13" s="937"/>
      <c r="CO13" s="114" t="s">
        <v>243</v>
      </c>
      <c r="CP13" s="937"/>
      <c r="CQ13" s="114" t="s">
        <v>230</v>
      </c>
      <c r="CR13" s="937"/>
      <c r="CS13" s="114" t="s">
        <v>244</v>
      </c>
      <c r="CT13" s="937"/>
      <c r="CU13" s="937" t="s">
        <v>1152</v>
      </c>
      <c r="CV13" s="114"/>
      <c r="CW13" s="114" t="s">
        <v>368</v>
      </c>
      <c r="CX13" s="937"/>
      <c r="CY13" s="114" t="s">
        <v>245</v>
      </c>
      <c r="CZ13" s="937"/>
      <c r="DA13" s="114" t="s">
        <v>544</v>
      </c>
      <c r="DB13" s="937"/>
      <c r="DC13" s="114" t="s">
        <v>224</v>
      </c>
      <c r="DD13" s="114"/>
      <c r="DE13" s="114" t="s">
        <v>246</v>
      </c>
      <c r="DF13" s="116"/>
      <c r="DG13" s="114" t="s">
        <v>231</v>
      </c>
      <c r="DH13" s="114"/>
      <c r="DI13" s="114" t="s">
        <v>247</v>
      </c>
      <c r="DJ13" s="116"/>
      <c r="DK13" s="114" t="s">
        <v>226</v>
      </c>
      <c r="DL13" s="116"/>
      <c r="DM13" s="114"/>
      <c r="DN13" s="114"/>
      <c r="DO13" s="116"/>
      <c r="DP13" s="116"/>
      <c r="DQ13" s="113" t="s">
        <v>22</v>
      </c>
      <c r="DR13" s="1188"/>
      <c r="DS13" s="1117"/>
      <c r="DT13" s="1117"/>
      <c r="DU13" s="940"/>
      <c r="DV13" s="940"/>
    </row>
    <row r="14" spans="1:134" s="941" customFormat="1" ht="15.75" customHeight="1">
      <c r="A14" s="938"/>
      <c r="B14" s="938"/>
      <c r="C14" s="989" t="s">
        <v>248</v>
      </c>
      <c r="D14" s="938"/>
      <c r="E14" s="114" t="s">
        <v>249</v>
      </c>
      <c r="F14" s="938"/>
      <c r="G14" s="114" t="s">
        <v>1174</v>
      </c>
      <c r="H14" s="938"/>
      <c r="I14" s="114" t="s">
        <v>250</v>
      </c>
      <c r="J14" s="937"/>
      <c r="K14" s="945" t="s">
        <v>251</v>
      </c>
      <c r="L14" s="937"/>
      <c r="M14" s="989" t="s">
        <v>252</v>
      </c>
      <c r="N14" s="937"/>
      <c r="O14" s="114" t="s">
        <v>559</v>
      </c>
      <c r="P14" s="937"/>
      <c r="Q14" s="114" t="s">
        <v>253</v>
      </c>
      <c r="R14" s="116"/>
      <c r="S14" s="988" t="s">
        <v>254</v>
      </c>
      <c r="T14" s="116"/>
      <c r="U14" s="988" t="s">
        <v>255</v>
      </c>
      <c r="V14" s="116"/>
      <c r="W14" s="988" t="s">
        <v>256</v>
      </c>
      <c r="X14" s="946"/>
      <c r="Y14" s="114" t="s">
        <v>828</v>
      </c>
      <c r="Z14" s="942"/>
      <c r="AA14" s="114" t="s">
        <v>257</v>
      </c>
      <c r="AB14" s="937"/>
      <c r="AC14" s="114" t="s">
        <v>258</v>
      </c>
      <c r="AD14" s="937"/>
      <c r="AE14" s="114" t="s">
        <v>259</v>
      </c>
      <c r="AF14" s="937"/>
      <c r="AG14" s="114" t="s">
        <v>1139</v>
      </c>
      <c r="AH14" s="938"/>
      <c r="AI14" s="114" t="s">
        <v>260</v>
      </c>
      <c r="AJ14" s="937"/>
      <c r="AK14" s="114" t="s">
        <v>261</v>
      </c>
      <c r="AL14" s="937"/>
      <c r="AM14" s="114" t="s">
        <v>262</v>
      </c>
      <c r="AN14" s="938"/>
      <c r="AO14" s="114" t="s">
        <v>263</v>
      </c>
      <c r="AP14" s="116"/>
      <c r="AQ14" s="988" t="s">
        <v>264</v>
      </c>
      <c r="AR14" s="937"/>
      <c r="AS14" s="114" t="s">
        <v>265</v>
      </c>
      <c r="AT14" s="938"/>
      <c r="AU14" s="989" t="s">
        <v>266</v>
      </c>
      <c r="AV14" s="946"/>
      <c r="AW14" s="989" t="s">
        <v>1171</v>
      </c>
      <c r="AX14" s="946"/>
      <c r="AY14" s="989" t="s">
        <v>267</v>
      </c>
      <c r="AZ14" s="944"/>
      <c r="BA14" s="988" t="s">
        <v>268</v>
      </c>
      <c r="BB14" s="944"/>
      <c r="BC14" s="988" t="s">
        <v>1142</v>
      </c>
      <c r="BD14" s="937"/>
      <c r="BE14" s="114" t="s">
        <v>269</v>
      </c>
      <c r="BF14" s="937"/>
      <c r="BG14" s="114" t="s">
        <v>270</v>
      </c>
      <c r="BH14" s="937"/>
      <c r="BI14" s="114" t="s">
        <v>271</v>
      </c>
      <c r="BJ14" s="937"/>
      <c r="BK14" s="114" t="s">
        <v>529</v>
      </c>
      <c r="BL14" s="937"/>
      <c r="BM14" s="114" t="s">
        <v>272</v>
      </c>
      <c r="BN14" s="937"/>
      <c r="BO14" s="114" t="s">
        <v>273</v>
      </c>
      <c r="BP14" s="114"/>
      <c r="BQ14" s="114" t="s">
        <v>831</v>
      </c>
      <c r="BR14" s="116"/>
      <c r="BS14" s="988" t="s">
        <v>274</v>
      </c>
      <c r="BT14" s="937"/>
      <c r="BU14" s="114" t="s">
        <v>275</v>
      </c>
      <c r="BV14" s="116"/>
      <c r="BW14" s="988" t="s">
        <v>276</v>
      </c>
      <c r="BX14" s="116"/>
      <c r="BY14" s="988" t="s">
        <v>277</v>
      </c>
      <c r="BZ14" s="937"/>
      <c r="CA14" s="114" t="s">
        <v>278</v>
      </c>
      <c r="CB14" s="942"/>
      <c r="CC14" s="114" t="s">
        <v>279</v>
      </c>
      <c r="CD14" s="937"/>
      <c r="CE14" s="114" t="s">
        <v>280</v>
      </c>
      <c r="CF14" s="116"/>
      <c r="CG14" s="988" t="s">
        <v>281</v>
      </c>
      <c r="CH14" s="937"/>
      <c r="CI14" s="114" t="s">
        <v>282</v>
      </c>
      <c r="CJ14" s="937"/>
      <c r="CK14" s="114" t="s">
        <v>283</v>
      </c>
      <c r="CL14" s="116"/>
      <c r="CM14" s="988" t="s">
        <v>284</v>
      </c>
      <c r="CN14" s="937"/>
      <c r="CO14" s="114" t="s">
        <v>285</v>
      </c>
      <c r="CP14" s="937"/>
      <c r="CQ14" s="114" t="s">
        <v>286</v>
      </c>
      <c r="CR14" s="937"/>
      <c r="CS14" s="114" t="s">
        <v>287</v>
      </c>
      <c r="CT14" s="937"/>
      <c r="CU14" s="114" t="s">
        <v>288</v>
      </c>
      <c r="CV14" s="114"/>
      <c r="CW14" s="943" t="s">
        <v>376</v>
      </c>
      <c r="CX14" s="937"/>
      <c r="CY14" s="114" t="s">
        <v>289</v>
      </c>
      <c r="CZ14" s="942"/>
      <c r="DA14" s="114" t="s">
        <v>290</v>
      </c>
      <c r="DB14" s="937"/>
      <c r="DC14" s="114" t="s">
        <v>291</v>
      </c>
      <c r="DD14" s="114"/>
      <c r="DE14" s="114" t="s">
        <v>292</v>
      </c>
      <c r="DF14" s="116"/>
      <c r="DG14" s="114" t="s">
        <v>293</v>
      </c>
      <c r="DH14" s="114"/>
      <c r="DI14" s="114" t="s">
        <v>294</v>
      </c>
      <c r="DJ14" s="116"/>
      <c r="DK14" s="988" t="s">
        <v>295</v>
      </c>
      <c r="DL14" s="116"/>
      <c r="DM14" s="988" t="s">
        <v>822</v>
      </c>
      <c r="DN14" s="114"/>
      <c r="DO14" s="1153" t="s">
        <v>1314</v>
      </c>
      <c r="DP14" s="113"/>
      <c r="DQ14" s="1153" t="s">
        <v>1203</v>
      </c>
      <c r="DR14" s="1119"/>
      <c r="DS14" s="1119"/>
      <c r="DT14" s="1119"/>
      <c r="DU14" s="426"/>
      <c r="DV14" s="940"/>
    </row>
    <row r="15" spans="1:134">
      <c r="A15" s="103" t="s">
        <v>0</v>
      </c>
      <c r="B15" s="104"/>
      <c r="C15" s="104"/>
      <c r="D15" s="104"/>
      <c r="E15" s="118"/>
      <c r="F15" s="104"/>
      <c r="G15" s="118"/>
      <c r="H15" s="104"/>
      <c r="I15" s="118"/>
      <c r="J15" s="104"/>
      <c r="K15" s="105"/>
      <c r="L15" s="104"/>
      <c r="M15" s="105"/>
      <c r="N15" s="104"/>
      <c r="O15" s="118"/>
      <c r="P15" s="104"/>
      <c r="Q15" s="118"/>
      <c r="R15" s="105"/>
      <c r="S15" s="118"/>
      <c r="T15" s="105"/>
      <c r="U15" s="118"/>
      <c r="V15" s="105"/>
      <c r="W15" s="118"/>
      <c r="X15" s="105"/>
      <c r="Y15" s="118"/>
      <c r="Z15" s="104"/>
      <c r="AA15" s="118"/>
      <c r="AB15" s="104"/>
      <c r="AC15" s="118"/>
      <c r="AD15" s="104"/>
      <c r="AE15" s="118"/>
      <c r="AF15" s="104"/>
      <c r="AG15" s="118"/>
      <c r="AH15" s="103"/>
      <c r="AI15" s="118"/>
      <c r="AJ15" s="104"/>
      <c r="AK15" s="118"/>
      <c r="AL15" s="104"/>
      <c r="AM15" s="118"/>
      <c r="AN15" s="104"/>
      <c r="AO15" s="118"/>
      <c r="AP15" s="105"/>
      <c r="AQ15" s="118"/>
      <c r="AR15" s="104"/>
      <c r="AS15" s="118"/>
      <c r="AT15" s="104"/>
      <c r="AU15" s="104"/>
      <c r="AV15" s="104"/>
      <c r="AW15" s="104"/>
      <c r="AX15" s="104"/>
      <c r="AY15" s="104"/>
      <c r="AZ15" s="104"/>
      <c r="BA15" s="118"/>
      <c r="BB15" s="104"/>
      <c r="BC15" s="118"/>
      <c r="BD15" s="104"/>
      <c r="BE15" s="118"/>
      <c r="BF15" s="104"/>
      <c r="BG15" s="118"/>
      <c r="BH15" s="104"/>
      <c r="BI15" s="118"/>
      <c r="BJ15" s="104"/>
      <c r="BK15" s="118"/>
      <c r="BL15" s="104"/>
      <c r="BM15" s="118"/>
      <c r="BN15" s="104"/>
      <c r="BO15" s="118"/>
      <c r="BP15" s="105"/>
      <c r="BQ15" s="118"/>
      <c r="BR15" s="105"/>
      <c r="BS15" s="118"/>
      <c r="BT15" s="104"/>
      <c r="BU15" s="118"/>
      <c r="BV15" s="105"/>
      <c r="BW15" s="118"/>
      <c r="BX15" s="105"/>
      <c r="BY15" s="118"/>
      <c r="BZ15" s="104"/>
      <c r="CA15" s="118"/>
      <c r="CB15" s="104"/>
      <c r="CC15" s="118"/>
      <c r="CD15" s="104"/>
      <c r="CE15" s="118"/>
      <c r="CF15" s="105"/>
      <c r="CG15" s="118"/>
      <c r="CH15" s="104"/>
      <c r="CI15" s="118"/>
      <c r="CJ15" s="104"/>
      <c r="CK15" s="118"/>
      <c r="CL15" s="105"/>
      <c r="CM15" s="118"/>
      <c r="CN15" s="104"/>
      <c r="CO15" s="119" t="s">
        <v>22</v>
      </c>
      <c r="CP15" s="104"/>
      <c r="CQ15" s="118"/>
      <c r="CR15" s="104"/>
      <c r="CS15" s="118"/>
      <c r="CT15" s="104"/>
      <c r="CU15" s="118"/>
      <c r="CV15" s="105"/>
      <c r="CW15" s="118"/>
      <c r="CX15" s="104"/>
      <c r="CY15" s="118"/>
      <c r="CZ15" s="105"/>
      <c r="DA15" s="118"/>
      <c r="DB15" s="104"/>
      <c r="DC15" s="118"/>
      <c r="DD15" s="106"/>
      <c r="DE15" s="120"/>
      <c r="DF15" s="107"/>
      <c r="DG15" s="120"/>
      <c r="DH15" s="106"/>
      <c r="DI15" s="120"/>
      <c r="DJ15" s="106"/>
      <c r="DK15" s="120"/>
      <c r="DL15" s="107"/>
      <c r="DM15" s="120"/>
      <c r="DN15" s="106"/>
      <c r="DO15" s="120"/>
      <c r="DP15" s="106"/>
      <c r="DQ15" s="120"/>
      <c r="DR15" s="1187"/>
    </row>
    <row r="16" spans="1:134" ht="14.25" customHeight="1">
      <c r="A16" s="121" t="s">
        <v>536</v>
      </c>
      <c r="B16" s="122" t="s">
        <v>22</v>
      </c>
      <c r="C16" s="422">
        <v>0</v>
      </c>
      <c r="D16" s="428"/>
      <c r="E16" s="422">
        <v>0</v>
      </c>
      <c r="F16" s="441"/>
      <c r="G16" s="422">
        <v>0</v>
      </c>
      <c r="H16" s="441"/>
      <c r="I16" s="422">
        <v>0</v>
      </c>
      <c r="J16" s="441"/>
      <c r="K16" s="422">
        <v>0</v>
      </c>
      <c r="L16" s="441"/>
      <c r="M16" s="422">
        <v>0</v>
      </c>
      <c r="N16" s="441"/>
      <c r="O16" s="422">
        <v>0</v>
      </c>
      <c r="P16" s="441"/>
      <c r="Q16" s="422">
        <v>0</v>
      </c>
      <c r="R16" s="441"/>
      <c r="S16" s="422">
        <v>0</v>
      </c>
      <c r="T16" s="441"/>
      <c r="U16" s="422">
        <v>0</v>
      </c>
      <c r="V16" s="441"/>
      <c r="W16" s="422">
        <v>0</v>
      </c>
      <c r="X16" s="872"/>
      <c r="Y16" s="422">
        <v>0</v>
      </c>
      <c r="Z16" s="441"/>
      <c r="AA16" s="422">
        <v>0</v>
      </c>
      <c r="AB16" s="441"/>
      <c r="AC16" s="422">
        <v>0</v>
      </c>
      <c r="AD16" s="441"/>
      <c r="AE16" s="422">
        <v>0</v>
      </c>
      <c r="AF16" s="441"/>
      <c r="AG16" s="422">
        <v>0</v>
      </c>
      <c r="AH16" s="441"/>
      <c r="AI16" s="422">
        <v>0</v>
      </c>
      <c r="AJ16" s="441"/>
      <c r="AK16" s="422">
        <v>0</v>
      </c>
      <c r="AL16" s="441"/>
      <c r="AM16" s="422">
        <v>0</v>
      </c>
      <c r="AN16" s="441"/>
      <c r="AO16" s="422">
        <v>0</v>
      </c>
      <c r="AP16" s="441"/>
      <c r="AQ16" s="422">
        <v>0</v>
      </c>
      <c r="AR16" s="441"/>
      <c r="AS16" s="422">
        <v>0</v>
      </c>
      <c r="AT16" s="441"/>
      <c r="AU16" s="422">
        <v>0</v>
      </c>
      <c r="AV16" s="441"/>
      <c r="AW16" s="422">
        <v>0</v>
      </c>
      <c r="AX16" s="441"/>
      <c r="AY16" s="422">
        <v>0</v>
      </c>
      <c r="AZ16" s="441"/>
      <c r="BA16" s="422">
        <v>0</v>
      </c>
      <c r="BB16" s="441"/>
      <c r="BC16" s="422">
        <v>0</v>
      </c>
      <c r="BD16" s="441"/>
      <c r="BE16" s="422">
        <v>0</v>
      </c>
      <c r="BF16" s="441"/>
      <c r="BG16" s="422">
        <v>0</v>
      </c>
      <c r="BH16" s="441"/>
      <c r="BI16" s="422">
        <v>0</v>
      </c>
      <c r="BJ16" s="441"/>
      <c r="BK16" s="422">
        <v>0</v>
      </c>
      <c r="BL16" s="441"/>
      <c r="BM16" s="422">
        <v>0</v>
      </c>
      <c r="BN16" s="441"/>
      <c r="BO16" s="422">
        <v>0</v>
      </c>
      <c r="BP16" s="422"/>
      <c r="BQ16" s="422">
        <v>0</v>
      </c>
      <c r="BR16" s="441"/>
      <c r="BS16" s="422">
        <v>0</v>
      </c>
      <c r="BT16" s="441"/>
      <c r="BU16" s="422">
        <v>0</v>
      </c>
      <c r="BV16" s="441"/>
      <c r="BW16" s="422">
        <v>0</v>
      </c>
      <c r="BX16" s="441"/>
      <c r="BY16" s="422">
        <v>0</v>
      </c>
      <c r="BZ16" s="441"/>
      <c r="CA16" s="422">
        <v>0</v>
      </c>
      <c r="CB16" s="441"/>
      <c r="CC16" s="422">
        <v>0</v>
      </c>
      <c r="CD16" s="441"/>
      <c r="CE16" s="422">
        <v>0</v>
      </c>
      <c r="CF16" s="441"/>
      <c r="CG16" s="422">
        <v>0</v>
      </c>
      <c r="CH16" s="441"/>
      <c r="CI16" s="422">
        <v>0</v>
      </c>
      <c r="CJ16" s="441"/>
      <c r="CK16" s="422">
        <v>0</v>
      </c>
      <c r="CL16" s="441"/>
      <c r="CM16" s="422">
        <v>0</v>
      </c>
      <c r="CN16" s="441"/>
      <c r="CO16" s="422">
        <v>2027354</v>
      </c>
      <c r="CP16" s="441"/>
      <c r="CQ16" s="422">
        <v>0</v>
      </c>
      <c r="CR16" s="122" t="s">
        <v>22</v>
      </c>
      <c r="CS16" s="422">
        <v>0</v>
      </c>
      <c r="CT16" s="441"/>
      <c r="CU16" s="422">
        <v>0</v>
      </c>
      <c r="CV16" s="422"/>
      <c r="CW16" s="422">
        <v>0</v>
      </c>
      <c r="CX16" s="441"/>
      <c r="CY16" s="422">
        <v>0</v>
      </c>
      <c r="CZ16" s="441"/>
      <c r="DA16" s="422">
        <v>0</v>
      </c>
      <c r="DB16" s="441"/>
      <c r="DC16" s="422">
        <v>0</v>
      </c>
      <c r="DD16" s="442"/>
      <c r="DE16" s="422">
        <v>0</v>
      </c>
      <c r="DF16" s="465"/>
      <c r="DG16" s="422">
        <v>0</v>
      </c>
      <c r="DH16" s="441"/>
      <c r="DI16" s="422">
        <v>0</v>
      </c>
      <c r="DJ16" s="441"/>
      <c r="DK16" s="422">
        <v>0</v>
      </c>
      <c r="DL16" s="450"/>
      <c r="DM16" s="422">
        <v>0</v>
      </c>
      <c r="DN16" s="441"/>
      <c r="DO16" s="441">
        <f t="shared" ref="DO16:DO21" si="0">ROUND(SUM(C16:DM16),1)</f>
        <v>2027354</v>
      </c>
      <c r="DP16" s="441"/>
      <c r="DQ16" s="422">
        <v>2183688</v>
      </c>
      <c r="DU16" s="436"/>
      <c r="DV16" s="436"/>
      <c r="DW16" s="437"/>
      <c r="DX16" s="437"/>
      <c r="DY16" s="437"/>
      <c r="DZ16" s="437"/>
      <c r="EA16" s="437"/>
      <c r="EB16" s="437"/>
      <c r="EC16" s="437"/>
      <c r="ED16" s="437"/>
    </row>
    <row r="17" spans="1:122" ht="13.5" customHeight="1">
      <c r="A17" s="121" t="s">
        <v>297</v>
      </c>
      <c r="B17" s="122" t="s">
        <v>22</v>
      </c>
      <c r="C17" s="401">
        <v>0</v>
      </c>
      <c r="D17" s="126"/>
      <c r="E17" s="401">
        <v>0</v>
      </c>
      <c r="F17" s="137"/>
      <c r="G17" s="401">
        <v>0</v>
      </c>
      <c r="H17" s="137"/>
      <c r="I17" s="401">
        <v>0</v>
      </c>
      <c r="J17" s="126" t="s">
        <v>22</v>
      </c>
      <c r="K17" s="401">
        <v>0</v>
      </c>
      <c r="L17" s="126" t="s">
        <v>22</v>
      </c>
      <c r="M17" s="401">
        <v>0</v>
      </c>
      <c r="N17" s="126" t="s">
        <v>22</v>
      </c>
      <c r="O17" s="401">
        <v>0</v>
      </c>
      <c r="P17" s="126"/>
      <c r="Q17" s="401">
        <v>0</v>
      </c>
      <c r="R17" s="137"/>
      <c r="S17" s="401">
        <v>0</v>
      </c>
      <c r="T17" s="137"/>
      <c r="U17" s="401">
        <v>0</v>
      </c>
      <c r="V17" s="137"/>
      <c r="W17" s="401">
        <v>0</v>
      </c>
      <c r="X17" s="414"/>
      <c r="Y17" s="401">
        <v>0</v>
      </c>
      <c r="Z17" s="126" t="s">
        <v>22</v>
      </c>
      <c r="AA17" s="401">
        <v>0</v>
      </c>
      <c r="AB17" s="126" t="s">
        <v>22</v>
      </c>
      <c r="AC17" s="401">
        <v>0</v>
      </c>
      <c r="AD17" s="126" t="s">
        <v>22</v>
      </c>
      <c r="AE17" s="401">
        <v>90746</v>
      </c>
      <c r="AF17" s="126" t="s">
        <v>22</v>
      </c>
      <c r="AG17" s="401">
        <v>456</v>
      </c>
      <c r="AH17" s="126" t="s">
        <v>22</v>
      </c>
      <c r="AI17" s="401">
        <v>0</v>
      </c>
      <c r="AJ17" s="126" t="s">
        <v>22</v>
      </c>
      <c r="AK17" s="401">
        <v>0</v>
      </c>
      <c r="AL17" s="126" t="s">
        <v>22</v>
      </c>
      <c r="AM17" s="401">
        <v>0</v>
      </c>
      <c r="AN17" s="126" t="s">
        <v>22</v>
      </c>
      <c r="AO17" s="401">
        <v>0</v>
      </c>
      <c r="AP17" s="429" t="s">
        <v>22</v>
      </c>
      <c r="AQ17" s="401">
        <v>0</v>
      </c>
      <c r="AR17" s="126" t="s">
        <v>22</v>
      </c>
      <c r="AS17" s="401">
        <v>0</v>
      </c>
      <c r="AT17" s="401"/>
      <c r="AU17" s="401">
        <v>728193</v>
      </c>
      <c r="AV17" s="81"/>
      <c r="AW17" s="401">
        <v>0</v>
      </c>
      <c r="AX17" s="81"/>
      <c r="AY17" s="401">
        <v>0</v>
      </c>
      <c r="AZ17" s="126" t="s">
        <v>22</v>
      </c>
      <c r="BA17" s="401">
        <v>0</v>
      </c>
      <c r="BB17" s="126" t="s">
        <v>22</v>
      </c>
      <c r="BC17" s="401">
        <v>0</v>
      </c>
      <c r="BD17" s="126" t="s">
        <v>22</v>
      </c>
      <c r="BE17" s="401">
        <v>0</v>
      </c>
      <c r="BF17" s="126" t="s">
        <v>22</v>
      </c>
      <c r="BG17" s="401">
        <v>0</v>
      </c>
      <c r="BH17" s="126" t="s">
        <v>22</v>
      </c>
      <c r="BI17" s="401">
        <v>0</v>
      </c>
      <c r="BJ17" s="126" t="s">
        <v>22</v>
      </c>
      <c r="BK17" s="401">
        <v>0</v>
      </c>
      <c r="BL17" s="126" t="s">
        <v>22</v>
      </c>
      <c r="BM17" s="401">
        <v>0</v>
      </c>
      <c r="BN17" s="126" t="s">
        <v>22</v>
      </c>
      <c r="BO17" s="401">
        <v>885100</v>
      </c>
      <c r="BP17" s="401"/>
      <c r="BQ17" s="401">
        <v>8411</v>
      </c>
      <c r="BR17" s="126"/>
      <c r="BS17" s="401">
        <v>0</v>
      </c>
      <c r="BT17" s="126" t="s">
        <v>22</v>
      </c>
      <c r="BU17" s="401">
        <v>0</v>
      </c>
      <c r="BV17" s="430"/>
      <c r="BW17" s="401">
        <v>0</v>
      </c>
      <c r="BX17" s="137"/>
      <c r="BY17" s="401">
        <v>0</v>
      </c>
      <c r="BZ17" s="126" t="s">
        <v>22</v>
      </c>
      <c r="CA17" s="401">
        <v>0</v>
      </c>
      <c r="CB17" s="126" t="s">
        <v>22</v>
      </c>
      <c r="CC17" s="401">
        <v>0</v>
      </c>
      <c r="CD17" s="126" t="s">
        <v>22</v>
      </c>
      <c r="CE17" s="401">
        <v>0</v>
      </c>
      <c r="CF17" s="137"/>
      <c r="CG17" s="401">
        <v>0</v>
      </c>
      <c r="CH17" s="126" t="s">
        <v>22</v>
      </c>
      <c r="CI17" s="401">
        <v>0</v>
      </c>
      <c r="CJ17" s="126" t="s">
        <v>22</v>
      </c>
      <c r="CK17" s="401">
        <v>0</v>
      </c>
      <c r="CL17" s="429"/>
      <c r="CM17" s="401">
        <v>0</v>
      </c>
      <c r="CN17" s="126" t="s">
        <v>22</v>
      </c>
      <c r="CO17" s="401">
        <v>0</v>
      </c>
      <c r="CP17" s="126" t="s">
        <v>22</v>
      </c>
      <c r="CQ17" s="401">
        <v>0</v>
      </c>
      <c r="CR17" s="122" t="s">
        <v>22</v>
      </c>
      <c r="CS17" s="401">
        <v>0</v>
      </c>
      <c r="CT17" s="137"/>
      <c r="CU17" s="401">
        <v>0</v>
      </c>
      <c r="CV17" s="401"/>
      <c r="CW17" s="401">
        <v>0</v>
      </c>
      <c r="CX17" s="137"/>
      <c r="CY17" s="401">
        <v>0</v>
      </c>
      <c r="CZ17" s="137"/>
      <c r="DA17" s="401">
        <v>0</v>
      </c>
      <c r="DB17" s="137"/>
      <c r="DC17" s="401">
        <v>0</v>
      </c>
      <c r="DD17" s="137"/>
      <c r="DE17" s="401">
        <v>0</v>
      </c>
      <c r="DF17" s="429"/>
      <c r="DG17" s="401">
        <v>0</v>
      </c>
      <c r="DH17" s="137" t="s">
        <v>22</v>
      </c>
      <c r="DI17" s="401">
        <v>0</v>
      </c>
      <c r="DJ17" s="137"/>
      <c r="DK17" s="401">
        <v>0</v>
      </c>
      <c r="DL17" s="137"/>
      <c r="DM17" s="401">
        <v>0</v>
      </c>
      <c r="DN17" s="137"/>
      <c r="DO17" s="126">
        <f t="shared" si="0"/>
        <v>1712906</v>
      </c>
      <c r="DP17" s="137"/>
      <c r="DQ17" s="401">
        <v>1915707</v>
      </c>
    </row>
    <row r="18" spans="1:122" ht="13.5" customHeight="1">
      <c r="A18" s="104" t="s">
        <v>1040</v>
      </c>
      <c r="B18" s="122" t="s">
        <v>22</v>
      </c>
      <c r="C18" s="401">
        <v>0</v>
      </c>
      <c r="D18" s="401"/>
      <c r="E18" s="401">
        <v>0</v>
      </c>
      <c r="F18" s="137"/>
      <c r="G18" s="401">
        <v>0</v>
      </c>
      <c r="H18" s="137"/>
      <c r="I18" s="401">
        <v>0</v>
      </c>
      <c r="J18" s="401"/>
      <c r="K18" s="401">
        <v>0</v>
      </c>
      <c r="L18" s="401"/>
      <c r="M18" s="401">
        <v>0</v>
      </c>
      <c r="N18" s="401"/>
      <c r="O18" s="401">
        <v>0</v>
      </c>
      <c r="P18" s="401"/>
      <c r="Q18" s="401">
        <v>0</v>
      </c>
      <c r="R18" s="137"/>
      <c r="S18" s="401">
        <v>0</v>
      </c>
      <c r="T18" s="137"/>
      <c r="U18" s="401">
        <v>0</v>
      </c>
      <c r="V18" s="137"/>
      <c r="W18" s="401">
        <v>0</v>
      </c>
      <c r="X18" s="414"/>
      <c r="Y18" s="401">
        <v>0</v>
      </c>
      <c r="Z18" s="401"/>
      <c r="AA18" s="401">
        <v>0</v>
      </c>
      <c r="AB18" s="401" t="s">
        <v>298</v>
      </c>
      <c r="AC18" s="401">
        <v>0</v>
      </c>
      <c r="AD18" s="401" t="s">
        <v>22</v>
      </c>
      <c r="AE18" s="401">
        <v>306466</v>
      </c>
      <c r="AF18" s="401" t="s">
        <v>22</v>
      </c>
      <c r="AG18" s="401">
        <v>0</v>
      </c>
      <c r="AH18" s="38"/>
      <c r="AI18" s="401">
        <v>0</v>
      </c>
      <c r="AJ18" s="401" t="s">
        <v>298</v>
      </c>
      <c r="AK18" s="401">
        <v>0</v>
      </c>
      <c r="AL18" s="401"/>
      <c r="AM18" s="401">
        <v>0</v>
      </c>
      <c r="AN18" s="401"/>
      <c r="AO18" s="401">
        <v>0</v>
      </c>
      <c r="AP18" s="429" t="s">
        <v>22</v>
      </c>
      <c r="AQ18" s="401">
        <v>0</v>
      </c>
      <c r="AR18" s="401"/>
      <c r="AS18" s="401">
        <v>0</v>
      </c>
      <c r="AT18" s="401"/>
      <c r="AU18" s="401">
        <v>0</v>
      </c>
      <c r="AV18" s="81"/>
      <c r="AW18" s="401">
        <v>0</v>
      </c>
      <c r="AX18" s="81"/>
      <c r="AY18" s="401">
        <v>0</v>
      </c>
      <c r="AZ18" s="401"/>
      <c r="BA18" s="401">
        <v>0</v>
      </c>
      <c r="BB18" s="401"/>
      <c r="BC18" s="401">
        <v>0</v>
      </c>
      <c r="BD18" s="401"/>
      <c r="BE18" s="401">
        <v>0</v>
      </c>
      <c r="BF18" s="401"/>
      <c r="BG18" s="401">
        <v>0</v>
      </c>
      <c r="BH18" s="401"/>
      <c r="BI18" s="401">
        <v>0</v>
      </c>
      <c r="BJ18" s="401"/>
      <c r="BK18" s="401">
        <v>0</v>
      </c>
      <c r="BL18" s="401"/>
      <c r="BM18" s="401">
        <v>0</v>
      </c>
      <c r="BN18" s="401"/>
      <c r="BO18" s="401">
        <v>1529556</v>
      </c>
      <c r="BP18" s="401"/>
      <c r="BQ18" s="401">
        <v>0</v>
      </c>
      <c r="BR18" s="401"/>
      <c r="BS18" s="401">
        <v>0</v>
      </c>
      <c r="BT18" s="401"/>
      <c r="BU18" s="401">
        <v>0</v>
      </c>
      <c r="BV18" s="429"/>
      <c r="BW18" s="401">
        <v>0</v>
      </c>
      <c r="BX18" s="429"/>
      <c r="BY18" s="401">
        <v>0</v>
      </c>
      <c r="BZ18" s="401"/>
      <c r="CA18" s="401">
        <v>0</v>
      </c>
      <c r="CB18" s="401"/>
      <c r="CC18" s="401">
        <v>0</v>
      </c>
      <c r="CD18" s="401"/>
      <c r="CE18" s="401">
        <v>0</v>
      </c>
      <c r="CF18" s="137"/>
      <c r="CG18" s="401">
        <v>0</v>
      </c>
      <c r="CH18" s="401"/>
      <c r="CI18" s="401">
        <v>0</v>
      </c>
      <c r="CJ18" s="401"/>
      <c r="CK18" s="401">
        <v>0</v>
      </c>
      <c r="CL18" s="429"/>
      <c r="CM18" s="401">
        <v>0</v>
      </c>
      <c r="CN18" s="401" t="s">
        <v>22</v>
      </c>
      <c r="CO18" s="401">
        <v>0</v>
      </c>
      <c r="CP18" s="401" t="s">
        <v>298</v>
      </c>
      <c r="CQ18" s="401">
        <v>0</v>
      </c>
      <c r="CR18" s="122" t="s">
        <v>22</v>
      </c>
      <c r="CS18" s="401">
        <v>0</v>
      </c>
      <c r="CT18" s="137"/>
      <c r="CU18" s="401">
        <v>0</v>
      </c>
      <c r="CV18" s="401"/>
      <c r="CW18" s="401">
        <v>0</v>
      </c>
      <c r="CX18" s="137"/>
      <c r="CY18" s="401">
        <v>0</v>
      </c>
      <c r="CZ18" s="137"/>
      <c r="DA18" s="401">
        <v>0</v>
      </c>
      <c r="DB18" s="137"/>
      <c r="DC18" s="401">
        <v>0</v>
      </c>
      <c r="DD18" s="137"/>
      <c r="DE18" s="401">
        <v>0</v>
      </c>
      <c r="DF18" s="429"/>
      <c r="DG18" s="401">
        <v>0</v>
      </c>
      <c r="DH18" s="137" t="s">
        <v>22</v>
      </c>
      <c r="DI18" s="401">
        <v>0</v>
      </c>
      <c r="DJ18" s="137"/>
      <c r="DK18" s="401">
        <v>0</v>
      </c>
      <c r="DL18" s="137"/>
      <c r="DM18" s="401">
        <v>0</v>
      </c>
      <c r="DN18" s="137"/>
      <c r="DO18" s="126">
        <f t="shared" si="0"/>
        <v>1836022</v>
      </c>
      <c r="DP18" s="137"/>
      <c r="DQ18" s="401">
        <v>1959609</v>
      </c>
    </row>
    <row r="19" spans="1:122" ht="13.5" customHeight="1">
      <c r="A19" s="104" t="s">
        <v>1041</v>
      </c>
      <c r="B19" s="122" t="s">
        <v>22</v>
      </c>
      <c r="C19" s="401">
        <v>0</v>
      </c>
      <c r="D19" s="401"/>
      <c r="E19" s="401">
        <v>0</v>
      </c>
      <c r="F19" s="137"/>
      <c r="G19" s="401">
        <v>0</v>
      </c>
      <c r="H19" s="137"/>
      <c r="I19" s="401">
        <v>0</v>
      </c>
      <c r="J19" s="401"/>
      <c r="K19" s="401">
        <v>0</v>
      </c>
      <c r="L19" s="401"/>
      <c r="M19" s="401">
        <v>0</v>
      </c>
      <c r="N19" s="401"/>
      <c r="O19" s="401">
        <v>0</v>
      </c>
      <c r="P19" s="401"/>
      <c r="Q19" s="401">
        <v>0</v>
      </c>
      <c r="R19" s="137"/>
      <c r="S19" s="401">
        <v>0</v>
      </c>
      <c r="T19" s="137"/>
      <c r="U19" s="401">
        <v>0</v>
      </c>
      <c r="V19" s="137"/>
      <c r="W19" s="401">
        <v>0</v>
      </c>
      <c r="X19" s="414"/>
      <c r="Y19" s="401">
        <v>0</v>
      </c>
      <c r="Z19" s="401"/>
      <c r="AA19" s="401">
        <v>0</v>
      </c>
      <c r="AB19" s="401" t="s">
        <v>298</v>
      </c>
      <c r="AC19" s="401">
        <v>0</v>
      </c>
      <c r="AD19" s="401"/>
      <c r="AE19" s="401">
        <v>0</v>
      </c>
      <c r="AF19" s="401"/>
      <c r="AG19" s="401">
        <v>0</v>
      </c>
      <c r="AH19" s="38"/>
      <c r="AI19" s="401">
        <v>0</v>
      </c>
      <c r="AJ19" s="401" t="s">
        <v>298</v>
      </c>
      <c r="AK19" s="401">
        <v>0</v>
      </c>
      <c r="AL19" s="401"/>
      <c r="AM19" s="401">
        <v>0</v>
      </c>
      <c r="AN19" s="401"/>
      <c r="AO19" s="401">
        <v>0</v>
      </c>
      <c r="AP19" s="429"/>
      <c r="AQ19" s="401">
        <v>0</v>
      </c>
      <c r="AR19" s="401"/>
      <c r="AS19" s="401">
        <v>0</v>
      </c>
      <c r="AT19" s="401"/>
      <c r="AU19" s="401">
        <v>0</v>
      </c>
      <c r="AV19" s="81"/>
      <c r="AW19" s="401">
        <v>0</v>
      </c>
      <c r="AX19" s="81"/>
      <c r="AY19" s="401">
        <v>0</v>
      </c>
      <c r="AZ19" s="401"/>
      <c r="BA19" s="401">
        <v>0</v>
      </c>
      <c r="BB19" s="401"/>
      <c r="BC19" s="401">
        <v>0</v>
      </c>
      <c r="BD19" s="401"/>
      <c r="BE19" s="401">
        <v>0</v>
      </c>
      <c r="BF19" s="401"/>
      <c r="BG19" s="401">
        <v>0</v>
      </c>
      <c r="BH19" s="401"/>
      <c r="BI19" s="401">
        <v>0</v>
      </c>
      <c r="BJ19" s="401"/>
      <c r="BK19" s="401">
        <v>0</v>
      </c>
      <c r="BL19" s="401"/>
      <c r="BM19" s="401">
        <v>0</v>
      </c>
      <c r="BN19" s="401"/>
      <c r="BO19" s="401">
        <v>0</v>
      </c>
      <c r="BP19" s="401"/>
      <c r="BQ19" s="401">
        <v>0</v>
      </c>
      <c r="BR19" s="401"/>
      <c r="BS19" s="401">
        <v>0</v>
      </c>
      <c r="BT19" s="401"/>
      <c r="BU19" s="401">
        <v>0</v>
      </c>
      <c r="BV19" s="429"/>
      <c r="BW19" s="401">
        <v>0</v>
      </c>
      <c r="BX19" s="429"/>
      <c r="BY19" s="401">
        <v>0</v>
      </c>
      <c r="BZ19" s="401"/>
      <c r="CA19" s="401">
        <v>0</v>
      </c>
      <c r="CB19" s="401"/>
      <c r="CC19" s="401">
        <v>0</v>
      </c>
      <c r="CD19" s="401"/>
      <c r="CE19" s="401">
        <v>0</v>
      </c>
      <c r="CF19" s="137"/>
      <c r="CG19" s="401">
        <v>0</v>
      </c>
      <c r="CH19" s="401"/>
      <c r="CI19" s="401">
        <v>0</v>
      </c>
      <c r="CJ19" s="401"/>
      <c r="CK19" s="401">
        <v>0</v>
      </c>
      <c r="CL19" s="429"/>
      <c r="CM19" s="401">
        <v>0</v>
      </c>
      <c r="CN19" s="401"/>
      <c r="CO19" s="401">
        <v>0</v>
      </c>
      <c r="CP19" s="401" t="s">
        <v>298</v>
      </c>
      <c r="CQ19" s="401">
        <v>0</v>
      </c>
      <c r="CR19" s="122" t="s">
        <v>22</v>
      </c>
      <c r="CS19" s="401">
        <v>0</v>
      </c>
      <c r="CT19" s="137"/>
      <c r="CU19" s="401">
        <v>0</v>
      </c>
      <c r="CV19" s="401"/>
      <c r="CW19" s="401">
        <v>0</v>
      </c>
      <c r="CX19" s="137"/>
      <c r="CY19" s="401">
        <v>0</v>
      </c>
      <c r="CZ19" s="137"/>
      <c r="DA19" s="401">
        <v>0</v>
      </c>
      <c r="DB19" s="137"/>
      <c r="DC19" s="401">
        <v>0</v>
      </c>
      <c r="DD19" s="137"/>
      <c r="DE19" s="401">
        <v>0</v>
      </c>
      <c r="DF19" s="429"/>
      <c r="DG19" s="401">
        <v>0</v>
      </c>
      <c r="DH19" s="126" t="s">
        <v>22</v>
      </c>
      <c r="DI19" s="401">
        <v>0</v>
      </c>
      <c r="DJ19" s="137"/>
      <c r="DK19" s="401">
        <v>0</v>
      </c>
      <c r="DL19" s="137"/>
      <c r="DM19" s="401">
        <v>0</v>
      </c>
      <c r="DN19" s="137"/>
      <c r="DO19" s="126">
        <f t="shared" si="0"/>
        <v>0</v>
      </c>
      <c r="DP19" s="137"/>
      <c r="DQ19" s="401">
        <v>0</v>
      </c>
    </row>
    <row r="20" spans="1:122">
      <c r="A20" s="104" t="s">
        <v>535</v>
      </c>
      <c r="B20" s="122" t="s">
        <v>22</v>
      </c>
      <c r="C20" s="401">
        <v>14</v>
      </c>
      <c r="D20" s="401"/>
      <c r="E20" s="401">
        <v>0</v>
      </c>
      <c r="F20" s="137"/>
      <c r="G20" s="401">
        <v>314</v>
      </c>
      <c r="H20" s="137"/>
      <c r="I20" s="401">
        <v>14</v>
      </c>
      <c r="J20" s="401"/>
      <c r="K20" s="401">
        <v>3274</v>
      </c>
      <c r="L20" s="401"/>
      <c r="M20" s="401">
        <v>41</v>
      </c>
      <c r="N20" s="401"/>
      <c r="O20" s="401">
        <v>68318</v>
      </c>
      <c r="P20" s="401" t="s">
        <v>22</v>
      </c>
      <c r="Q20" s="401">
        <v>37570</v>
      </c>
      <c r="R20" s="401"/>
      <c r="S20" s="401">
        <v>5312</v>
      </c>
      <c r="T20" s="401"/>
      <c r="U20" s="401">
        <v>2</v>
      </c>
      <c r="V20" s="401"/>
      <c r="W20" s="401">
        <v>20169</v>
      </c>
      <c r="X20" s="414"/>
      <c r="Y20" s="401">
        <v>80475</v>
      </c>
      <c r="Z20" s="401"/>
      <c r="AA20" s="401">
        <v>50435</v>
      </c>
      <c r="AB20" s="401"/>
      <c r="AC20" s="401">
        <v>79</v>
      </c>
      <c r="AD20" s="401" t="s">
        <v>22</v>
      </c>
      <c r="AE20" s="401">
        <v>129834</v>
      </c>
      <c r="AF20" s="401" t="s">
        <v>22</v>
      </c>
      <c r="AG20" s="401">
        <v>2335</v>
      </c>
      <c r="AH20" s="38"/>
      <c r="AI20" s="401">
        <v>0</v>
      </c>
      <c r="AJ20" s="401"/>
      <c r="AK20" s="401">
        <v>1</v>
      </c>
      <c r="AL20" s="401"/>
      <c r="AM20" s="401">
        <v>79553</v>
      </c>
      <c r="AN20" s="401"/>
      <c r="AO20" s="401">
        <v>36967</v>
      </c>
      <c r="AP20" s="414" t="s">
        <v>22</v>
      </c>
      <c r="AQ20" s="401">
        <v>17</v>
      </c>
      <c r="AR20" s="401"/>
      <c r="AS20" s="401">
        <v>0</v>
      </c>
      <c r="AT20" s="401"/>
      <c r="AU20" s="401">
        <v>5104383</v>
      </c>
      <c r="AV20" s="411"/>
      <c r="AW20" s="401">
        <v>139342</v>
      </c>
      <c r="AX20" s="411"/>
      <c r="AY20" s="401">
        <v>574</v>
      </c>
      <c r="AZ20" s="401"/>
      <c r="BA20" s="401">
        <v>219255</v>
      </c>
      <c r="BB20" s="401"/>
      <c r="BC20" s="137">
        <v>5614</v>
      </c>
      <c r="BD20" s="401"/>
      <c r="BE20" s="401">
        <v>50664</v>
      </c>
      <c r="BF20" s="401"/>
      <c r="BG20" s="401">
        <v>1566</v>
      </c>
      <c r="BH20" s="401"/>
      <c r="BI20" s="401">
        <v>9223</v>
      </c>
      <c r="BJ20" s="401"/>
      <c r="BK20" s="401">
        <v>1311</v>
      </c>
      <c r="BL20" s="401"/>
      <c r="BM20" s="401">
        <v>8812</v>
      </c>
      <c r="BN20" s="401"/>
      <c r="BO20" s="401">
        <v>13893</v>
      </c>
      <c r="BP20" s="401"/>
      <c r="BQ20" s="401">
        <v>211</v>
      </c>
      <c r="BR20" s="414"/>
      <c r="BS20" s="401">
        <v>20</v>
      </c>
      <c r="BT20" s="401"/>
      <c r="BU20" s="401">
        <v>2754462</v>
      </c>
      <c r="BV20" s="430"/>
      <c r="BW20" s="401">
        <v>521</v>
      </c>
      <c r="BX20" s="414"/>
      <c r="BY20" s="401">
        <v>0</v>
      </c>
      <c r="BZ20" s="401"/>
      <c r="CA20" s="401">
        <v>32580</v>
      </c>
      <c r="CB20" s="401"/>
      <c r="CC20" s="401">
        <v>365</v>
      </c>
      <c r="CD20" s="401"/>
      <c r="CE20" s="401">
        <v>31867</v>
      </c>
      <c r="CF20" s="401"/>
      <c r="CG20" s="401">
        <v>200</v>
      </c>
      <c r="CH20" s="401"/>
      <c r="CI20" s="401">
        <v>683</v>
      </c>
      <c r="CJ20" s="401"/>
      <c r="CK20" s="401">
        <v>0</v>
      </c>
      <c r="CL20" s="414"/>
      <c r="CM20" s="401">
        <v>0</v>
      </c>
      <c r="CN20" s="401" t="s">
        <v>22</v>
      </c>
      <c r="CO20" s="401">
        <v>0</v>
      </c>
      <c r="CP20" s="401"/>
      <c r="CQ20" s="401">
        <v>851</v>
      </c>
      <c r="CR20" s="122" t="s">
        <v>22</v>
      </c>
      <c r="CS20" s="401">
        <v>2929813</v>
      </c>
      <c r="CT20" s="137"/>
      <c r="CU20" s="401">
        <v>117733</v>
      </c>
      <c r="CV20" s="401"/>
      <c r="CW20" s="401">
        <v>144323</v>
      </c>
      <c r="CX20" s="137"/>
      <c r="CY20" s="401">
        <v>5060202</v>
      </c>
      <c r="CZ20" s="137"/>
      <c r="DA20" s="401">
        <v>37030</v>
      </c>
      <c r="DB20" s="137"/>
      <c r="DC20" s="401">
        <v>4420</v>
      </c>
      <c r="DD20" s="137"/>
      <c r="DE20" s="401">
        <v>8621</v>
      </c>
      <c r="DF20" s="429"/>
      <c r="DG20" s="401">
        <v>-58</v>
      </c>
      <c r="DH20" s="137" t="s">
        <v>22</v>
      </c>
      <c r="DI20" s="401">
        <v>38</v>
      </c>
      <c r="DJ20" s="137"/>
      <c r="DK20" s="401">
        <v>0</v>
      </c>
      <c r="DL20" s="137"/>
      <c r="DM20" s="401">
        <v>0</v>
      </c>
      <c r="DN20" s="137"/>
      <c r="DO20" s="126">
        <f>ROUND(SUM(C20:DM20),1)</f>
        <v>17193243</v>
      </c>
      <c r="DP20" s="137"/>
      <c r="DQ20" s="401">
        <v>19064356</v>
      </c>
    </row>
    <row r="21" spans="1:122">
      <c r="A21" s="121" t="s">
        <v>301</v>
      </c>
      <c r="B21" s="122" t="s">
        <v>22</v>
      </c>
      <c r="C21" s="401">
        <v>0</v>
      </c>
      <c r="D21" s="401"/>
      <c r="E21" s="401">
        <v>0</v>
      </c>
      <c r="F21" s="401"/>
      <c r="G21" s="401">
        <v>0</v>
      </c>
      <c r="H21" s="401"/>
      <c r="I21" s="401">
        <v>0</v>
      </c>
      <c r="J21" s="401"/>
      <c r="K21" s="401">
        <v>0</v>
      </c>
      <c r="L21" s="401"/>
      <c r="M21" s="401">
        <v>0</v>
      </c>
      <c r="N21" s="401"/>
      <c r="O21" s="401">
        <v>0</v>
      </c>
      <c r="P21" s="401" t="s">
        <v>22</v>
      </c>
      <c r="Q21" s="401">
        <v>0</v>
      </c>
      <c r="R21" s="137"/>
      <c r="S21" s="401">
        <v>0</v>
      </c>
      <c r="T21" s="137"/>
      <c r="U21" s="401">
        <v>0</v>
      </c>
      <c r="V21" s="137"/>
      <c r="W21" s="401">
        <v>-20774</v>
      </c>
      <c r="X21" s="414"/>
      <c r="Y21" s="401">
        <v>0</v>
      </c>
      <c r="Z21" s="401"/>
      <c r="AA21" s="401">
        <v>0</v>
      </c>
      <c r="AB21" s="401"/>
      <c r="AC21" s="401">
        <v>0</v>
      </c>
      <c r="AD21" s="401" t="s">
        <v>22</v>
      </c>
      <c r="AE21" s="401">
        <v>0</v>
      </c>
      <c r="AF21" s="401" t="s">
        <v>22</v>
      </c>
      <c r="AG21" s="401">
        <v>0</v>
      </c>
      <c r="AH21" s="38"/>
      <c r="AI21" s="401">
        <v>0</v>
      </c>
      <c r="AJ21" s="401"/>
      <c r="AK21" s="401">
        <v>0</v>
      </c>
      <c r="AL21" s="401"/>
      <c r="AM21" s="401">
        <v>1</v>
      </c>
      <c r="AN21" s="401"/>
      <c r="AO21" s="401">
        <v>0</v>
      </c>
      <c r="AP21" s="429" t="s">
        <v>22</v>
      </c>
      <c r="AQ21" s="401">
        <v>0</v>
      </c>
      <c r="AR21" s="401"/>
      <c r="AS21" s="401">
        <v>0</v>
      </c>
      <c r="AT21" s="401"/>
      <c r="AU21" s="401">
        <v>0</v>
      </c>
      <c r="AV21" s="82"/>
      <c r="AW21" s="401">
        <v>0</v>
      </c>
      <c r="AX21" s="82"/>
      <c r="AY21" s="401">
        <v>0</v>
      </c>
      <c r="AZ21" s="401"/>
      <c r="BA21" s="401">
        <v>0</v>
      </c>
      <c r="BB21" s="401"/>
      <c r="BC21" s="401">
        <v>0</v>
      </c>
      <c r="BD21" s="401"/>
      <c r="BE21" s="401">
        <v>0</v>
      </c>
      <c r="BF21" s="401"/>
      <c r="BG21" s="401">
        <v>0</v>
      </c>
      <c r="BH21" s="401"/>
      <c r="BI21" s="401">
        <v>0</v>
      </c>
      <c r="BJ21" s="401"/>
      <c r="BK21" s="401">
        <v>0</v>
      </c>
      <c r="BL21" s="401"/>
      <c r="BM21" s="401">
        <v>0</v>
      </c>
      <c r="BN21" s="401"/>
      <c r="BO21" s="401">
        <v>0</v>
      </c>
      <c r="BP21" s="401"/>
      <c r="BQ21" s="401">
        <v>0</v>
      </c>
      <c r="BR21" s="429"/>
      <c r="BS21" s="401">
        <v>0</v>
      </c>
      <c r="BT21" s="401"/>
      <c r="BU21" s="401">
        <v>7181</v>
      </c>
      <c r="BV21" s="431"/>
      <c r="BW21" s="401">
        <v>0</v>
      </c>
      <c r="BX21" s="429"/>
      <c r="BY21" s="401">
        <v>0</v>
      </c>
      <c r="BZ21" s="401"/>
      <c r="CA21" s="401">
        <v>0</v>
      </c>
      <c r="CB21" s="401"/>
      <c r="CC21" s="401">
        <v>0</v>
      </c>
      <c r="CD21" s="401"/>
      <c r="CE21" s="401">
        <v>0</v>
      </c>
      <c r="CF21" s="429"/>
      <c r="CG21" s="401">
        <v>0</v>
      </c>
      <c r="CH21" s="401"/>
      <c r="CI21" s="401">
        <v>0</v>
      </c>
      <c r="CJ21" s="401"/>
      <c r="CK21" s="401">
        <v>0</v>
      </c>
      <c r="CL21" s="429"/>
      <c r="CM21" s="401">
        <v>0</v>
      </c>
      <c r="CN21" s="401" t="s">
        <v>22</v>
      </c>
      <c r="CO21" s="401">
        <v>0</v>
      </c>
      <c r="CP21" s="401"/>
      <c r="CQ21" s="401">
        <v>0</v>
      </c>
      <c r="CR21" s="122" t="s">
        <v>22</v>
      </c>
      <c r="CS21" s="401">
        <v>0</v>
      </c>
      <c r="CT21" s="137"/>
      <c r="CU21" s="401">
        <v>0</v>
      </c>
      <c r="CV21" s="401"/>
      <c r="CW21" s="401">
        <v>0</v>
      </c>
      <c r="CX21" s="137"/>
      <c r="CY21" s="401">
        <v>0</v>
      </c>
      <c r="CZ21" s="137"/>
      <c r="DA21" s="401">
        <v>3</v>
      </c>
      <c r="DB21" s="137"/>
      <c r="DC21" s="401">
        <v>0</v>
      </c>
      <c r="DD21" s="137"/>
      <c r="DE21" s="401">
        <v>0</v>
      </c>
      <c r="DF21" s="429"/>
      <c r="DG21" s="401">
        <v>0</v>
      </c>
      <c r="DH21" s="137" t="s">
        <v>22</v>
      </c>
      <c r="DI21" s="401">
        <v>0</v>
      </c>
      <c r="DJ21" s="137"/>
      <c r="DK21" s="401">
        <v>0</v>
      </c>
      <c r="DL21" s="137"/>
      <c r="DM21" s="401">
        <v>0</v>
      </c>
      <c r="DN21" s="137"/>
      <c r="DO21" s="126">
        <f t="shared" si="0"/>
        <v>-13589</v>
      </c>
      <c r="DP21" s="137"/>
      <c r="DQ21" s="401">
        <v>-12890</v>
      </c>
    </row>
    <row r="22" spans="1:122" ht="15.75" customHeight="1">
      <c r="A22" s="102" t="s">
        <v>302</v>
      </c>
      <c r="B22" s="122" t="s">
        <v>22</v>
      </c>
      <c r="C22" s="400">
        <f>ROUND(SUM(C16:C21),1)</f>
        <v>14</v>
      </c>
      <c r="D22" s="38"/>
      <c r="E22" s="400">
        <f>ROUND(SUM(E16:E21),1)</f>
        <v>0</v>
      </c>
      <c r="F22" s="38"/>
      <c r="G22" s="400">
        <f>ROUND(SUM(G16:G21),1)</f>
        <v>314</v>
      </c>
      <c r="H22" s="38"/>
      <c r="I22" s="400">
        <f>ROUND(SUM(I16:I21),1)</f>
        <v>14</v>
      </c>
      <c r="J22" s="38"/>
      <c r="K22" s="400">
        <f>ROUND(SUM(K16:K21),1)</f>
        <v>3274</v>
      </c>
      <c r="L22" s="38"/>
      <c r="M22" s="400">
        <f>ROUND(SUM(M16:M21),1)</f>
        <v>41</v>
      </c>
      <c r="N22" s="38"/>
      <c r="O22" s="400">
        <f>ROUND(SUM(O16:O21),1)</f>
        <v>68318</v>
      </c>
      <c r="P22" s="38" t="s">
        <v>22</v>
      </c>
      <c r="Q22" s="400">
        <f>ROUND(SUM(Q16:Q21),1)</f>
        <v>37570</v>
      </c>
      <c r="R22" s="29"/>
      <c r="S22" s="400">
        <f>ROUND(SUM(S16:S21),1)</f>
        <v>5312</v>
      </c>
      <c r="T22" s="29"/>
      <c r="U22" s="400">
        <f>ROUND(SUM(U16:U21),1)</f>
        <v>2</v>
      </c>
      <c r="V22" s="29"/>
      <c r="W22" s="400">
        <f>ROUND(SUM(W16:W21),1)</f>
        <v>-605</v>
      </c>
      <c r="X22" s="29"/>
      <c r="Y22" s="400">
        <f>ROUND(SUM(Y16:Y21),1)</f>
        <v>80475</v>
      </c>
      <c r="Z22" s="38"/>
      <c r="AA22" s="400">
        <f>ROUND(SUM(AA16:AA21),1)</f>
        <v>50435</v>
      </c>
      <c r="AB22" s="38"/>
      <c r="AC22" s="400">
        <f>ROUND(SUM(AC16:AC21),1)</f>
        <v>79</v>
      </c>
      <c r="AD22" s="38" t="s">
        <v>22</v>
      </c>
      <c r="AE22" s="400">
        <f>ROUND(SUM(AE16:AE21),1)</f>
        <v>527046</v>
      </c>
      <c r="AF22" s="38" t="s">
        <v>22</v>
      </c>
      <c r="AG22" s="400">
        <f>ROUND(SUM(AG16:AG21),1)</f>
        <v>2791</v>
      </c>
      <c r="AH22" s="38"/>
      <c r="AI22" s="400">
        <f>ROUND(SUM(AI16:AI21),1)</f>
        <v>0</v>
      </c>
      <c r="AJ22" s="38"/>
      <c r="AK22" s="400">
        <f>ROUND(SUM(AK16:AK21),1)</f>
        <v>1</v>
      </c>
      <c r="AL22" s="38"/>
      <c r="AM22" s="400">
        <f>ROUND(SUM(AM16:AM21),1)</f>
        <v>79554</v>
      </c>
      <c r="AN22" s="38"/>
      <c r="AO22" s="400">
        <f>ROUND(SUM(AO16:AO21),1)</f>
        <v>36967</v>
      </c>
      <c r="AP22" s="29" t="s">
        <v>22</v>
      </c>
      <c r="AQ22" s="400">
        <f>ROUND(SUM(AQ16:AQ21),1)</f>
        <v>17</v>
      </c>
      <c r="AR22" s="38"/>
      <c r="AS22" s="400">
        <f>ROUND(SUM(AS16:AS21),1)</f>
        <v>0</v>
      </c>
      <c r="AT22" s="401"/>
      <c r="AU22" s="400">
        <f>ROUND(SUM(AU16:AU21),1)</f>
        <v>5832576</v>
      </c>
      <c r="AV22" s="29"/>
      <c r="AW22" s="400">
        <f>ROUND(SUM(AW16:AW21),1)</f>
        <v>139342</v>
      </c>
      <c r="AX22" s="29"/>
      <c r="AY22" s="400">
        <f>ROUND(SUM(AY16:AY21),1)</f>
        <v>574</v>
      </c>
      <c r="AZ22" s="38"/>
      <c r="BA22" s="400">
        <f>ROUND(SUM(BA16:BA21),1)</f>
        <v>219255</v>
      </c>
      <c r="BB22" s="38"/>
      <c r="BC22" s="400">
        <f>ROUND(SUM(BC16:BC21),1)</f>
        <v>5614</v>
      </c>
      <c r="BD22" s="38"/>
      <c r="BE22" s="400">
        <f>ROUND(SUM(BE16:BE21),1)</f>
        <v>50664</v>
      </c>
      <c r="BF22" s="38"/>
      <c r="BG22" s="400">
        <f>ROUND(SUM(BG16:BG21),1)</f>
        <v>1566</v>
      </c>
      <c r="BH22" s="38"/>
      <c r="BI22" s="400">
        <f>ROUND(SUM(BI16:BI21),1)</f>
        <v>9223</v>
      </c>
      <c r="BJ22" s="38"/>
      <c r="BK22" s="400">
        <f>ROUND(SUM(BK16:BK21),1)</f>
        <v>1311</v>
      </c>
      <c r="BL22" s="38"/>
      <c r="BM22" s="400">
        <f>ROUND(SUM(BM16:BM21),1)</f>
        <v>8812</v>
      </c>
      <c r="BN22" s="38"/>
      <c r="BO22" s="400">
        <f>ROUND(SUM(BO16:BO21),1)</f>
        <v>2428549</v>
      </c>
      <c r="BP22" s="29"/>
      <c r="BQ22" s="400">
        <f>ROUND(SUM(BQ16:BQ21),1)</f>
        <v>8622</v>
      </c>
      <c r="BR22" s="29"/>
      <c r="BS22" s="400">
        <f>ROUND(SUM(BS16:BS21),1)</f>
        <v>20</v>
      </c>
      <c r="BT22" s="38"/>
      <c r="BU22" s="400">
        <f>ROUND(SUM(BU16:BU21),1)</f>
        <v>2761643</v>
      </c>
      <c r="BV22" s="29"/>
      <c r="BW22" s="400">
        <f>ROUND(SUM(BW16:BW21),1)</f>
        <v>521</v>
      </c>
      <c r="BX22" s="29"/>
      <c r="BY22" s="400">
        <f>ROUND(SUM(BY16:BY21),1)</f>
        <v>0</v>
      </c>
      <c r="BZ22" s="38"/>
      <c r="CA22" s="400">
        <f>ROUND(SUM(CA16:CA21),1)</f>
        <v>32580</v>
      </c>
      <c r="CB22" s="38"/>
      <c r="CC22" s="400">
        <f>ROUND(SUM(CC16:CC21),1)</f>
        <v>365</v>
      </c>
      <c r="CD22" s="38"/>
      <c r="CE22" s="400">
        <f>ROUND(SUM(CE16:CE21),1)</f>
        <v>31867</v>
      </c>
      <c r="CF22" s="29"/>
      <c r="CG22" s="400">
        <f>ROUND(SUM(CG16:CG21),1)</f>
        <v>200</v>
      </c>
      <c r="CH22" s="38"/>
      <c r="CI22" s="400">
        <f>ROUND(SUM(CI16:CI21),1)</f>
        <v>683</v>
      </c>
      <c r="CJ22" s="38"/>
      <c r="CK22" s="400">
        <f>ROUND(SUM(CK16:CK21),1)</f>
        <v>0</v>
      </c>
      <c r="CL22" s="29"/>
      <c r="CM22" s="400">
        <f>ROUND(SUM(CM16:CM21),1)</f>
        <v>0</v>
      </c>
      <c r="CN22" s="38" t="s">
        <v>22</v>
      </c>
      <c r="CO22" s="400">
        <f>ROUND(SUM(CO16:CO21),1)</f>
        <v>2027354</v>
      </c>
      <c r="CP22" s="38"/>
      <c r="CQ22" s="400">
        <f>ROUND(SUM(CQ16:CQ21),1)</f>
        <v>851</v>
      </c>
      <c r="CR22" s="122" t="s">
        <v>22</v>
      </c>
      <c r="CS22" s="400">
        <f>ROUND(SUM(CS16:CS21),1)</f>
        <v>2929813</v>
      </c>
      <c r="CT22" s="432"/>
      <c r="CU22" s="400">
        <f>ROUND(SUM(CU16:CU21),1)</f>
        <v>117733</v>
      </c>
      <c r="CV22" s="29"/>
      <c r="CW22" s="400">
        <f>ROUND(SUM(CW16:CW21),1)</f>
        <v>144323</v>
      </c>
      <c r="CX22" s="432"/>
      <c r="CY22" s="400">
        <f>ROUND(SUM(CY16:CY21),1)</f>
        <v>5060202</v>
      </c>
      <c r="CZ22" s="432"/>
      <c r="DA22" s="400">
        <f>ROUND(SUM(DA16:DA21),1)</f>
        <v>37033</v>
      </c>
      <c r="DB22" s="432"/>
      <c r="DC22" s="400">
        <f>ROUND(SUM(DC16:DC21),1)</f>
        <v>4420</v>
      </c>
      <c r="DD22" s="432"/>
      <c r="DE22" s="400">
        <f>ROUND(SUM(DE16:DE21),1)</f>
        <v>8621</v>
      </c>
      <c r="DF22" s="433"/>
      <c r="DG22" s="400">
        <f>ROUND(SUM(DG16:DG21),1)</f>
        <v>-58</v>
      </c>
      <c r="DH22" s="432" t="s">
        <v>22</v>
      </c>
      <c r="DI22" s="400">
        <f>ROUND(SUM(DI16:DI21),1)</f>
        <v>38</v>
      </c>
      <c r="DJ22" s="432"/>
      <c r="DK22" s="400">
        <f>ROUND(SUM(DK16:DK21),1)</f>
        <v>0</v>
      </c>
      <c r="DL22" s="432"/>
      <c r="DM22" s="400">
        <f>ROUND(SUM(DM16:DM21),1)</f>
        <v>0</v>
      </c>
      <c r="DN22" s="432"/>
      <c r="DO22" s="400">
        <f>ROUND(SUM(DO16:DO21),1)</f>
        <v>22755936</v>
      </c>
      <c r="DP22" s="137"/>
      <c r="DQ22" s="400">
        <f>ROUND(SUM(DQ16:DQ21),1)</f>
        <v>25110470</v>
      </c>
    </row>
    <row r="23" spans="1:122" ht="13.35" customHeight="1">
      <c r="A23" s="104"/>
      <c r="B23" s="104" t="s">
        <v>22</v>
      </c>
      <c r="C23" s="79"/>
      <c r="D23" s="401"/>
      <c r="E23" s="79"/>
      <c r="F23" s="401"/>
      <c r="G23" s="79"/>
      <c r="H23" s="401"/>
      <c r="I23" s="79"/>
      <c r="J23" s="401"/>
      <c r="K23" s="79"/>
      <c r="L23" s="401"/>
      <c r="M23" s="79"/>
      <c r="N23" s="401"/>
      <c r="O23" s="79"/>
      <c r="P23" s="401"/>
      <c r="Q23" s="79"/>
      <c r="R23" s="414"/>
      <c r="S23" s="79"/>
      <c r="T23" s="414"/>
      <c r="U23" s="79"/>
      <c r="V23" s="414"/>
      <c r="W23" s="79"/>
      <c r="X23" s="414"/>
      <c r="Y23" s="79"/>
      <c r="Z23" s="401"/>
      <c r="AA23" s="79"/>
      <c r="AB23" s="401"/>
      <c r="AC23" s="79"/>
      <c r="AD23" s="401"/>
      <c r="AE23" s="79"/>
      <c r="AF23" s="401"/>
      <c r="AG23" s="79"/>
      <c r="AH23" s="38"/>
      <c r="AI23" s="79"/>
      <c r="AJ23" s="401"/>
      <c r="AK23" s="79"/>
      <c r="AL23" s="401"/>
      <c r="AM23" s="79"/>
      <c r="AN23" s="401"/>
      <c r="AO23" s="79"/>
      <c r="AP23" s="414"/>
      <c r="AQ23" s="79"/>
      <c r="AR23" s="401"/>
      <c r="AS23" s="79"/>
      <c r="AT23" s="401"/>
      <c r="AU23" s="79"/>
      <c r="AV23" s="414"/>
      <c r="AW23" s="79"/>
      <c r="AX23" s="414"/>
      <c r="AY23" s="79"/>
      <c r="AZ23" s="401"/>
      <c r="BA23" s="79"/>
      <c r="BB23" s="401"/>
      <c r="BC23" s="79"/>
      <c r="BD23" s="401"/>
      <c r="BE23" s="79"/>
      <c r="BF23" s="401"/>
      <c r="BG23" s="79"/>
      <c r="BH23" s="401"/>
      <c r="BI23" s="79"/>
      <c r="BJ23" s="401"/>
      <c r="BK23" s="79"/>
      <c r="BL23" s="401"/>
      <c r="BM23" s="79"/>
      <c r="BN23" s="401"/>
      <c r="BO23" s="79"/>
      <c r="BP23" s="414"/>
      <c r="BQ23" s="79"/>
      <c r="BR23" s="414"/>
      <c r="BS23" s="79"/>
      <c r="BT23" s="401"/>
      <c r="BU23" s="79"/>
      <c r="BV23" s="414"/>
      <c r="BW23" s="79"/>
      <c r="BX23" s="414"/>
      <c r="BY23" s="79"/>
      <c r="BZ23" s="401"/>
      <c r="CA23" s="79"/>
      <c r="CB23" s="401"/>
      <c r="CC23" s="79"/>
      <c r="CD23" s="401"/>
      <c r="CE23" s="79"/>
      <c r="CF23" s="414"/>
      <c r="CG23" s="79"/>
      <c r="CH23" s="401"/>
      <c r="CI23" s="79"/>
      <c r="CJ23" s="401"/>
      <c r="CK23" s="79"/>
      <c r="CL23" s="414"/>
      <c r="CM23" s="79"/>
      <c r="CN23" s="401"/>
      <c r="CO23" s="79"/>
      <c r="CP23" s="401"/>
      <c r="CQ23" s="79"/>
      <c r="CR23" s="122" t="s">
        <v>22</v>
      </c>
      <c r="CS23" s="79"/>
      <c r="CT23" s="137"/>
      <c r="CU23" s="79"/>
      <c r="CV23" s="414"/>
      <c r="CW23" s="79"/>
      <c r="CX23" s="137"/>
      <c r="CY23" s="79"/>
      <c r="CZ23" s="137"/>
      <c r="DA23" s="79"/>
      <c r="DB23" s="137"/>
      <c r="DC23" s="79"/>
      <c r="DD23" s="137"/>
      <c r="DE23" s="79"/>
      <c r="DF23" s="429"/>
      <c r="DG23" s="79"/>
      <c r="DH23" s="137"/>
      <c r="DI23" s="79"/>
      <c r="DJ23" s="137"/>
      <c r="DK23" s="79"/>
      <c r="DL23" s="137"/>
      <c r="DM23" s="79"/>
      <c r="DN23" s="137"/>
      <c r="DO23" s="136"/>
      <c r="DP23" s="137"/>
      <c r="DQ23" s="79"/>
      <c r="DR23" s="1187"/>
    </row>
    <row r="24" spans="1:122" ht="16.350000000000001" customHeight="1">
      <c r="A24" s="103" t="s">
        <v>303</v>
      </c>
      <c r="B24" s="104" t="s">
        <v>22</v>
      </c>
      <c r="C24" s="401"/>
      <c r="D24" s="401"/>
      <c r="E24" s="401"/>
      <c r="F24" s="401"/>
      <c r="G24" s="401"/>
      <c r="H24" s="401"/>
      <c r="I24" s="401"/>
      <c r="J24" s="401"/>
      <c r="K24" s="401"/>
      <c r="L24" s="401"/>
      <c r="M24" s="401"/>
      <c r="N24" s="401"/>
      <c r="O24" s="401"/>
      <c r="P24" s="401"/>
      <c r="Q24" s="401"/>
      <c r="R24" s="401"/>
      <c r="S24" s="401"/>
      <c r="T24" s="401"/>
      <c r="U24" s="401"/>
      <c r="V24" s="401"/>
      <c r="W24" s="401"/>
      <c r="X24" s="414"/>
      <c r="Y24" s="401"/>
      <c r="Z24" s="401"/>
      <c r="AA24" s="401"/>
      <c r="AB24" s="401"/>
      <c r="AC24" s="401"/>
      <c r="AD24" s="401"/>
      <c r="AE24" s="401"/>
      <c r="AF24" s="401"/>
      <c r="AG24" s="401"/>
      <c r="AH24" s="38"/>
      <c r="AI24" s="401"/>
      <c r="AJ24" s="401"/>
      <c r="AK24" s="401"/>
      <c r="AL24" s="401"/>
      <c r="AM24" s="401"/>
      <c r="AN24" s="401"/>
      <c r="AO24" s="401"/>
      <c r="AP24" s="414"/>
      <c r="AQ24" s="401"/>
      <c r="AR24" s="401"/>
      <c r="AS24" s="401"/>
      <c r="AT24" s="401"/>
      <c r="AU24" s="401"/>
      <c r="AV24" s="414"/>
      <c r="AW24" s="401"/>
      <c r="AX24" s="414"/>
      <c r="AY24" s="401"/>
      <c r="AZ24" s="401"/>
      <c r="BA24" s="401"/>
      <c r="BB24" s="401"/>
      <c r="BC24" s="401"/>
      <c r="BD24" s="401"/>
      <c r="BE24" s="401"/>
      <c r="BF24" s="401"/>
      <c r="BG24" s="401"/>
      <c r="BH24" s="401"/>
      <c r="BI24" s="401"/>
      <c r="BJ24" s="401"/>
      <c r="BK24" s="401"/>
      <c r="BL24" s="401"/>
      <c r="BM24" s="401"/>
      <c r="BN24" s="401"/>
      <c r="BO24" s="401"/>
      <c r="BP24" s="401"/>
      <c r="BQ24" s="401"/>
      <c r="BR24" s="414"/>
      <c r="BS24" s="401"/>
      <c r="BT24" s="401"/>
      <c r="BU24" s="401"/>
      <c r="BV24" s="414"/>
      <c r="BW24" s="401"/>
      <c r="BX24" s="414"/>
      <c r="BY24" s="401"/>
      <c r="BZ24" s="401"/>
      <c r="CA24" s="401"/>
      <c r="CB24" s="401"/>
      <c r="CC24" s="401"/>
      <c r="CD24" s="401"/>
      <c r="CE24" s="401"/>
      <c r="CF24" s="414"/>
      <c r="CG24" s="401"/>
      <c r="CH24" s="401"/>
      <c r="CI24" s="401"/>
      <c r="CJ24" s="401"/>
      <c r="CK24" s="401"/>
      <c r="CL24" s="414"/>
      <c r="CM24" s="401"/>
      <c r="CN24" s="401"/>
      <c r="CO24" s="401"/>
      <c r="CP24" s="401"/>
      <c r="CQ24" s="401"/>
      <c r="CR24" s="122" t="s">
        <v>22</v>
      </c>
      <c r="CS24" s="401"/>
      <c r="CT24" s="137"/>
      <c r="CU24" s="401"/>
      <c r="CV24" s="401"/>
      <c r="CW24" s="401"/>
      <c r="CX24" s="137"/>
      <c r="CY24" s="401"/>
      <c r="CZ24" s="137"/>
      <c r="DA24" s="401"/>
      <c r="DB24" s="137"/>
      <c r="DC24" s="401"/>
      <c r="DD24" s="137"/>
      <c r="DE24" s="401"/>
      <c r="DF24" s="429"/>
      <c r="DG24" s="401"/>
      <c r="DH24" s="137"/>
      <c r="DI24" s="401"/>
      <c r="DJ24" s="137"/>
      <c r="DK24" s="401"/>
      <c r="DL24" s="137"/>
      <c r="DM24" s="401"/>
      <c r="DN24" s="137"/>
      <c r="DO24" s="137"/>
      <c r="DP24" s="137"/>
      <c r="DQ24" s="401"/>
      <c r="DR24" s="1187"/>
    </row>
    <row r="25" spans="1:122" ht="13.35" customHeight="1">
      <c r="A25" s="104" t="s">
        <v>819</v>
      </c>
      <c r="B25" s="104" t="s">
        <v>22</v>
      </c>
      <c r="C25" s="401"/>
      <c r="D25" s="401"/>
      <c r="E25" s="401"/>
      <c r="F25" s="401"/>
      <c r="G25" s="401"/>
      <c r="H25" s="401"/>
      <c r="I25" s="401"/>
      <c r="J25" s="401"/>
      <c r="K25" s="401"/>
      <c r="L25" s="401"/>
      <c r="M25" s="401"/>
      <c r="N25" s="401"/>
      <c r="O25" s="401"/>
      <c r="P25" s="401"/>
      <c r="Q25" s="401"/>
      <c r="R25" s="401"/>
      <c r="S25" s="401"/>
      <c r="T25" s="401"/>
      <c r="U25" s="401"/>
      <c r="V25" s="401"/>
      <c r="W25" s="401"/>
      <c r="X25" s="414"/>
      <c r="Y25" s="401"/>
      <c r="Z25" s="401"/>
      <c r="AA25" s="401"/>
      <c r="AB25" s="401"/>
      <c r="AC25" s="401"/>
      <c r="AD25" s="401"/>
      <c r="AE25" s="401"/>
      <c r="AF25" s="401"/>
      <c r="AG25" s="401"/>
      <c r="AH25" s="38"/>
      <c r="AI25" s="401"/>
      <c r="AJ25" s="401"/>
      <c r="AK25" s="401"/>
      <c r="AL25" s="401"/>
      <c r="AM25" s="401"/>
      <c r="AN25" s="401"/>
      <c r="AO25" s="401"/>
      <c r="AP25" s="414"/>
      <c r="AQ25" s="401"/>
      <c r="AR25" s="401"/>
      <c r="AS25" s="401"/>
      <c r="AT25" s="401"/>
      <c r="AU25" s="401"/>
      <c r="AV25" s="414"/>
      <c r="AW25" s="401"/>
      <c r="AX25" s="414"/>
      <c r="AY25" s="401"/>
      <c r="AZ25" s="401"/>
      <c r="BA25" s="401"/>
      <c r="BB25" s="401"/>
      <c r="BC25" s="401"/>
      <c r="BD25" s="401"/>
      <c r="BE25" s="401"/>
      <c r="BF25" s="401"/>
      <c r="BG25" s="401"/>
      <c r="BH25" s="401"/>
      <c r="BI25" s="401"/>
      <c r="BJ25" s="401"/>
      <c r="BK25" s="401"/>
      <c r="BL25" s="401"/>
      <c r="BM25" s="401"/>
      <c r="BN25" s="401"/>
      <c r="BO25" s="401"/>
      <c r="BP25" s="401"/>
      <c r="BQ25" s="401"/>
      <c r="BR25" s="414"/>
      <c r="BS25" s="401"/>
      <c r="BT25" s="401"/>
      <c r="BU25" s="401"/>
      <c r="BV25" s="414"/>
      <c r="BW25" s="401"/>
      <c r="BX25" s="414"/>
      <c r="BY25" s="401"/>
      <c r="BZ25" s="401"/>
      <c r="CA25" s="401"/>
      <c r="CB25" s="401"/>
      <c r="CC25" s="401"/>
      <c r="CD25" s="401"/>
      <c r="CE25" s="401"/>
      <c r="CF25" s="414"/>
      <c r="CG25" s="401"/>
      <c r="CH25" s="401"/>
      <c r="CI25" s="401"/>
      <c r="CJ25" s="401"/>
      <c r="CK25" s="401"/>
      <c r="CL25" s="414"/>
      <c r="CM25" s="401"/>
      <c r="CN25" s="401"/>
      <c r="CO25" s="401"/>
      <c r="CP25" s="401"/>
      <c r="CQ25" s="401"/>
      <c r="CR25" s="122" t="s">
        <v>22</v>
      </c>
      <c r="CS25" s="401"/>
      <c r="CT25" s="137"/>
      <c r="CU25" s="401"/>
      <c r="CV25" s="401"/>
      <c r="CW25" s="401"/>
      <c r="CX25" s="137"/>
      <c r="CY25" s="401"/>
      <c r="CZ25" s="137"/>
      <c r="DA25" s="401"/>
      <c r="DB25" s="137"/>
      <c r="DC25" s="401"/>
      <c r="DD25" s="137"/>
      <c r="DE25" s="401"/>
      <c r="DF25" s="429"/>
      <c r="DG25" s="401"/>
      <c r="DH25" s="137" t="s">
        <v>304</v>
      </c>
      <c r="DI25" s="401"/>
      <c r="DJ25" s="137"/>
      <c r="DK25" s="401"/>
      <c r="DL25" s="137"/>
      <c r="DM25" s="401"/>
      <c r="DN25" s="137"/>
      <c r="DO25" s="137"/>
      <c r="DP25" s="137"/>
      <c r="DQ25" s="401"/>
      <c r="DR25" s="1187"/>
    </row>
    <row r="26" spans="1:122" ht="15" customHeight="1">
      <c r="A26" s="938" t="s">
        <v>305</v>
      </c>
      <c r="B26" s="104" t="s">
        <v>304</v>
      </c>
      <c r="C26" s="401">
        <v>337</v>
      </c>
      <c r="D26" s="401"/>
      <c r="E26" s="401">
        <v>0</v>
      </c>
      <c r="F26" s="401"/>
      <c r="G26" s="401">
        <v>0</v>
      </c>
      <c r="H26" s="401"/>
      <c r="I26" s="401">
        <v>1345</v>
      </c>
      <c r="J26" s="401"/>
      <c r="K26" s="401">
        <v>0</v>
      </c>
      <c r="L26" s="401"/>
      <c r="M26" s="401">
        <v>0</v>
      </c>
      <c r="N26" s="401"/>
      <c r="O26" s="401">
        <v>0</v>
      </c>
      <c r="P26" s="401" t="s">
        <v>22</v>
      </c>
      <c r="Q26" s="401">
        <v>0</v>
      </c>
      <c r="R26" s="137"/>
      <c r="S26" s="401">
        <v>30</v>
      </c>
      <c r="T26" s="137"/>
      <c r="U26" s="401">
        <v>0</v>
      </c>
      <c r="V26" s="137"/>
      <c r="W26" s="401">
        <v>0</v>
      </c>
      <c r="X26" s="414"/>
      <c r="Y26" s="401">
        <v>159390</v>
      </c>
      <c r="Z26" s="401"/>
      <c r="AA26" s="401">
        <v>0</v>
      </c>
      <c r="AB26" s="401" t="s">
        <v>298</v>
      </c>
      <c r="AC26" s="401">
        <v>0</v>
      </c>
      <c r="AD26" s="401" t="s">
        <v>22</v>
      </c>
      <c r="AE26" s="401">
        <v>0</v>
      </c>
      <c r="AF26" s="401" t="s">
        <v>22</v>
      </c>
      <c r="AG26" s="401">
        <v>0</v>
      </c>
      <c r="AH26" s="38"/>
      <c r="AI26" s="401">
        <v>0</v>
      </c>
      <c r="AJ26" s="401" t="s">
        <v>298</v>
      </c>
      <c r="AK26" s="401">
        <v>0</v>
      </c>
      <c r="AL26" s="401"/>
      <c r="AM26" s="401">
        <v>0</v>
      </c>
      <c r="AN26" s="401"/>
      <c r="AO26" s="401">
        <v>0</v>
      </c>
      <c r="AP26" s="429" t="s">
        <v>22</v>
      </c>
      <c r="AQ26" s="401">
        <v>0</v>
      </c>
      <c r="AR26" s="401"/>
      <c r="AS26" s="401">
        <v>0</v>
      </c>
      <c r="AT26" s="401"/>
      <c r="AU26" s="401">
        <v>0</v>
      </c>
      <c r="AV26" s="82"/>
      <c r="AW26" s="401">
        <v>0</v>
      </c>
      <c r="AX26" s="82"/>
      <c r="AY26" s="401">
        <v>0</v>
      </c>
      <c r="AZ26" s="401"/>
      <c r="BA26" s="401">
        <v>0</v>
      </c>
      <c r="BB26" s="401"/>
      <c r="BC26" s="401">
        <v>0</v>
      </c>
      <c r="BD26" s="401"/>
      <c r="BE26" s="401">
        <v>0</v>
      </c>
      <c r="BF26" s="401"/>
      <c r="BG26" s="401">
        <v>0</v>
      </c>
      <c r="BH26" s="401"/>
      <c r="BI26" s="401">
        <v>0</v>
      </c>
      <c r="BJ26" s="401"/>
      <c r="BK26" s="401">
        <v>0</v>
      </c>
      <c r="BL26" s="401"/>
      <c r="BM26" s="401">
        <v>1458</v>
      </c>
      <c r="BN26" s="401"/>
      <c r="BO26" s="401">
        <v>0</v>
      </c>
      <c r="BP26" s="401"/>
      <c r="BQ26" s="401">
        <v>0</v>
      </c>
      <c r="BR26" s="429"/>
      <c r="BS26" s="401">
        <v>0</v>
      </c>
      <c r="BT26" s="401"/>
      <c r="BU26" s="401">
        <v>6984</v>
      </c>
      <c r="BV26" s="430"/>
      <c r="BW26" s="401">
        <v>0</v>
      </c>
      <c r="BX26" s="429"/>
      <c r="BY26" s="401">
        <v>0</v>
      </c>
      <c r="BZ26" s="401"/>
      <c r="CA26" s="401">
        <v>0</v>
      </c>
      <c r="CB26" s="401"/>
      <c r="CC26" s="401">
        <v>0</v>
      </c>
      <c r="CD26" s="401"/>
      <c r="CE26" s="401">
        <v>0</v>
      </c>
      <c r="CF26" s="430"/>
      <c r="CG26" s="401">
        <v>0</v>
      </c>
      <c r="CH26" s="401"/>
      <c r="CI26" s="401">
        <v>0</v>
      </c>
      <c r="CJ26" s="401"/>
      <c r="CK26" s="401">
        <v>0</v>
      </c>
      <c r="CL26" s="429"/>
      <c r="CM26" s="401">
        <v>0</v>
      </c>
      <c r="CN26" s="401" t="s">
        <v>22</v>
      </c>
      <c r="CO26" s="401">
        <v>2027354</v>
      </c>
      <c r="CP26" s="401"/>
      <c r="CQ26" s="401">
        <v>0</v>
      </c>
      <c r="CR26" s="122" t="s">
        <v>22</v>
      </c>
      <c r="CS26" s="401">
        <v>3500993</v>
      </c>
      <c r="CT26" s="137"/>
      <c r="CU26" s="401">
        <v>0</v>
      </c>
      <c r="CV26" s="401"/>
      <c r="CW26" s="401">
        <v>0</v>
      </c>
      <c r="CX26" s="137"/>
      <c r="CY26" s="401">
        <v>0</v>
      </c>
      <c r="CZ26" s="137"/>
      <c r="DA26" s="401">
        <v>0</v>
      </c>
      <c r="DB26" s="137"/>
      <c r="DC26" s="401">
        <v>0</v>
      </c>
      <c r="DD26" s="137"/>
      <c r="DE26" s="401">
        <v>0</v>
      </c>
      <c r="DF26" s="429"/>
      <c r="DG26" s="401">
        <v>0</v>
      </c>
      <c r="DH26" s="137" t="s">
        <v>22</v>
      </c>
      <c r="DI26" s="401">
        <v>4</v>
      </c>
      <c r="DJ26" s="137"/>
      <c r="DK26" s="401">
        <v>0</v>
      </c>
      <c r="DL26" s="137"/>
      <c r="DM26" s="401">
        <v>0</v>
      </c>
      <c r="DN26" s="137"/>
      <c r="DO26" s="126">
        <f>ROUND(SUM(C26:DM26),1)</f>
        <v>5697895</v>
      </c>
      <c r="DP26" s="137"/>
      <c r="DQ26" s="401">
        <v>6040755</v>
      </c>
    </row>
    <row r="27" spans="1:122" ht="15" customHeight="1">
      <c r="A27" s="938" t="s">
        <v>1039</v>
      </c>
      <c r="B27" s="104" t="s">
        <v>22</v>
      </c>
      <c r="C27" s="401">
        <v>0</v>
      </c>
      <c r="D27" s="401"/>
      <c r="E27" s="401">
        <v>0</v>
      </c>
      <c r="F27" s="401"/>
      <c r="G27" s="401">
        <v>0</v>
      </c>
      <c r="H27" s="401"/>
      <c r="I27" s="401">
        <v>0</v>
      </c>
      <c r="J27" s="401"/>
      <c r="K27" s="401">
        <v>0</v>
      </c>
      <c r="L27" s="401"/>
      <c r="M27" s="401">
        <v>0</v>
      </c>
      <c r="N27" s="401"/>
      <c r="O27" s="401">
        <v>0</v>
      </c>
      <c r="P27" s="401" t="s">
        <v>22</v>
      </c>
      <c r="Q27" s="401">
        <v>0</v>
      </c>
      <c r="R27" s="137"/>
      <c r="S27" s="401">
        <v>0</v>
      </c>
      <c r="T27" s="137"/>
      <c r="U27" s="401">
        <v>0</v>
      </c>
      <c r="V27" s="137"/>
      <c r="W27" s="401">
        <v>0</v>
      </c>
      <c r="X27" s="414"/>
      <c r="Y27" s="401">
        <v>0</v>
      </c>
      <c r="Z27" s="401"/>
      <c r="AA27" s="401">
        <v>0</v>
      </c>
      <c r="AB27" s="401"/>
      <c r="AC27" s="401">
        <v>0</v>
      </c>
      <c r="AD27" s="401" t="s">
        <v>22</v>
      </c>
      <c r="AE27" s="401">
        <v>0</v>
      </c>
      <c r="AF27" s="401" t="s">
        <v>22</v>
      </c>
      <c r="AG27" s="401">
        <v>0</v>
      </c>
      <c r="AH27" s="38"/>
      <c r="AI27" s="401">
        <v>0</v>
      </c>
      <c r="AJ27" s="401"/>
      <c r="AK27" s="401">
        <v>0</v>
      </c>
      <c r="AL27" s="401"/>
      <c r="AM27" s="401">
        <v>0</v>
      </c>
      <c r="AN27" s="401"/>
      <c r="AO27" s="401">
        <v>0</v>
      </c>
      <c r="AP27" s="429" t="s">
        <v>22</v>
      </c>
      <c r="AQ27" s="401">
        <v>0</v>
      </c>
      <c r="AR27" s="401"/>
      <c r="AS27" s="401">
        <v>0</v>
      </c>
      <c r="AT27" s="401"/>
      <c r="AU27" s="401">
        <v>0</v>
      </c>
      <c r="AV27" s="82"/>
      <c r="AW27" s="401">
        <v>0</v>
      </c>
      <c r="AX27" s="82"/>
      <c r="AY27" s="401">
        <v>0</v>
      </c>
      <c r="AZ27" s="401"/>
      <c r="BA27" s="401">
        <v>0</v>
      </c>
      <c r="BB27" s="401"/>
      <c r="BC27" s="401">
        <v>0</v>
      </c>
      <c r="BD27" s="401"/>
      <c r="BE27" s="401">
        <v>0</v>
      </c>
      <c r="BF27" s="401"/>
      <c r="BG27" s="401">
        <v>0</v>
      </c>
      <c r="BH27" s="401"/>
      <c r="BI27" s="401">
        <v>0</v>
      </c>
      <c r="BJ27" s="401"/>
      <c r="BK27" s="401">
        <v>0</v>
      </c>
      <c r="BL27" s="401"/>
      <c r="BM27" s="401">
        <v>0</v>
      </c>
      <c r="BN27" s="401"/>
      <c r="BO27" s="401">
        <v>0</v>
      </c>
      <c r="BP27" s="401"/>
      <c r="BQ27" s="401">
        <v>0</v>
      </c>
      <c r="BR27" s="429"/>
      <c r="BS27" s="401">
        <v>0</v>
      </c>
      <c r="BT27" s="401"/>
      <c r="BU27" s="401">
        <v>4679</v>
      </c>
      <c r="BV27" s="430"/>
      <c r="BW27" s="401">
        <v>0</v>
      </c>
      <c r="BX27" s="429"/>
      <c r="BY27" s="401">
        <v>0</v>
      </c>
      <c r="BZ27" s="401"/>
      <c r="CA27" s="401">
        <v>0</v>
      </c>
      <c r="CB27" s="401"/>
      <c r="CC27" s="401">
        <v>0</v>
      </c>
      <c r="CD27" s="401"/>
      <c r="CE27" s="401">
        <v>0</v>
      </c>
      <c r="CF27" s="430"/>
      <c r="CG27" s="401">
        <v>0</v>
      </c>
      <c r="CH27" s="401"/>
      <c r="CI27" s="401">
        <v>0</v>
      </c>
      <c r="CJ27" s="401"/>
      <c r="CK27" s="401">
        <v>0</v>
      </c>
      <c r="CL27" s="429"/>
      <c r="CM27" s="401">
        <v>0</v>
      </c>
      <c r="CN27" s="401" t="s">
        <v>22</v>
      </c>
      <c r="CO27" s="401">
        <v>0</v>
      </c>
      <c r="CP27" s="401"/>
      <c r="CQ27" s="401">
        <v>0</v>
      </c>
      <c r="CR27" s="122" t="s">
        <v>22</v>
      </c>
      <c r="CS27" s="401">
        <v>0</v>
      </c>
      <c r="CT27" s="137"/>
      <c r="CU27" s="401">
        <v>0</v>
      </c>
      <c r="CV27" s="401"/>
      <c r="CW27" s="401">
        <v>0</v>
      </c>
      <c r="CX27" s="137"/>
      <c r="CY27" s="401">
        <v>0</v>
      </c>
      <c r="CZ27" s="137"/>
      <c r="DA27" s="401">
        <v>0</v>
      </c>
      <c r="DB27" s="137"/>
      <c r="DC27" s="401">
        <v>0</v>
      </c>
      <c r="DD27" s="137"/>
      <c r="DE27" s="401">
        <v>0</v>
      </c>
      <c r="DF27" s="429"/>
      <c r="DG27" s="401">
        <v>0</v>
      </c>
      <c r="DH27" s="137" t="s">
        <v>22</v>
      </c>
      <c r="DI27" s="401">
        <v>0</v>
      </c>
      <c r="DJ27" s="137"/>
      <c r="DK27" s="401">
        <v>0</v>
      </c>
      <c r="DL27" s="137"/>
      <c r="DM27" s="401">
        <v>0</v>
      </c>
      <c r="DN27" s="137"/>
      <c r="DO27" s="126">
        <f t="shared" ref="DO27:DO35" si="1">ROUND(SUM(C27:DM27),1)</f>
        <v>4679</v>
      </c>
      <c r="DP27" s="137"/>
      <c r="DQ27" s="401">
        <v>4629</v>
      </c>
    </row>
    <row r="28" spans="1:122" ht="15" customHeight="1">
      <c r="A28" s="938" t="s">
        <v>39</v>
      </c>
      <c r="B28" s="104" t="s">
        <v>22</v>
      </c>
      <c r="C28" s="401">
        <v>0</v>
      </c>
      <c r="D28" s="401"/>
      <c r="E28" s="401">
        <v>0</v>
      </c>
      <c r="F28" s="401"/>
      <c r="G28" s="401">
        <v>0</v>
      </c>
      <c r="H28" s="401"/>
      <c r="I28" s="401">
        <v>0</v>
      </c>
      <c r="J28" s="401"/>
      <c r="K28" s="401">
        <v>0</v>
      </c>
      <c r="L28" s="401"/>
      <c r="M28" s="401">
        <v>0</v>
      </c>
      <c r="N28" s="401"/>
      <c r="O28" s="401">
        <v>0</v>
      </c>
      <c r="P28" s="401" t="s">
        <v>22</v>
      </c>
      <c r="Q28" s="401">
        <v>0</v>
      </c>
      <c r="R28" s="137"/>
      <c r="S28" s="401">
        <v>0</v>
      </c>
      <c r="T28" s="137"/>
      <c r="U28" s="401">
        <v>0</v>
      </c>
      <c r="V28" s="137"/>
      <c r="W28" s="401">
        <v>0</v>
      </c>
      <c r="X28" s="414"/>
      <c r="Y28" s="401">
        <v>16232</v>
      </c>
      <c r="Z28" s="401"/>
      <c r="AA28" s="401">
        <v>0</v>
      </c>
      <c r="AB28" s="401" t="s">
        <v>298</v>
      </c>
      <c r="AC28" s="401">
        <v>104332</v>
      </c>
      <c r="AD28" s="401" t="s">
        <v>22</v>
      </c>
      <c r="AE28" s="401">
        <v>0</v>
      </c>
      <c r="AF28" s="401" t="s">
        <v>22</v>
      </c>
      <c r="AG28" s="401">
        <v>0</v>
      </c>
      <c r="AH28" s="38"/>
      <c r="AI28" s="401">
        <v>0</v>
      </c>
      <c r="AJ28" s="401" t="s">
        <v>298</v>
      </c>
      <c r="AK28" s="401">
        <v>0</v>
      </c>
      <c r="AL28" s="401"/>
      <c r="AM28" s="401">
        <v>0</v>
      </c>
      <c r="AN28" s="401"/>
      <c r="AO28" s="401">
        <v>0</v>
      </c>
      <c r="AP28" s="429" t="s">
        <v>22</v>
      </c>
      <c r="AQ28" s="401">
        <v>0</v>
      </c>
      <c r="AR28" s="401"/>
      <c r="AS28" s="401">
        <v>0</v>
      </c>
      <c r="AT28" s="401"/>
      <c r="AU28" s="401">
        <v>0</v>
      </c>
      <c r="AV28" s="431"/>
      <c r="AW28" s="401">
        <v>0</v>
      </c>
      <c r="AX28" s="431"/>
      <c r="AY28" s="401">
        <v>0</v>
      </c>
      <c r="AZ28" s="401"/>
      <c r="BA28" s="401">
        <v>0</v>
      </c>
      <c r="BB28" s="401"/>
      <c r="BC28" s="401">
        <v>0</v>
      </c>
      <c r="BD28" s="401"/>
      <c r="BE28" s="401">
        <v>0</v>
      </c>
      <c r="BF28" s="401"/>
      <c r="BG28" s="401">
        <v>0</v>
      </c>
      <c r="BH28" s="401"/>
      <c r="BI28" s="401">
        <v>0</v>
      </c>
      <c r="BJ28" s="401"/>
      <c r="BK28" s="401">
        <v>0</v>
      </c>
      <c r="BL28" s="401"/>
      <c r="BM28" s="401">
        <v>0</v>
      </c>
      <c r="BN28" s="401"/>
      <c r="BO28" s="401">
        <v>0</v>
      </c>
      <c r="BP28" s="401"/>
      <c r="BQ28" s="401">
        <v>3440</v>
      </c>
      <c r="BR28" s="429"/>
      <c r="BS28" s="401">
        <v>0</v>
      </c>
      <c r="BT28" s="401"/>
      <c r="BU28" s="401">
        <v>40931</v>
      </c>
      <c r="BV28" s="430"/>
      <c r="BW28" s="401">
        <v>0</v>
      </c>
      <c r="BX28" s="429"/>
      <c r="BY28" s="401">
        <v>0</v>
      </c>
      <c r="BZ28" s="401"/>
      <c r="CA28" s="401">
        <v>0</v>
      </c>
      <c r="CB28" s="401"/>
      <c r="CC28" s="401">
        <v>0</v>
      </c>
      <c r="CD28" s="401"/>
      <c r="CE28" s="401">
        <v>0</v>
      </c>
      <c r="CF28" s="429"/>
      <c r="CG28" s="401">
        <v>0</v>
      </c>
      <c r="CH28" s="401"/>
      <c r="CI28" s="401">
        <v>0</v>
      </c>
      <c r="CJ28" s="401"/>
      <c r="CK28" s="401">
        <v>0</v>
      </c>
      <c r="CL28" s="429"/>
      <c r="CM28" s="401">
        <v>0</v>
      </c>
      <c r="CN28" s="401" t="s">
        <v>22</v>
      </c>
      <c r="CO28" s="401">
        <v>0</v>
      </c>
      <c r="CP28" s="401"/>
      <c r="CQ28" s="401">
        <v>0</v>
      </c>
      <c r="CR28" s="122" t="s">
        <v>22</v>
      </c>
      <c r="CS28" s="401">
        <v>0</v>
      </c>
      <c r="CT28" s="137"/>
      <c r="CU28" s="401">
        <v>0</v>
      </c>
      <c r="CV28" s="401"/>
      <c r="CW28" s="401">
        <v>0</v>
      </c>
      <c r="CX28" s="137"/>
      <c r="CY28" s="401">
        <v>0</v>
      </c>
      <c r="CZ28" s="137"/>
      <c r="DA28" s="401">
        <v>0</v>
      </c>
      <c r="DB28" s="137"/>
      <c r="DC28" s="401">
        <v>0</v>
      </c>
      <c r="DD28" s="137"/>
      <c r="DE28" s="401">
        <v>0</v>
      </c>
      <c r="DF28" s="429"/>
      <c r="DG28" s="401">
        <v>0</v>
      </c>
      <c r="DH28" s="137" t="s">
        <v>22</v>
      </c>
      <c r="DI28" s="401">
        <v>0</v>
      </c>
      <c r="DJ28" s="137"/>
      <c r="DK28" s="401">
        <v>0</v>
      </c>
      <c r="DL28" s="137"/>
      <c r="DM28" s="401">
        <v>0</v>
      </c>
      <c r="DN28" s="137"/>
      <c r="DO28" s="126">
        <f t="shared" si="1"/>
        <v>164935</v>
      </c>
      <c r="DP28" s="137"/>
      <c r="DQ28" s="401">
        <v>219040</v>
      </c>
    </row>
    <row r="29" spans="1:122" ht="15" customHeight="1">
      <c r="A29" s="938" t="s">
        <v>42</v>
      </c>
      <c r="B29" s="104" t="s">
        <v>22</v>
      </c>
      <c r="C29" s="401"/>
      <c r="D29" s="401"/>
      <c r="E29" s="401"/>
      <c r="F29" s="401"/>
      <c r="G29" s="401"/>
      <c r="H29" s="401"/>
      <c r="I29" s="401"/>
      <c r="J29" s="401"/>
      <c r="K29" s="401"/>
      <c r="L29" s="401"/>
      <c r="M29" s="401"/>
      <c r="N29" s="401"/>
      <c r="O29" s="401"/>
      <c r="P29" s="401"/>
      <c r="Q29" s="401"/>
      <c r="R29" s="137"/>
      <c r="S29" s="401"/>
      <c r="T29" s="137"/>
      <c r="U29" s="401"/>
      <c r="V29" s="137"/>
      <c r="W29" s="401"/>
      <c r="X29" s="414"/>
      <c r="Y29" s="401"/>
      <c r="Z29" s="401"/>
      <c r="AA29" s="401"/>
      <c r="AB29" s="401"/>
      <c r="AC29" s="401"/>
      <c r="AD29" s="401"/>
      <c r="AE29" s="401"/>
      <c r="AF29" s="401"/>
      <c r="AG29" s="401"/>
      <c r="AH29" s="38"/>
      <c r="AI29" s="401"/>
      <c r="AJ29" s="401"/>
      <c r="AK29" s="401"/>
      <c r="AL29" s="401"/>
      <c r="AM29" s="401"/>
      <c r="AN29" s="401"/>
      <c r="AO29" s="401"/>
      <c r="AP29" s="429"/>
      <c r="AQ29" s="401"/>
      <c r="AR29" s="401"/>
      <c r="AS29" s="401"/>
      <c r="AT29" s="401"/>
      <c r="AU29" s="401"/>
      <c r="AV29" s="431"/>
      <c r="AW29" s="401"/>
      <c r="AX29" s="431"/>
      <c r="AY29" s="401"/>
      <c r="AZ29" s="401"/>
      <c r="BA29" s="401"/>
      <c r="BB29" s="401"/>
      <c r="BC29" s="401"/>
      <c r="BD29" s="401"/>
      <c r="BE29" s="401"/>
      <c r="BF29" s="401"/>
      <c r="BG29" s="401"/>
      <c r="BH29" s="401"/>
      <c r="BI29" s="401"/>
      <c r="BJ29" s="401"/>
      <c r="BK29" s="401"/>
      <c r="BL29" s="401"/>
      <c r="BM29" s="401"/>
      <c r="BN29" s="401"/>
      <c r="BO29" s="401"/>
      <c r="BP29" s="401"/>
      <c r="BQ29" s="401"/>
      <c r="BR29" s="429"/>
      <c r="BS29" s="401"/>
      <c r="BT29" s="401"/>
      <c r="BU29" s="401"/>
      <c r="BV29" s="430"/>
      <c r="BW29" s="401"/>
      <c r="BX29" s="429"/>
      <c r="BY29" s="401"/>
      <c r="BZ29" s="401"/>
      <c r="CA29" s="401"/>
      <c r="CB29" s="401"/>
      <c r="CC29" s="401"/>
      <c r="CD29" s="401"/>
      <c r="CE29" s="401"/>
      <c r="CF29" s="429"/>
      <c r="CG29" s="401"/>
      <c r="CH29" s="401"/>
      <c r="CI29" s="401"/>
      <c r="CJ29" s="401"/>
      <c r="CK29" s="401"/>
      <c r="CL29" s="429"/>
      <c r="CM29" s="401"/>
      <c r="CN29" s="401"/>
      <c r="CO29" s="401"/>
      <c r="CP29" s="401"/>
      <c r="CQ29" s="401"/>
      <c r="CR29" s="122" t="s">
        <v>22</v>
      </c>
      <c r="CS29" s="401"/>
      <c r="CT29" s="137"/>
      <c r="CU29" s="401"/>
      <c r="CV29" s="401"/>
      <c r="CW29" s="401"/>
      <c r="CX29" s="137"/>
      <c r="CY29" s="401"/>
      <c r="CZ29" s="137"/>
      <c r="DA29" s="401"/>
      <c r="DB29" s="137"/>
      <c r="DC29" s="401"/>
      <c r="DD29" s="137"/>
      <c r="DE29" s="401"/>
      <c r="DF29" s="429"/>
      <c r="DG29" s="401"/>
      <c r="DH29" s="137"/>
      <c r="DI29" s="401"/>
      <c r="DJ29" s="137"/>
      <c r="DK29" s="401"/>
      <c r="DL29" s="137"/>
      <c r="DM29" s="401"/>
      <c r="DN29" s="137"/>
      <c r="DO29" s="126" t="s">
        <v>22</v>
      </c>
      <c r="DP29" s="137"/>
      <c r="DQ29" s="401" t="s">
        <v>22</v>
      </c>
    </row>
    <row r="30" spans="1:122" ht="15" customHeight="1">
      <c r="A30" s="991" t="s">
        <v>306</v>
      </c>
      <c r="B30" s="104" t="s">
        <v>22</v>
      </c>
      <c r="C30" s="401">
        <v>0</v>
      </c>
      <c r="D30" s="401"/>
      <c r="E30" s="401">
        <v>0</v>
      </c>
      <c r="F30" s="401"/>
      <c r="G30" s="401">
        <v>0</v>
      </c>
      <c r="H30" s="401"/>
      <c r="I30" s="401">
        <v>0</v>
      </c>
      <c r="J30" s="401"/>
      <c r="K30" s="401">
        <v>0</v>
      </c>
      <c r="L30" s="401"/>
      <c r="M30" s="401">
        <v>0</v>
      </c>
      <c r="N30" s="401"/>
      <c r="O30" s="401">
        <v>0</v>
      </c>
      <c r="P30" s="401"/>
      <c r="Q30" s="401">
        <v>0</v>
      </c>
      <c r="R30" s="137"/>
      <c r="S30" s="401">
        <v>0</v>
      </c>
      <c r="T30" s="137"/>
      <c r="U30" s="401">
        <v>0</v>
      </c>
      <c r="V30" s="137"/>
      <c r="W30" s="401">
        <v>0</v>
      </c>
      <c r="X30" s="414"/>
      <c r="Y30" s="401">
        <v>0</v>
      </c>
      <c r="Z30" s="401"/>
      <c r="AA30" s="401">
        <v>0</v>
      </c>
      <c r="AB30" s="401"/>
      <c r="AC30" s="401">
        <v>0</v>
      </c>
      <c r="AD30" s="401"/>
      <c r="AE30" s="401">
        <v>0</v>
      </c>
      <c r="AF30" s="401"/>
      <c r="AG30" s="401">
        <v>0</v>
      </c>
      <c r="AH30" s="38"/>
      <c r="AI30" s="401">
        <v>0</v>
      </c>
      <c r="AJ30" s="401"/>
      <c r="AK30" s="401">
        <v>0</v>
      </c>
      <c r="AL30" s="401"/>
      <c r="AM30" s="401">
        <v>0</v>
      </c>
      <c r="AN30" s="401"/>
      <c r="AO30" s="401">
        <v>0</v>
      </c>
      <c r="AP30" s="429"/>
      <c r="AQ30" s="401">
        <v>0</v>
      </c>
      <c r="AR30" s="401"/>
      <c r="AS30" s="401">
        <v>0</v>
      </c>
      <c r="AT30" s="401"/>
      <c r="AU30" s="401">
        <v>4637061</v>
      </c>
      <c r="AV30" s="431"/>
      <c r="AW30" s="401">
        <v>0</v>
      </c>
      <c r="AX30" s="431"/>
      <c r="AY30" s="401">
        <v>0</v>
      </c>
      <c r="AZ30" s="401"/>
      <c r="BA30" s="401">
        <v>0</v>
      </c>
      <c r="BB30" s="401"/>
      <c r="BC30" s="401">
        <v>0</v>
      </c>
      <c r="BD30" s="401"/>
      <c r="BE30" s="401">
        <v>0</v>
      </c>
      <c r="BF30" s="401"/>
      <c r="BG30" s="401">
        <v>0</v>
      </c>
      <c r="BH30" s="401"/>
      <c r="BI30" s="401">
        <v>0</v>
      </c>
      <c r="BJ30" s="401"/>
      <c r="BK30" s="401">
        <v>0</v>
      </c>
      <c r="BL30" s="401"/>
      <c r="BM30" s="401">
        <v>0</v>
      </c>
      <c r="BN30" s="401"/>
      <c r="BO30" s="401">
        <v>0</v>
      </c>
      <c r="BP30" s="401"/>
      <c r="BQ30" s="401">
        <v>0</v>
      </c>
      <c r="BR30" s="429"/>
      <c r="BS30" s="401">
        <v>0</v>
      </c>
      <c r="BT30" s="401"/>
      <c r="BU30" s="401">
        <v>833844</v>
      </c>
      <c r="BV30" s="430"/>
      <c r="BW30" s="401">
        <v>0</v>
      </c>
      <c r="BX30" s="429"/>
      <c r="BY30" s="401">
        <v>0</v>
      </c>
      <c r="BZ30" s="401"/>
      <c r="CA30" s="401">
        <v>0</v>
      </c>
      <c r="CB30" s="401"/>
      <c r="CC30" s="401">
        <v>0</v>
      </c>
      <c r="CD30" s="401"/>
      <c r="CE30" s="401">
        <v>0</v>
      </c>
      <c r="CF30" s="429"/>
      <c r="CG30" s="401">
        <v>0</v>
      </c>
      <c r="CH30" s="401"/>
      <c r="CI30" s="401">
        <v>0</v>
      </c>
      <c r="CJ30" s="401"/>
      <c r="CK30" s="401">
        <v>0</v>
      </c>
      <c r="CL30" s="429"/>
      <c r="CM30" s="401">
        <v>0</v>
      </c>
      <c r="CN30" s="401"/>
      <c r="CO30" s="401">
        <v>0</v>
      </c>
      <c r="CP30" s="401"/>
      <c r="CQ30" s="401">
        <v>0</v>
      </c>
      <c r="CR30" s="122" t="s">
        <v>22</v>
      </c>
      <c r="CS30" s="401">
        <v>0</v>
      </c>
      <c r="CT30" s="137"/>
      <c r="CU30" s="401">
        <v>0</v>
      </c>
      <c r="CV30" s="401"/>
      <c r="CW30" s="401">
        <v>0</v>
      </c>
      <c r="CX30" s="137"/>
      <c r="CY30" s="401">
        <v>0</v>
      </c>
      <c r="CZ30" s="137"/>
      <c r="DA30" s="401">
        <v>0</v>
      </c>
      <c r="DB30" s="137"/>
      <c r="DC30" s="401">
        <v>0</v>
      </c>
      <c r="DD30" s="137"/>
      <c r="DE30" s="401">
        <v>0</v>
      </c>
      <c r="DF30" s="429"/>
      <c r="DG30" s="401">
        <v>0</v>
      </c>
      <c r="DH30" s="137"/>
      <c r="DI30" s="401">
        <v>0</v>
      </c>
      <c r="DJ30" s="137"/>
      <c r="DK30" s="401">
        <v>0</v>
      </c>
      <c r="DL30" s="137"/>
      <c r="DM30" s="401">
        <v>0</v>
      </c>
      <c r="DN30" s="137"/>
      <c r="DO30" s="126">
        <f t="shared" si="1"/>
        <v>5470905</v>
      </c>
      <c r="DP30" s="137"/>
      <c r="DQ30" s="401">
        <v>5674673</v>
      </c>
    </row>
    <row r="31" spans="1:122" ht="15" customHeight="1">
      <c r="A31" s="938" t="s">
        <v>43</v>
      </c>
      <c r="B31" s="104" t="s">
        <v>22</v>
      </c>
      <c r="C31" s="401">
        <v>0</v>
      </c>
      <c r="D31" s="401"/>
      <c r="E31" s="401">
        <v>0</v>
      </c>
      <c r="F31" s="401"/>
      <c r="G31" s="401">
        <v>0</v>
      </c>
      <c r="H31" s="401"/>
      <c r="I31" s="401">
        <v>0</v>
      </c>
      <c r="J31" s="401"/>
      <c r="K31" s="401">
        <v>0</v>
      </c>
      <c r="L31" s="401"/>
      <c r="M31" s="401">
        <v>0</v>
      </c>
      <c r="N31" s="401"/>
      <c r="O31" s="401">
        <v>0</v>
      </c>
      <c r="P31" s="401"/>
      <c r="Q31" s="401">
        <v>0</v>
      </c>
      <c r="R31" s="137"/>
      <c r="S31" s="401">
        <v>2878</v>
      </c>
      <c r="T31" s="137"/>
      <c r="U31" s="401">
        <v>0</v>
      </c>
      <c r="V31" s="137"/>
      <c r="W31" s="401">
        <v>0</v>
      </c>
      <c r="X31" s="414"/>
      <c r="Y31" s="401">
        <v>3001</v>
      </c>
      <c r="Z31" s="401"/>
      <c r="AA31" s="401">
        <v>0</v>
      </c>
      <c r="AB31" s="401"/>
      <c r="AC31" s="401">
        <v>0</v>
      </c>
      <c r="AD31" s="401"/>
      <c r="AE31" s="401">
        <v>0</v>
      </c>
      <c r="AF31" s="401"/>
      <c r="AG31" s="401">
        <v>0</v>
      </c>
      <c r="AH31" s="38"/>
      <c r="AI31" s="401">
        <v>0</v>
      </c>
      <c r="AJ31" s="401"/>
      <c r="AK31" s="401">
        <v>0</v>
      </c>
      <c r="AL31" s="401"/>
      <c r="AM31" s="401">
        <v>0</v>
      </c>
      <c r="AN31" s="401"/>
      <c r="AO31" s="401">
        <v>0</v>
      </c>
      <c r="AP31" s="429"/>
      <c r="AQ31" s="401">
        <v>0</v>
      </c>
      <c r="AR31" s="401"/>
      <c r="AS31" s="401">
        <v>0</v>
      </c>
      <c r="AT31" s="401"/>
      <c r="AU31" s="401">
        <v>950748</v>
      </c>
      <c r="AV31" s="431"/>
      <c r="AW31" s="401">
        <v>0</v>
      </c>
      <c r="AX31" s="431"/>
      <c r="AY31" s="401">
        <v>0</v>
      </c>
      <c r="AZ31" s="401"/>
      <c r="BA31" s="401">
        <v>0</v>
      </c>
      <c r="BB31" s="401"/>
      <c r="BC31" s="401">
        <v>0</v>
      </c>
      <c r="BD31" s="401"/>
      <c r="BE31" s="401">
        <v>0</v>
      </c>
      <c r="BF31" s="401"/>
      <c r="BG31" s="401">
        <v>0</v>
      </c>
      <c r="BH31" s="401"/>
      <c r="BI31" s="401">
        <v>0</v>
      </c>
      <c r="BJ31" s="401"/>
      <c r="BK31" s="401">
        <v>0</v>
      </c>
      <c r="BL31" s="401"/>
      <c r="BM31" s="401">
        <v>0</v>
      </c>
      <c r="BN31" s="401"/>
      <c r="BO31" s="401">
        <v>0</v>
      </c>
      <c r="BP31" s="401"/>
      <c r="BQ31" s="401">
        <v>0</v>
      </c>
      <c r="BR31" s="429"/>
      <c r="BS31" s="401">
        <v>0</v>
      </c>
      <c r="BT31" s="401"/>
      <c r="BU31" s="401">
        <v>17535</v>
      </c>
      <c r="BV31" s="430"/>
      <c r="BW31" s="401">
        <v>0</v>
      </c>
      <c r="BX31" s="429"/>
      <c r="BY31" s="401">
        <v>0</v>
      </c>
      <c r="BZ31" s="401"/>
      <c r="CA31" s="401">
        <v>0</v>
      </c>
      <c r="CB31" s="401"/>
      <c r="CC31" s="401">
        <v>0</v>
      </c>
      <c r="CD31" s="401"/>
      <c r="CE31" s="401">
        <v>0</v>
      </c>
      <c r="CF31" s="429"/>
      <c r="CG31" s="401">
        <v>0</v>
      </c>
      <c r="CH31" s="401"/>
      <c r="CI31" s="401">
        <v>0</v>
      </c>
      <c r="CJ31" s="401"/>
      <c r="CK31" s="401">
        <v>0</v>
      </c>
      <c r="CL31" s="429"/>
      <c r="CM31" s="401">
        <v>0</v>
      </c>
      <c r="CN31" s="401"/>
      <c r="CO31" s="401">
        <v>0</v>
      </c>
      <c r="CP31" s="401"/>
      <c r="CQ31" s="401">
        <v>0</v>
      </c>
      <c r="CR31" s="122" t="s">
        <v>22</v>
      </c>
      <c r="CS31" s="401">
        <v>0</v>
      </c>
      <c r="CT31" s="137"/>
      <c r="CU31" s="401">
        <v>0</v>
      </c>
      <c r="CV31" s="401"/>
      <c r="CW31" s="401">
        <v>0</v>
      </c>
      <c r="CX31" s="137"/>
      <c r="CY31" s="401">
        <v>0</v>
      </c>
      <c r="CZ31" s="137"/>
      <c r="DA31" s="401">
        <v>0</v>
      </c>
      <c r="DB31" s="137"/>
      <c r="DC31" s="401">
        <v>0</v>
      </c>
      <c r="DD31" s="137"/>
      <c r="DE31" s="401">
        <v>0</v>
      </c>
      <c r="DF31" s="429"/>
      <c r="DG31" s="401">
        <v>0</v>
      </c>
      <c r="DH31" s="137"/>
      <c r="DI31" s="401">
        <v>0</v>
      </c>
      <c r="DJ31" s="137"/>
      <c r="DK31" s="401">
        <v>0</v>
      </c>
      <c r="DL31" s="137"/>
      <c r="DM31" s="401">
        <v>0</v>
      </c>
      <c r="DN31" s="137"/>
      <c r="DO31" s="126">
        <f t="shared" si="1"/>
        <v>974162</v>
      </c>
      <c r="DP31" s="137"/>
      <c r="DQ31" s="401">
        <v>1224402</v>
      </c>
    </row>
    <row r="32" spans="1:122" ht="15" customHeight="1">
      <c r="A32" s="938" t="s">
        <v>307</v>
      </c>
      <c r="B32" s="104" t="s">
        <v>22</v>
      </c>
      <c r="C32" s="401">
        <v>0</v>
      </c>
      <c r="D32" s="401"/>
      <c r="E32" s="401">
        <v>0</v>
      </c>
      <c r="F32" s="401"/>
      <c r="G32" s="401">
        <v>0</v>
      </c>
      <c r="H32" s="401"/>
      <c r="I32" s="401">
        <v>0</v>
      </c>
      <c r="J32" s="401"/>
      <c r="K32" s="401">
        <v>0</v>
      </c>
      <c r="L32" s="401"/>
      <c r="M32" s="401">
        <v>0</v>
      </c>
      <c r="N32" s="401"/>
      <c r="O32" s="401">
        <v>0</v>
      </c>
      <c r="P32" s="401"/>
      <c r="Q32" s="401">
        <v>0</v>
      </c>
      <c r="R32" s="137"/>
      <c r="S32" s="401">
        <v>398</v>
      </c>
      <c r="T32" s="137"/>
      <c r="U32" s="401">
        <v>0</v>
      </c>
      <c r="V32" s="137"/>
      <c r="W32" s="401">
        <v>0</v>
      </c>
      <c r="X32" s="414"/>
      <c r="Y32" s="401">
        <v>0</v>
      </c>
      <c r="Z32" s="401"/>
      <c r="AA32" s="401">
        <v>0</v>
      </c>
      <c r="AB32" s="401"/>
      <c r="AC32" s="401">
        <v>0</v>
      </c>
      <c r="AD32" s="401"/>
      <c r="AE32" s="401">
        <v>0</v>
      </c>
      <c r="AF32" s="401"/>
      <c r="AG32" s="401">
        <v>0</v>
      </c>
      <c r="AH32" s="38"/>
      <c r="AI32" s="401">
        <v>0</v>
      </c>
      <c r="AJ32" s="401"/>
      <c r="AK32" s="401">
        <v>0</v>
      </c>
      <c r="AL32" s="401"/>
      <c r="AM32" s="401">
        <v>0</v>
      </c>
      <c r="AN32" s="401"/>
      <c r="AO32" s="401">
        <v>0</v>
      </c>
      <c r="AP32" s="429"/>
      <c r="AQ32" s="401">
        <v>0</v>
      </c>
      <c r="AR32" s="401"/>
      <c r="AS32" s="401">
        <v>0</v>
      </c>
      <c r="AT32" s="401"/>
      <c r="AU32" s="401">
        <v>0</v>
      </c>
      <c r="AV32" s="431"/>
      <c r="AW32" s="401">
        <v>0</v>
      </c>
      <c r="AX32" s="431"/>
      <c r="AY32" s="401">
        <v>0</v>
      </c>
      <c r="AZ32" s="401"/>
      <c r="BA32" s="401">
        <v>115497</v>
      </c>
      <c r="BB32" s="401"/>
      <c r="BC32" s="401">
        <v>0</v>
      </c>
      <c r="BD32" s="401"/>
      <c r="BE32" s="401">
        <v>0</v>
      </c>
      <c r="BF32" s="401"/>
      <c r="BG32" s="401">
        <v>0</v>
      </c>
      <c r="BH32" s="401"/>
      <c r="BI32" s="401">
        <v>0</v>
      </c>
      <c r="BJ32" s="401"/>
      <c r="BK32" s="401">
        <v>0</v>
      </c>
      <c r="BL32" s="401"/>
      <c r="BM32" s="401">
        <v>0</v>
      </c>
      <c r="BN32" s="401"/>
      <c r="BO32" s="401">
        <v>0</v>
      </c>
      <c r="BP32" s="401"/>
      <c r="BQ32" s="401">
        <v>0</v>
      </c>
      <c r="BR32" s="429"/>
      <c r="BS32" s="401">
        <v>0</v>
      </c>
      <c r="BT32" s="401"/>
      <c r="BU32" s="401">
        <v>63890</v>
      </c>
      <c r="BV32" s="430"/>
      <c r="BW32" s="401">
        <v>0</v>
      </c>
      <c r="BX32" s="429"/>
      <c r="BY32" s="401">
        <v>0</v>
      </c>
      <c r="BZ32" s="401"/>
      <c r="CA32" s="401">
        <v>0</v>
      </c>
      <c r="CB32" s="401"/>
      <c r="CC32" s="401">
        <v>0</v>
      </c>
      <c r="CD32" s="401"/>
      <c r="CE32" s="401">
        <v>19890</v>
      </c>
      <c r="CF32" s="429"/>
      <c r="CG32" s="401">
        <v>0</v>
      </c>
      <c r="CH32" s="401"/>
      <c r="CI32" s="401">
        <v>0</v>
      </c>
      <c r="CJ32" s="401"/>
      <c r="CK32" s="401">
        <v>0</v>
      </c>
      <c r="CL32" s="429"/>
      <c r="CM32" s="401">
        <v>0</v>
      </c>
      <c r="CN32" s="401"/>
      <c r="CO32" s="401">
        <v>0</v>
      </c>
      <c r="CP32" s="401"/>
      <c r="CQ32" s="401">
        <v>0</v>
      </c>
      <c r="CR32" s="122" t="s">
        <v>22</v>
      </c>
      <c r="CS32" s="401">
        <v>0</v>
      </c>
      <c r="CT32" s="137"/>
      <c r="CU32" s="401">
        <v>2848</v>
      </c>
      <c r="CV32" s="401"/>
      <c r="CW32" s="401">
        <v>0</v>
      </c>
      <c r="CX32" s="137"/>
      <c r="CY32" s="401">
        <v>0</v>
      </c>
      <c r="CZ32" s="137"/>
      <c r="DA32" s="401">
        <v>0</v>
      </c>
      <c r="DB32" s="137"/>
      <c r="DC32" s="401">
        <v>0</v>
      </c>
      <c r="DD32" s="137"/>
      <c r="DE32" s="401">
        <v>0</v>
      </c>
      <c r="DF32" s="429"/>
      <c r="DG32" s="401">
        <v>0</v>
      </c>
      <c r="DH32" s="137"/>
      <c r="DI32" s="401">
        <v>0</v>
      </c>
      <c r="DJ32" s="137"/>
      <c r="DK32" s="401">
        <v>0</v>
      </c>
      <c r="DL32" s="137"/>
      <c r="DM32" s="401">
        <v>0</v>
      </c>
      <c r="DN32" s="137"/>
      <c r="DO32" s="126">
        <f t="shared" si="1"/>
        <v>202523</v>
      </c>
      <c r="DP32" s="137"/>
      <c r="DQ32" s="401">
        <v>186836</v>
      </c>
    </row>
    <row r="33" spans="1:141" ht="15" customHeight="1">
      <c r="A33" s="938" t="s">
        <v>104</v>
      </c>
      <c r="B33" s="104" t="s">
        <v>22</v>
      </c>
      <c r="C33" s="401">
        <v>0</v>
      </c>
      <c r="D33" s="401"/>
      <c r="E33" s="401">
        <v>0</v>
      </c>
      <c r="F33" s="401"/>
      <c r="G33" s="401">
        <v>0</v>
      </c>
      <c r="H33" s="401"/>
      <c r="I33" s="401">
        <v>0</v>
      </c>
      <c r="J33" s="401"/>
      <c r="K33" s="401">
        <v>0</v>
      </c>
      <c r="L33" s="401"/>
      <c r="M33" s="401">
        <v>0</v>
      </c>
      <c r="N33" s="401"/>
      <c r="O33" s="401">
        <v>0</v>
      </c>
      <c r="P33" s="401"/>
      <c r="Q33" s="401">
        <v>0</v>
      </c>
      <c r="R33" s="137"/>
      <c r="S33" s="401">
        <v>-15</v>
      </c>
      <c r="T33" s="137"/>
      <c r="U33" s="401">
        <v>0</v>
      </c>
      <c r="V33" s="137"/>
      <c r="W33" s="401">
        <v>0</v>
      </c>
      <c r="X33" s="414"/>
      <c r="Y33" s="401">
        <v>0</v>
      </c>
      <c r="Z33" s="401"/>
      <c r="AA33" s="401">
        <v>0</v>
      </c>
      <c r="AB33" s="401"/>
      <c r="AC33" s="401">
        <v>0</v>
      </c>
      <c r="AD33" s="401"/>
      <c r="AE33" s="401">
        <v>0</v>
      </c>
      <c r="AF33" s="401"/>
      <c r="AG33" s="401">
        <v>0</v>
      </c>
      <c r="AH33" s="38"/>
      <c r="AI33" s="401">
        <v>0</v>
      </c>
      <c r="AJ33" s="401"/>
      <c r="AK33" s="401">
        <v>0</v>
      </c>
      <c r="AL33" s="401"/>
      <c r="AM33" s="401">
        <v>0</v>
      </c>
      <c r="AN33" s="401"/>
      <c r="AO33" s="401">
        <v>0</v>
      </c>
      <c r="AP33" s="429"/>
      <c r="AQ33" s="401">
        <v>0</v>
      </c>
      <c r="AR33" s="401"/>
      <c r="AS33" s="401">
        <v>0</v>
      </c>
      <c r="AT33" s="401"/>
      <c r="AU33" s="401">
        <v>0</v>
      </c>
      <c r="AV33" s="431"/>
      <c r="AW33" s="401">
        <v>0</v>
      </c>
      <c r="AX33" s="431"/>
      <c r="AY33" s="401">
        <v>155</v>
      </c>
      <c r="AZ33" s="401"/>
      <c r="BA33" s="401">
        <v>0</v>
      </c>
      <c r="BB33" s="401"/>
      <c r="BC33" s="401">
        <v>0</v>
      </c>
      <c r="BD33" s="401"/>
      <c r="BE33" s="401">
        <v>0</v>
      </c>
      <c r="BF33" s="401"/>
      <c r="BG33" s="401">
        <v>0</v>
      </c>
      <c r="BH33" s="401"/>
      <c r="BI33" s="401">
        <v>0</v>
      </c>
      <c r="BJ33" s="401"/>
      <c r="BK33" s="401">
        <v>0</v>
      </c>
      <c r="BL33" s="401"/>
      <c r="BM33" s="401">
        <v>0</v>
      </c>
      <c r="BN33" s="401"/>
      <c r="BO33" s="401">
        <v>0</v>
      </c>
      <c r="BP33" s="401"/>
      <c r="BQ33" s="401">
        <v>0</v>
      </c>
      <c r="BR33" s="429"/>
      <c r="BS33" s="401">
        <v>0</v>
      </c>
      <c r="BT33" s="401"/>
      <c r="BU33" s="401">
        <v>269</v>
      </c>
      <c r="BV33" s="430"/>
      <c r="BW33" s="401">
        <v>0</v>
      </c>
      <c r="BX33" s="429"/>
      <c r="BY33" s="401">
        <v>0</v>
      </c>
      <c r="BZ33" s="401"/>
      <c r="CA33" s="401">
        <v>0</v>
      </c>
      <c r="CB33" s="401"/>
      <c r="CC33" s="401">
        <v>0</v>
      </c>
      <c r="CD33" s="401"/>
      <c r="CE33" s="401">
        <v>0</v>
      </c>
      <c r="CF33" s="429"/>
      <c r="CG33" s="401">
        <v>0</v>
      </c>
      <c r="CH33" s="401"/>
      <c r="CI33" s="401">
        <v>0</v>
      </c>
      <c r="CJ33" s="401"/>
      <c r="CK33" s="401">
        <v>0</v>
      </c>
      <c r="CL33" s="429"/>
      <c r="CM33" s="401">
        <v>0</v>
      </c>
      <c r="CN33" s="401"/>
      <c r="CO33" s="401">
        <v>0</v>
      </c>
      <c r="CP33" s="401"/>
      <c r="CQ33" s="401">
        <v>0</v>
      </c>
      <c r="CR33" s="122" t="s">
        <v>22</v>
      </c>
      <c r="CS33" s="401">
        <v>0</v>
      </c>
      <c r="CT33" s="137"/>
      <c r="CU33" s="401">
        <v>0</v>
      </c>
      <c r="CV33" s="401"/>
      <c r="CW33" s="401">
        <v>0</v>
      </c>
      <c r="CX33" s="137"/>
      <c r="CY33" s="401">
        <v>0</v>
      </c>
      <c r="CZ33" s="137"/>
      <c r="DA33" s="401">
        <v>0</v>
      </c>
      <c r="DB33" s="137"/>
      <c r="DC33" s="401">
        <v>0</v>
      </c>
      <c r="DD33" s="137"/>
      <c r="DE33" s="401">
        <v>0</v>
      </c>
      <c r="DF33" s="429"/>
      <c r="DG33" s="401">
        <v>0</v>
      </c>
      <c r="DH33" s="137"/>
      <c r="DI33" s="401">
        <v>0</v>
      </c>
      <c r="DJ33" s="137"/>
      <c r="DK33" s="401">
        <v>0</v>
      </c>
      <c r="DL33" s="137"/>
      <c r="DM33" s="401">
        <v>0</v>
      </c>
      <c r="DN33" s="137"/>
      <c r="DO33" s="126">
        <f t="shared" si="1"/>
        <v>409</v>
      </c>
      <c r="DP33" s="137"/>
      <c r="DQ33" s="401">
        <v>4078</v>
      </c>
    </row>
    <row r="34" spans="1:141" ht="15" customHeight="1">
      <c r="A34" s="938" t="s">
        <v>45</v>
      </c>
      <c r="B34" s="104" t="s">
        <v>22</v>
      </c>
      <c r="C34" s="401">
        <v>0</v>
      </c>
      <c r="D34" s="401"/>
      <c r="E34" s="401">
        <v>0</v>
      </c>
      <c r="F34" s="401"/>
      <c r="G34" s="401">
        <v>0</v>
      </c>
      <c r="H34" s="401"/>
      <c r="I34" s="401">
        <v>0</v>
      </c>
      <c r="J34" s="401"/>
      <c r="K34" s="401">
        <v>0</v>
      </c>
      <c r="L34" s="401"/>
      <c r="M34" s="401">
        <v>0</v>
      </c>
      <c r="N34" s="401"/>
      <c r="O34" s="401">
        <v>0</v>
      </c>
      <c r="P34" s="401" t="s">
        <v>22</v>
      </c>
      <c r="Q34" s="401">
        <v>0</v>
      </c>
      <c r="R34" s="137"/>
      <c r="S34" s="401">
        <v>0</v>
      </c>
      <c r="T34" s="137"/>
      <c r="U34" s="401">
        <v>0</v>
      </c>
      <c r="V34" s="137"/>
      <c r="W34" s="401">
        <v>0</v>
      </c>
      <c r="X34" s="414"/>
      <c r="Y34" s="401">
        <v>0</v>
      </c>
      <c r="Z34" s="401"/>
      <c r="AA34" s="401">
        <v>0</v>
      </c>
      <c r="AB34" s="401" t="s">
        <v>298</v>
      </c>
      <c r="AC34" s="401">
        <v>0</v>
      </c>
      <c r="AD34" s="401" t="s">
        <v>22</v>
      </c>
      <c r="AE34" s="401">
        <v>0</v>
      </c>
      <c r="AF34" s="401" t="s">
        <v>22</v>
      </c>
      <c r="AG34" s="401">
        <v>0</v>
      </c>
      <c r="AH34" s="38"/>
      <c r="AI34" s="401">
        <v>0</v>
      </c>
      <c r="AJ34" s="401" t="s">
        <v>298</v>
      </c>
      <c r="AK34" s="401">
        <v>0</v>
      </c>
      <c r="AL34" s="401"/>
      <c r="AM34" s="401">
        <v>0</v>
      </c>
      <c r="AN34" s="401"/>
      <c r="AO34" s="401">
        <v>0</v>
      </c>
      <c r="AP34" s="429" t="s">
        <v>22</v>
      </c>
      <c r="AQ34" s="401">
        <v>0</v>
      </c>
      <c r="AR34" s="401"/>
      <c r="AS34" s="401">
        <v>0</v>
      </c>
      <c r="AT34" s="401"/>
      <c r="AU34" s="401">
        <v>0</v>
      </c>
      <c r="AV34" s="431"/>
      <c r="AW34" s="401">
        <v>0</v>
      </c>
      <c r="AX34" s="431"/>
      <c r="AY34" s="401">
        <v>0</v>
      </c>
      <c r="AZ34" s="401"/>
      <c r="BA34" s="401">
        <v>0</v>
      </c>
      <c r="BB34" s="401"/>
      <c r="BC34" s="401">
        <v>0</v>
      </c>
      <c r="BD34" s="401"/>
      <c r="BE34" s="401">
        <v>0</v>
      </c>
      <c r="BF34" s="401"/>
      <c r="BG34" s="401">
        <v>0</v>
      </c>
      <c r="BH34" s="401"/>
      <c r="BI34" s="401">
        <v>0</v>
      </c>
      <c r="BJ34" s="401"/>
      <c r="BK34" s="401">
        <v>0</v>
      </c>
      <c r="BL34" s="401"/>
      <c r="BM34" s="401">
        <v>0</v>
      </c>
      <c r="BN34" s="401"/>
      <c r="BO34" s="401">
        <v>0</v>
      </c>
      <c r="BP34" s="401"/>
      <c r="BQ34" s="401">
        <v>0</v>
      </c>
      <c r="BR34" s="429"/>
      <c r="BS34" s="401">
        <v>0</v>
      </c>
      <c r="BT34" s="401"/>
      <c r="BU34" s="401">
        <v>49060</v>
      </c>
      <c r="BV34" s="430"/>
      <c r="BW34" s="401">
        <v>0</v>
      </c>
      <c r="BX34" s="429"/>
      <c r="BY34" s="401">
        <v>0</v>
      </c>
      <c r="BZ34" s="401"/>
      <c r="CA34" s="401">
        <v>0</v>
      </c>
      <c r="CB34" s="401"/>
      <c r="CC34" s="401">
        <v>0</v>
      </c>
      <c r="CD34" s="401"/>
      <c r="CE34" s="401">
        <v>0</v>
      </c>
      <c r="CF34" s="429"/>
      <c r="CG34" s="401">
        <v>0</v>
      </c>
      <c r="CH34" s="401"/>
      <c r="CI34" s="401">
        <v>0</v>
      </c>
      <c r="CJ34" s="401"/>
      <c r="CK34" s="401">
        <v>0</v>
      </c>
      <c r="CL34" s="429"/>
      <c r="CM34" s="401">
        <v>0</v>
      </c>
      <c r="CN34" s="401" t="s">
        <v>22</v>
      </c>
      <c r="CO34" s="401">
        <v>0</v>
      </c>
      <c r="CP34" s="401"/>
      <c r="CQ34" s="401">
        <v>0</v>
      </c>
      <c r="CR34" s="122" t="s">
        <v>22</v>
      </c>
      <c r="CS34" s="401">
        <v>0</v>
      </c>
      <c r="CT34" s="137"/>
      <c r="CU34" s="401">
        <v>0</v>
      </c>
      <c r="CV34" s="401"/>
      <c r="CW34" s="401">
        <v>0</v>
      </c>
      <c r="CX34" s="137"/>
      <c r="CY34" s="401">
        <v>0</v>
      </c>
      <c r="CZ34" s="137"/>
      <c r="DA34" s="401">
        <v>0</v>
      </c>
      <c r="DB34" s="137"/>
      <c r="DC34" s="401">
        <v>0</v>
      </c>
      <c r="DD34" s="137"/>
      <c r="DE34" s="401">
        <v>0</v>
      </c>
      <c r="DF34" s="429"/>
      <c r="DG34" s="401">
        <v>0</v>
      </c>
      <c r="DH34" s="137" t="s">
        <v>22</v>
      </c>
      <c r="DI34" s="401">
        <v>0</v>
      </c>
      <c r="DJ34" s="137"/>
      <c r="DK34" s="401">
        <v>0</v>
      </c>
      <c r="DL34" s="137"/>
      <c r="DM34" s="401">
        <v>0</v>
      </c>
      <c r="DN34" s="137"/>
      <c r="DO34" s="126">
        <f t="shared" si="1"/>
        <v>49060</v>
      </c>
      <c r="DP34" s="137"/>
      <c r="DQ34" s="401">
        <v>56487</v>
      </c>
    </row>
    <row r="35" spans="1:141" ht="15" customHeight="1">
      <c r="A35" s="938" t="s">
        <v>895</v>
      </c>
      <c r="B35" s="104" t="s">
        <v>22</v>
      </c>
      <c r="C35" s="401">
        <v>0</v>
      </c>
      <c r="D35" s="401"/>
      <c r="E35" s="401">
        <v>0</v>
      </c>
      <c r="F35" s="401"/>
      <c r="G35" s="401">
        <v>0</v>
      </c>
      <c r="H35" s="401"/>
      <c r="I35" s="401">
        <v>0</v>
      </c>
      <c r="J35" s="401"/>
      <c r="K35" s="401">
        <v>0</v>
      </c>
      <c r="L35" s="401"/>
      <c r="M35" s="401">
        <v>0</v>
      </c>
      <c r="N35" s="401"/>
      <c r="O35" s="401">
        <v>0</v>
      </c>
      <c r="P35" s="401" t="s">
        <v>22</v>
      </c>
      <c r="Q35" s="401">
        <v>0</v>
      </c>
      <c r="R35" s="137"/>
      <c r="S35" s="401">
        <v>0</v>
      </c>
      <c r="T35" s="137"/>
      <c r="U35" s="401">
        <v>0</v>
      </c>
      <c r="V35" s="137"/>
      <c r="W35" s="401">
        <v>0</v>
      </c>
      <c r="X35" s="414"/>
      <c r="Y35" s="401">
        <v>0</v>
      </c>
      <c r="Z35" s="401"/>
      <c r="AA35" s="401">
        <v>0</v>
      </c>
      <c r="AB35" s="401" t="s">
        <v>298</v>
      </c>
      <c r="AC35" s="401">
        <v>0</v>
      </c>
      <c r="AD35" s="401" t="s">
        <v>22</v>
      </c>
      <c r="AE35" s="401">
        <v>576239</v>
      </c>
      <c r="AF35" s="401" t="s">
        <v>22</v>
      </c>
      <c r="AG35" s="401">
        <v>0</v>
      </c>
      <c r="AH35" s="38"/>
      <c r="AI35" s="401">
        <v>0</v>
      </c>
      <c r="AJ35" s="401" t="s">
        <v>298</v>
      </c>
      <c r="AK35" s="401">
        <v>0</v>
      </c>
      <c r="AL35" s="401"/>
      <c r="AM35" s="401">
        <v>0</v>
      </c>
      <c r="AN35" s="401"/>
      <c r="AO35" s="401">
        <v>0</v>
      </c>
      <c r="AP35" s="429" t="s">
        <v>22</v>
      </c>
      <c r="AQ35" s="401">
        <v>0</v>
      </c>
      <c r="AR35" s="401"/>
      <c r="AS35" s="401">
        <v>0</v>
      </c>
      <c r="AT35" s="401"/>
      <c r="AU35" s="401">
        <v>0</v>
      </c>
      <c r="AV35" s="82"/>
      <c r="AW35" s="401">
        <v>0</v>
      </c>
      <c r="AX35" s="82"/>
      <c r="AY35" s="401">
        <v>0</v>
      </c>
      <c r="AZ35" s="401"/>
      <c r="BA35" s="401">
        <v>0</v>
      </c>
      <c r="BB35" s="401"/>
      <c r="BC35" s="401">
        <v>0</v>
      </c>
      <c r="BD35" s="401"/>
      <c r="BE35" s="401">
        <v>0</v>
      </c>
      <c r="BF35" s="401"/>
      <c r="BG35" s="401">
        <v>0</v>
      </c>
      <c r="BH35" s="401"/>
      <c r="BI35" s="401">
        <v>0</v>
      </c>
      <c r="BJ35" s="401"/>
      <c r="BK35" s="401">
        <v>0</v>
      </c>
      <c r="BL35" s="401"/>
      <c r="BM35" s="401">
        <v>0</v>
      </c>
      <c r="BN35" s="401"/>
      <c r="BO35" s="401">
        <v>2583319</v>
      </c>
      <c r="BP35" s="401"/>
      <c r="BQ35" s="401">
        <v>0</v>
      </c>
      <c r="BR35" s="414"/>
      <c r="BS35" s="401">
        <v>0</v>
      </c>
      <c r="BT35" s="401"/>
      <c r="BU35" s="401">
        <v>0</v>
      </c>
      <c r="BV35" s="82"/>
      <c r="BW35" s="401">
        <v>381975</v>
      </c>
      <c r="BX35" s="429"/>
      <c r="BY35" s="401">
        <v>0</v>
      </c>
      <c r="BZ35" s="401"/>
      <c r="CA35" s="401">
        <v>0</v>
      </c>
      <c r="CB35" s="401"/>
      <c r="CC35" s="401">
        <v>0</v>
      </c>
      <c r="CD35" s="401"/>
      <c r="CE35" s="401">
        <v>0</v>
      </c>
      <c r="CF35" s="429"/>
      <c r="CG35" s="401">
        <v>0</v>
      </c>
      <c r="CH35" s="401"/>
      <c r="CI35" s="401">
        <v>0</v>
      </c>
      <c r="CJ35" s="401"/>
      <c r="CK35" s="401">
        <v>0</v>
      </c>
      <c r="CL35" s="429"/>
      <c r="CM35" s="401">
        <v>0</v>
      </c>
      <c r="CN35" s="401" t="s">
        <v>22</v>
      </c>
      <c r="CO35" s="401">
        <v>0</v>
      </c>
      <c r="CP35" s="401"/>
      <c r="CQ35" s="401">
        <v>0</v>
      </c>
      <c r="CR35" s="122" t="s">
        <v>22</v>
      </c>
      <c r="CS35" s="401">
        <v>0</v>
      </c>
      <c r="CT35" s="137"/>
      <c r="CU35" s="401">
        <v>0</v>
      </c>
      <c r="CV35" s="401"/>
      <c r="CW35" s="401">
        <v>0</v>
      </c>
      <c r="CX35" s="137"/>
      <c r="CY35" s="401">
        <v>0</v>
      </c>
      <c r="CZ35" s="137"/>
      <c r="DA35" s="401">
        <v>0</v>
      </c>
      <c r="DB35" s="137"/>
      <c r="DC35" s="401">
        <v>0</v>
      </c>
      <c r="DD35" s="137"/>
      <c r="DE35" s="401">
        <v>0</v>
      </c>
      <c r="DF35" s="429"/>
      <c r="DG35" s="401">
        <v>0</v>
      </c>
      <c r="DH35" s="137" t="s">
        <v>22</v>
      </c>
      <c r="DI35" s="401">
        <v>0</v>
      </c>
      <c r="DJ35" s="137"/>
      <c r="DK35" s="401">
        <v>0</v>
      </c>
      <c r="DL35" s="137"/>
      <c r="DM35" s="401">
        <v>0</v>
      </c>
      <c r="DN35" s="137"/>
      <c r="DO35" s="126">
        <f t="shared" si="1"/>
        <v>3541533</v>
      </c>
      <c r="DP35" s="137"/>
      <c r="DQ35" s="401">
        <v>3378077</v>
      </c>
    </row>
    <row r="36" spans="1:141" ht="15.75" customHeight="1">
      <c r="A36" s="102" t="s">
        <v>308</v>
      </c>
      <c r="B36" s="104" t="s">
        <v>22</v>
      </c>
      <c r="C36" s="399">
        <f>ROUND(SUM(C26:C35),1)</f>
        <v>337</v>
      </c>
      <c r="D36" s="38"/>
      <c r="E36" s="399">
        <f>ROUND(SUM(E26:E35),1)</f>
        <v>0</v>
      </c>
      <c r="F36" s="38"/>
      <c r="G36" s="399">
        <f>ROUND(SUM(G26:G35),1)</f>
        <v>0</v>
      </c>
      <c r="H36" s="38"/>
      <c r="I36" s="399">
        <f>ROUND(SUM(I26:I35),1)</f>
        <v>1345</v>
      </c>
      <c r="J36" s="38"/>
      <c r="K36" s="399">
        <f>ROUND(SUM(K26:K35),1)</f>
        <v>0</v>
      </c>
      <c r="L36" s="38"/>
      <c r="M36" s="399">
        <f>ROUND(SUM(M26:M35),1)</f>
        <v>0</v>
      </c>
      <c r="N36" s="38"/>
      <c r="O36" s="399">
        <f>ROUND(SUM(O26:O35),1)</f>
        <v>0</v>
      </c>
      <c r="P36" s="38" t="s">
        <v>22</v>
      </c>
      <c r="Q36" s="399">
        <f>ROUND(SUM(Q26:Q35),1)</f>
        <v>0</v>
      </c>
      <c r="R36" s="433"/>
      <c r="S36" s="399">
        <f>ROUND(SUM(S26:S35),1)</f>
        <v>3291</v>
      </c>
      <c r="T36" s="433"/>
      <c r="U36" s="399">
        <f>ROUND(SUM(U26:U35),1)</f>
        <v>0</v>
      </c>
      <c r="V36" s="433"/>
      <c r="W36" s="399">
        <f>ROUND(SUM(W26:W35),1)</f>
        <v>0</v>
      </c>
      <c r="X36" s="434"/>
      <c r="Y36" s="399">
        <f>ROUND(SUM(Y26:Y35),1)</f>
        <v>178623</v>
      </c>
      <c r="Z36" s="38"/>
      <c r="AA36" s="399">
        <f>ROUND(SUM(AA26:AA35),1)</f>
        <v>0</v>
      </c>
      <c r="AB36" s="38"/>
      <c r="AC36" s="399">
        <f>ROUND(SUM(AC26:AC35),1)</f>
        <v>104332</v>
      </c>
      <c r="AD36" s="38" t="s">
        <v>22</v>
      </c>
      <c r="AE36" s="399">
        <f>ROUND(SUM(AE26:AE35),1)</f>
        <v>576239</v>
      </c>
      <c r="AF36" s="38" t="s">
        <v>22</v>
      </c>
      <c r="AG36" s="399">
        <f>ROUND(SUM(AG26:AG35),1)</f>
        <v>0</v>
      </c>
      <c r="AH36" s="38"/>
      <c r="AI36" s="399">
        <f>ROUND(SUM(AI26:AI35),1)</f>
        <v>0</v>
      </c>
      <c r="AJ36" s="38"/>
      <c r="AK36" s="399">
        <f>ROUND(SUM(AK26:AK35),1)</f>
        <v>0</v>
      </c>
      <c r="AL36" s="38"/>
      <c r="AM36" s="399">
        <f>ROUND(SUM(AM26:AM35),1)</f>
        <v>0</v>
      </c>
      <c r="AN36" s="38"/>
      <c r="AO36" s="399">
        <f>ROUND(SUM(AO26:AO35),1)</f>
        <v>0</v>
      </c>
      <c r="AP36" s="433" t="s">
        <v>22</v>
      </c>
      <c r="AQ36" s="399">
        <f>ROUND(SUM(AQ26:AQ35),1)</f>
        <v>0</v>
      </c>
      <c r="AR36" s="38"/>
      <c r="AS36" s="399">
        <f>ROUND(SUM(AS26:AS35),1)</f>
        <v>0</v>
      </c>
      <c r="AT36" s="38"/>
      <c r="AU36" s="399">
        <f>ROUND(SUM(AU26:AU35),1)</f>
        <v>5587809</v>
      </c>
      <c r="AV36" s="434"/>
      <c r="AW36" s="399">
        <f>ROUND(SUM(AW26:AW35),1)</f>
        <v>0</v>
      </c>
      <c r="AX36" s="434"/>
      <c r="AY36" s="399">
        <f>ROUND(SUM(AY26:AY35),1)</f>
        <v>155</v>
      </c>
      <c r="AZ36" s="38"/>
      <c r="BA36" s="399">
        <f>ROUND(SUM(BA26:BA35),1)</f>
        <v>115497</v>
      </c>
      <c r="BB36" s="38"/>
      <c r="BC36" s="399">
        <f>ROUND(SUM(BC26:BC35),1)</f>
        <v>0</v>
      </c>
      <c r="BD36" s="38"/>
      <c r="BE36" s="399">
        <f>ROUND(SUM(BE26:BE35),1)</f>
        <v>0</v>
      </c>
      <c r="BF36" s="38"/>
      <c r="BG36" s="399">
        <f>ROUND(SUM(BG26:BG35),1)</f>
        <v>0</v>
      </c>
      <c r="BH36" s="38"/>
      <c r="BI36" s="399">
        <f>ROUND(SUM(BI26:BI35),1)</f>
        <v>0</v>
      </c>
      <c r="BJ36" s="38"/>
      <c r="BK36" s="399">
        <f>ROUND(SUM(BK26:BK35),1)</f>
        <v>0</v>
      </c>
      <c r="BL36" s="38"/>
      <c r="BM36" s="399">
        <f>ROUND(SUM(BM26:BM35),1)</f>
        <v>1458</v>
      </c>
      <c r="BN36" s="38"/>
      <c r="BO36" s="399">
        <f>ROUND(SUM(BO26:BO35),1)</f>
        <v>2583319</v>
      </c>
      <c r="BP36" s="434"/>
      <c r="BQ36" s="399">
        <f>ROUND(SUM(BQ26:BQ35),1)</f>
        <v>3440</v>
      </c>
      <c r="BR36" s="434"/>
      <c r="BS36" s="399">
        <f>ROUND(SUM(BS26:BS35),1)</f>
        <v>0</v>
      </c>
      <c r="BT36" s="38"/>
      <c r="BU36" s="399">
        <f>ROUND(SUM(BU26:BU35),1)</f>
        <v>1017192</v>
      </c>
      <c r="BV36" s="434"/>
      <c r="BW36" s="399">
        <f>ROUND(SUM(BW26:BW35),1)</f>
        <v>381975</v>
      </c>
      <c r="BX36" s="434"/>
      <c r="BY36" s="399">
        <f>ROUND(SUM(BY26:BY35),1)</f>
        <v>0</v>
      </c>
      <c r="BZ36" s="38"/>
      <c r="CA36" s="399">
        <f>ROUND(SUM(CA26:CA35),1)</f>
        <v>0</v>
      </c>
      <c r="CB36" s="38"/>
      <c r="CC36" s="399">
        <f>ROUND(SUM(CC26:CC35),1)</f>
        <v>0</v>
      </c>
      <c r="CD36" s="38"/>
      <c r="CE36" s="399">
        <f>ROUND(SUM(CE26:CE35),1)</f>
        <v>19890</v>
      </c>
      <c r="CF36" s="434"/>
      <c r="CG36" s="399">
        <f>ROUND(SUM(CG26:CG35),1)</f>
        <v>0</v>
      </c>
      <c r="CH36" s="38"/>
      <c r="CI36" s="399">
        <f>ROUND(SUM(CI26:CI35),1)</f>
        <v>0</v>
      </c>
      <c r="CJ36" s="38"/>
      <c r="CK36" s="399">
        <f>ROUND(SUM(CK26:CK35),1)</f>
        <v>0</v>
      </c>
      <c r="CL36" s="434"/>
      <c r="CM36" s="399">
        <f>ROUND(SUM(CM26:CM35),1)</f>
        <v>0</v>
      </c>
      <c r="CN36" s="38" t="s">
        <v>22</v>
      </c>
      <c r="CO36" s="399">
        <f>ROUND(SUM(CO26:CO35),1)</f>
        <v>2027354</v>
      </c>
      <c r="CP36" s="38"/>
      <c r="CQ36" s="399">
        <f>ROUND(SUM(CQ26:CQ35),1)</f>
        <v>0</v>
      </c>
      <c r="CR36" s="122" t="s">
        <v>22</v>
      </c>
      <c r="CS36" s="399">
        <f>ROUND(SUM(CS26:CS35),1)</f>
        <v>3500993</v>
      </c>
      <c r="CT36" s="432"/>
      <c r="CU36" s="399">
        <f>ROUND(SUM(CU26:CU35),1)</f>
        <v>2848</v>
      </c>
      <c r="CV36" s="434"/>
      <c r="CW36" s="399">
        <f>ROUND(SUM(CW26:CW35),1)</f>
        <v>0</v>
      </c>
      <c r="CX36" s="432"/>
      <c r="CY36" s="399">
        <f>ROUND(SUM(CY26:CY35),1)</f>
        <v>0</v>
      </c>
      <c r="CZ36" s="432"/>
      <c r="DA36" s="399">
        <f>ROUND(SUM(DA26:DA35),1)</f>
        <v>0</v>
      </c>
      <c r="DB36" s="432"/>
      <c r="DC36" s="399">
        <f>ROUND(SUM(DC26:DC35),1)</f>
        <v>0</v>
      </c>
      <c r="DD36" s="432"/>
      <c r="DE36" s="399">
        <f>ROUND(SUM(DE26:DE35),1)</f>
        <v>0</v>
      </c>
      <c r="DF36" s="433"/>
      <c r="DG36" s="399">
        <f>ROUND(SUM(DG26:DG35),1)</f>
        <v>0</v>
      </c>
      <c r="DH36" s="432" t="s">
        <v>22</v>
      </c>
      <c r="DI36" s="399">
        <f>ROUND(SUM(DI26:DI35),1)</f>
        <v>4</v>
      </c>
      <c r="DJ36" s="432"/>
      <c r="DK36" s="399">
        <f>ROUND(SUM(DK26:DK35),1)</f>
        <v>0</v>
      </c>
      <c r="DL36" s="432"/>
      <c r="DM36" s="399">
        <f>ROUND(SUM(DM26:DM35),1)</f>
        <v>0</v>
      </c>
      <c r="DN36" s="432"/>
      <c r="DO36" s="399">
        <f>ROUND(SUM(DO26:DO35),1)</f>
        <v>16106101</v>
      </c>
      <c r="DP36" s="432"/>
      <c r="DQ36" s="399">
        <f>ROUND(SUM(DQ26:DQ35),1)</f>
        <v>16788977</v>
      </c>
      <c r="DU36" s="427"/>
      <c r="DV36" s="427"/>
      <c r="DW36" s="396"/>
      <c r="DX36" s="396"/>
      <c r="DY36" s="396"/>
      <c r="DZ36" s="396"/>
      <c r="EA36" s="396"/>
      <c r="EB36" s="396"/>
      <c r="EC36" s="396"/>
      <c r="ED36" s="396"/>
      <c r="EE36" s="396"/>
      <c r="EF36" s="396"/>
      <c r="EG36" s="396"/>
      <c r="EH36" s="396"/>
      <c r="EI36" s="396"/>
      <c r="EJ36" s="396"/>
      <c r="EK36" s="396"/>
    </row>
    <row r="37" spans="1:141" ht="15" customHeight="1">
      <c r="A37" s="104" t="s">
        <v>107</v>
      </c>
      <c r="B37" s="104" t="s">
        <v>22</v>
      </c>
      <c r="C37" s="401"/>
      <c r="D37" s="401"/>
      <c r="E37" s="401"/>
      <c r="F37" s="401"/>
      <c r="G37" s="401"/>
      <c r="H37" s="401"/>
      <c r="I37" s="401"/>
      <c r="J37" s="401"/>
      <c r="K37" s="401"/>
      <c r="L37" s="401"/>
      <c r="M37" s="401"/>
      <c r="N37" s="401"/>
      <c r="O37" s="401"/>
      <c r="P37" s="401"/>
      <c r="Q37" s="401"/>
      <c r="R37" s="401"/>
      <c r="S37" s="401"/>
      <c r="T37" s="401"/>
      <c r="U37" s="401"/>
      <c r="V37" s="401"/>
      <c r="W37" s="401"/>
      <c r="X37" s="414"/>
      <c r="Y37" s="401"/>
      <c r="Z37" s="401"/>
      <c r="AA37" s="401"/>
      <c r="AB37" s="401"/>
      <c r="AC37" s="401"/>
      <c r="AD37" s="401"/>
      <c r="AE37" s="401"/>
      <c r="AF37" s="401"/>
      <c r="AG37" s="401"/>
      <c r="AH37" s="38"/>
      <c r="AI37" s="401"/>
      <c r="AJ37" s="401"/>
      <c r="AK37" s="401"/>
      <c r="AL37" s="401"/>
      <c r="AM37" s="401"/>
      <c r="AN37" s="401"/>
      <c r="AO37" s="401"/>
      <c r="AP37" s="414"/>
      <c r="AQ37" s="401"/>
      <c r="AR37" s="401"/>
      <c r="AS37" s="401"/>
      <c r="AT37" s="401"/>
      <c r="AU37" s="401"/>
      <c r="AV37" s="414"/>
      <c r="AW37" s="401"/>
      <c r="AX37" s="414"/>
      <c r="AY37" s="401"/>
      <c r="AZ37" s="401"/>
      <c r="BA37" s="401"/>
      <c r="BB37" s="401"/>
      <c r="BC37" s="401"/>
      <c r="BD37" s="401"/>
      <c r="BE37" s="401"/>
      <c r="BF37" s="401"/>
      <c r="BG37" s="401"/>
      <c r="BH37" s="401"/>
      <c r="BI37" s="401"/>
      <c r="BJ37" s="401"/>
      <c r="BK37" s="401"/>
      <c r="BL37" s="401"/>
      <c r="BM37" s="401"/>
      <c r="BN37" s="401"/>
      <c r="BO37" s="401"/>
      <c r="BP37" s="401"/>
      <c r="BQ37" s="401"/>
      <c r="BR37" s="414"/>
      <c r="BS37" s="401"/>
      <c r="BT37" s="401"/>
      <c r="BU37" s="401"/>
      <c r="BV37" s="414"/>
      <c r="BW37" s="401"/>
      <c r="BX37" s="414"/>
      <c r="BY37" s="401"/>
      <c r="BZ37" s="401"/>
      <c r="CA37" s="401"/>
      <c r="CB37" s="401"/>
      <c r="CC37" s="401"/>
      <c r="CD37" s="401"/>
      <c r="CE37" s="401"/>
      <c r="CF37" s="414"/>
      <c r="CG37" s="401"/>
      <c r="CH37" s="401"/>
      <c r="CI37" s="401"/>
      <c r="CJ37" s="401"/>
      <c r="CK37" s="401"/>
      <c r="CL37" s="414"/>
      <c r="CM37" s="401"/>
      <c r="CN37" s="401"/>
      <c r="CO37" s="401"/>
      <c r="CP37" s="401"/>
      <c r="CQ37" s="401"/>
      <c r="CR37" s="122" t="s">
        <v>22</v>
      </c>
      <c r="CS37" s="401"/>
      <c r="CT37" s="137"/>
      <c r="CU37" s="401"/>
      <c r="CV37" s="401"/>
      <c r="CW37" s="401"/>
      <c r="CX37" s="137"/>
      <c r="CY37" s="401"/>
      <c r="CZ37" s="137"/>
      <c r="DA37" s="401"/>
      <c r="DB37" s="137"/>
      <c r="DC37" s="401"/>
      <c r="DD37" s="137"/>
      <c r="DE37" s="401"/>
      <c r="DF37" s="429"/>
      <c r="DG37" s="401"/>
      <c r="DH37" s="137"/>
      <c r="DI37" s="401"/>
      <c r="DJ37" s="137"/>
      <c r="DK37" s="401"/>
      <c r="DL37" s="137"/>
      <c r="DM37" s="401"/>
      <c r="DN37" s="137"/>
      <c r="DO37" s="137"/>
      <c r="DP37" s="137"/>
      <c r="DQ37" s="401"/>
      <c r="DR37" s="1187"/>
    </row>
    <row r="38" spans="1:141" ht="15" customHeight="1">
      <c r="A38" s="121" t="s">
        <v>530</v>
      </c>
      <c r="B38" s="104" t="s">
        <v>22</v>
      </c>
      <c r="C38" s="401">
        <v>0</v>
      </c>
      <c r="D38" s="401"/>
      <c r="E38" s="401">
        <v>0</v>
      </c>
      <c r="F38" s="401"/>
      <c r="G38" s="401">
        <v>0</v>
      </c>
      <c r="H38" s="401"/>
      <c r="I38" s="401">
        <v>495</v>
      </c>
      <c r="J38" s="401"/>
      <c r="K38" s="401">
        <v>0</v>
      </c>
      <c r="L38" s="401"/>
      <c r="M38" s="401">
        <v>255</v>
      </c>
      <c r="N38" s="401"/>
      <c r="O38" s="401">
        <v>68577</v>
      </c>
      <c r="P38" s="401" t="s">
        <v>22</v>
      </c>
      <c r="Q38" s="401">
        <v>20040</v>
      </c>
      <c r="R38" s="401"/>
      <c r="S38" s="401">
        <v>218</v>
      </c>
      <c r="T38" s="401"/>
      <c r="U38" s="401">
        <v>0</v>
      </c>
      <c r="V38" s="401"/>
      <c r="W38" s="401">
        <v>0</v>
      </c>
      <c r="X38" s="414"/>
      <c r="Y38" s="401">
        <v>2516</v>
      </c>
      <c r="Z38" s="401"/>
      <c r="AA38" s="401">
        <v>18881</v>
      </c>
      <c r="AB38" s="401"/>
      <c r="AC38" s="401">
        <v>2028</v>
      </c>
      <c r="AD38" s="401" t="s">
        <v>22</v>
      </c>
      <c r="AE38" s="401">
        <v>0</v>
      </c>
      <c r="AF38" s="401" t="s">
        <v>22</v>
      </c>
      <c r="AG38" s="401">
        <v>620</v>
      </c>
      <c r="AH38" s="38"/>
      <c r="AI38" s="401">
        <v>0</v>
      </c>
      <c r="AJ38" s="401"/>
      <c r="AK38" s="401">
        <v>0</v>
      </c>
      <c r="AL38" s="401"/>
      <c r="AM38" s="401">
        <v>51869</v>
      </c>
      <c r="AN38" s="401"/>
      <c r="AO38" s="401">
        <v>12181</v>
      </c>
      <c r="AP38" s="414" t="s">
        <v>22</v>
      </c>
      <c r="AQ38" s="401">
        <v>0</v>
      </c>
      <c r="AR38" s="401"/>
      <c r="AS38" s="401">
        <v>0</v>
      </c>
      <c r="AT38" s="401"/>
      <c r="AU38" s="401">
        <v>11967</v>
      </c>
      <c r="AV38" s="431"/>
      <c r="AW38" s="401">
        <v>0</v>
      </c>
      <c r="AX38" s="431"/>
      <c r="AY38" s="401">
        <v>0</v>
      </c>
      <c r="AZ38" s="401"/>
      <c r="BA38" s="401">
        <v>2820</v>
      </c>
      <c r="BB38" s="401"/>
      <c r="BC38" s="401">
        <v>63</v>
      </c>
      <c r="BD38" s="401"/>
      <c r="BE38" s="401">
        <v>26967</v>
      </c>
      <c r="BF38" s="401"/>
      <c r="BG38" s="401">
        <v>714</v>
      </c>
      <c r="BH38" s="401"/>
      <c r="BI38" s="401">
        <v>611</v>
      </c>
      <c r="BJ38" s="401"/>
      <c r="BK38" s="401">
        <v>0</v>
      </c>
      <c r="BL38" s="401"/>
      <c r="BM38" s="401">
        <v>1788</v>
      </c>
      <c r="BN38" s="401"/>
      <c r="BO38" s="401">
        <v>2478</v>
      </c>
      <c r="BP38" s="401"/>
      <c r="BQ38" s="401">
        <v>1809</v>
      </c>
      <c r="BR38" s="414"/>
      <c r="BS38" s="401">
        <v>0</v>
      </c>
      <c r="BT38" s="401"/>
      <c r="BU38" s="401">
        <v>884202</v>
      </c>
      <c r="BV38" s="430"/>
      <c r="BW38" s="401">
        <v>0</v>
      </c>
      <c r="BX38" s="414"/>
      <c r="BY38" s="401">
        <v>0</v>
      </c>
      <c r="BZ38" s="401"/>
      <c r="CA38" s="401">
        <v>21870</v>
      </c>
      <c r="CB38" s="401"/>
      <c r="CC38" s="401">
        <v>91</v>
      </c>
      <c r="CD38" s="401"/>
      <c r="CE38" s="401">
        <v>857</v>
      </c>
      <c r="CF38" s="414"/>
      <c r="CG38" s="401">
        <v>255</v>
      </c>
      <c r="CH38" s="401"/>
      <c r="CI38" s="401">
        <v>3061</v>
      </c>
      <c r="CJ38" s="401"/>
      <c r="CK38" s="401">
        <v>0</v>
      </c>
      <c r="CL38" s="414"/>
      <c r="CM38" s="401">
        <v>0</v>
      </c>
      <c r="CN38" s="401" t="s">
        <v>22</v>
      </c>
      <c r="CO38" s="401">
        <v>0</v>
      </c>
      <c r="CP38" s="401"/>
      <c r="CQ38" s="401">
        <v>499</v>
      </c>
      <c r="CR38" s="122" t="s">
        <v>22</v>
      </c>
      <c r="CS38" s="401">
        <v>16457</v>
      </c>
      <c r="CT38" s="137"/>
      <c r="CU38" s="401">
        <v>4125</v>
      </c>
      <c r="CV38" s="401"/>
      <c r="CW38" s="401">
        <v>0</v>
      </c>
      <c r="CX38" s="137"/>
      <c r="CY38" s="401">
        <v>4022690</v>
      </c>
      <c r="CZ38" s="137"/>
      <c r="DA38" s="401">
        <v>16295</v>
      </c>
      <c r="DB38" s="137"/>
      <c r="DC38" s="401">
        <v>1856</v>
      </c>
      <c r="DD38" s="137"/>
      <c r="DE38" s="401">
        <v>1091</v>
      </c>
      <c r="DF38" s="429"/>
      <c r="DG38" s="401">
        <v>0</v>
      </c>
      <c r="DH38" s="137" t="s">
        <v>22</v>
      </c>
      <c r="DI38" s="401">
        <v>0</v>
      </c>
      <c r="DJ38" s="137"/>
      <c r="DK38" s="401">
        <v>0</v>
      </c>
      <c r="DL38" s="137"/>
      <c r="DM38" s="401">
        <v>0</v>
      </c>
      <c r="DN38" s="137"/>
      <c r="DO38" s="126">
        <f>ROUND(SUM(C38:DM38),1)</f>
        <v>5200246</v>
      </c>
      <c r="DP38" s="137"/>
      <c r="DQ38" s="401">
        <v>5149895</v>
      </c>
    </row>
    <row r="39" spans="1:141" ht="15" customHeight="1">
      <c r="A39" s="121" t="s">
        <v>531</v>
      </c>
      <c r="B39" s="104" t="s">
        <v>22</v>
      </c>
      <c r="C39" s="401">
        <v>0</v>
      </c>
      <c r="D39" s="401"/>
      <c r="E39" s="401">
        <v>0</v>
      </c>
      <c r="F39" s="401"/>
      <c r="G39" s="401">
        <v>0</v>
      </c>
      <c r="H39" s="401"/>
      <c r="I39" s="401">
        <v>3683</v>
      </c>
      <c r="J39" s="401"/>
      <c r="K39" s="401">
        <v>4783</v>
      </c>
      <c r="L39" s="401"/>
      <c r="M39" s="401">
        <v>55</v>
      </c>
      <c r="N39" s="401"/>
      <c r="O39" s="401">
        <v>32221</v>
      </c>
      <c r="P39" s="401" t="s">
        <v>22</v>
      </c>
      <c r="Q39" s="401">
        <v>3275</v>
      </c>
      <c r="R39" s="401"/>
      <c r="S39" s="401">
        <v>2475</v>
      </c>
      <c r="T39" s="401"/>
      <c r="U39" s="401">
        <v>0</v>
      </c>
      <c r="V39" s="401"/>
      <c r="W39" s="401">
        <v>6850</v>
      </c>
      <c r="X39" s="414"/>
      <c r="Y39" s="401">
        <v>223</v>
      </c>
      <c r="Z39" s="401"/>
      <c r="AA39" s="401">
        <v>5066</v>
      </c>
      <c r="AB39" s="401"/>
      <c r="AC39" s="401">
        <v>4</v>
      </c>
      <c r="AD39" s="401" t="s">
        <v>22</v>
      </c>
      <c r="AE39" s="401">
        <v>0</v>
      </c>
      <c r="AF39" s="401" t="s">
        <v>22</v>
      </c>
      <c r="AG39" s="401">
        <v>83</v>
      </c>
      <c r="AH39" s="38"/>
      <c r="AI39" s="401">
        <v>0</v>
      </c>
      <c r="AJ39" s="401"/>
      <c r="AK39" s="401">
        <v>0</v>
      </c>
      <c r="AL39" s="401"/>
      <c r="AM39" s="401">
        <v>13307</v>
      </c>
      <c r="AN39" s="401"/>
      <c r="AO39" s="401">
        <v>710</v>
      </c>
      <c r="AP39" s="414" t="s">
        <v>22</v>
      </c>
      <c r="AQ39" s="401">
        <v>34</v>
      </c>
      <c r="AR39" s="401"/>
      <c r="AS39" s="401">
        <v>0</v>
      </c>
      <c r="AT39" s="401"/>
      <c r="AU39" s="401">
        <v>52902</v>
      </c>
      <c r="AV39" s="431"/>
      <c r="AW39" s="401">
        <v>0</v>
      </c>
      <c r="AX39" s="431"/>
      <c r="AY39" s="401">
        <v>0</v>
      </c>
      <c r="AZ39" s="401"/>
      <c r="BA39" s="401">
        <v>19847</v>
      </c>
      <c r="BB39" s="401"/>
      <c r="BC39" s="401">
        <v>25</v>
      </c>
      <c r="BD39" s="401"/>
      <c r="BE39" s="401">
        <v>0</v>
      </c>
      <c r="BF39" s="401"/>
      <c r="BG39" s="401">
        <v>110</v>
      </c>
      <c r="BH39" s="401"/>
      <c r="BI39" s="401">
        <v>8983</v>
      </c>
      <c r="BJ39" s="401"/>
      <c r="BK39" s="401">
        <v>937</v>
      </c>
      <c r="BL39" s="401"/>
      <c r="BM39" s="401">
        <v>244</v>
      </c>
      <c r="BN39" s="401"/>
      <c r="BO39" s="401">
        <v>308</v>
      </c>
      <c r="BP39" s="401"/>
      <c r="BQ39" s="401">
        <v>2267</v>
      </c>
      <c r="BR39" s="414"/>
      <c r="BS39" s="401">
        <v>36</v>
      </c>
      <c r="BT39" s="401"/>
      <c r="BU39" s="401">
        <v>548468</v>
      </c>
      <c r="BV39" s="401"/>
      <c r="BW39" s="401">
        <v>0</v>
      </c>
      <c r="BX39" s="401"/>
      <c r="BY39" s="401">
        <v>0</v>
      </c>
      <c r="BZ39" s="401"/>
      <c r="CA39" s="401">
        <v>2142</v>
      </c>
      <c r="CB39" s="401"/>
      <c r="CC39" s="401">
        <v>4</v>
      </c>
      <c r="CD39" s="401"/>
      <c r="CE39" s="401">
        <v>553</v>
      </c>
      <c r="CF39" s="414"/>
      <c r="CG39" s="401">
        <v>15</v>
      </c>
      <c r="CH39" s="401"/>
      <c r="CI39" s="401">
        <v>283</v>
      </c>
      <c r="CJ39" s="401"/>
      <c r="CK39" s="401">
        <v>0</v>
      </c>
      <c r="CL39" s="414"/>
      <c r="CM39" s="401">
        <v>0</v>
      </c>
      <c r="CN39" s="401" t="s">
        <v>22</v>
      </c>
      <c r="CO39" s="401">
        <v>0</v>
      </c>
      <c r="CP39" s="401"/>
      <c r="CQ39" s="401">
        <v>0</v>
      </c>
      <c r="CR39" s="122" t="s">
        <v>22</v>
      </c>
      <c r="CS39" s="401">
        <v>7030</v>
      </c>
      <c r="CT39" s="137"/>
      <c r="CU39" s="401">
        <v>5096</v>
      </c>
      <c r="CV39" s="401"/>
      <c r="CW39" s="401">
        <v>0</v>
      </c>
      <c r="CX39" s="137"/>
      <c r="CY39" s="401">
        <v>1910397</v>
      </c>
      <c r="CZ39" s="137"/>
      <c r="DA39" s="401">
        <v>6453</v>
      </c>
      <c r="DB39" s="137"/>
      <c r="DC39" s="401">
        <v>362</v>
      </c>
      <c r="DD39" s="137"/>
      <c r="DE39" s="401">
        <v>220</v>
      </c>
      <c r="DF39" s="429"/>
      <c r="DG39" s="401">
        <v>0</v>
      </c>
      <c r="DH39" s="137" t="s">
        <v>22</v>
      </c>
      <c r="DI39" s="401">
        <v>1</v>
      </c>
      <c r="DJ39" s="137"/>
      <c r="DK39" s="401">
        <v>0</v>
      </c>
      <c r="DL39" s="137"/>
      <c r="DM39" s="401">
        <v>0</v>
      </c>
      <c r="DN39" s="137"/>
      <c r="DO39" s="126">
        <f>ROUND(SUM(C39:DM39),1)</f>
        <v>2639452</v>
      </c>
      <c r="DP39" s="137"/>
      <c r="DQ39" s="401">
        <v>2928017</v>
      </c>
    </row>
    <row r="40" spans="1:141" ht="15" customHeight="1">
      <c r="A40" s="121" t="s">
        <v>311</v>
      </c>
      <c r="B40" s="104" t="s">
        <v>22</v>
      </c>
      <c r="C40" s="401">
        <v>0</v>
      </c>
      <c r="D40" s="401"/>
      <c r="E40" s="401">
        <v>0</v>
      </c>
      <c r="F40" s="401"/>
      <c r="G40" s="401">
        <v>0</v>
      </c>
      <c r="H40" s="401"/>
      <c r="I40" s="401">
        <v>0</v>
      </c>
      <c r="J40" s="401"/>
      <c r="K40" s="401">
        <v>0</v>
      </c>
      <c r="L40" s="401"/>
      <c r="M40" s="401">
        <v>156</v>
      </c>
      <c r="N40" s="401"/>
      <c r="O40" s="401">
        <v>0</v>
      </c>
      <c r="P40" s="401" t="s">
        <v>22</v>
      </c>
      <c r="Q40" s="401">
        <v>11969</v>
      </c>
      <c r="R40" s="401"/>
      <c r="S40" s="401">
        <v>131</v>
      </c>
      <c r="T40" s="401"/>
      <c r="U40" s="401">
        <v>0</v>
      </c>
      <c r="V40" s="401"/>
      <c r="W40" s="401">
        <v>0</v>
      </c>
      <c r="X40" s="414"/>
      <c r="Y40" s="401">
        <v>1516</v>
      </c>
      <c r="Z40" s="401"/>
      <c r="AA40" s="401">
        <v>11314</v>
      </c>
      <c r="AB40" s="401"/>
      <c r="AC40" s="401">
        <v>872</v>
      </c>
      <c r="AD40" s="401" t="s">
        <v>22</v>
      </c>
      <c r="AE40" s="401">
        <v>0</v>
      </c>
      <c r="AF40" s="401" t="s">
        <v>22</v>
      </c>
      <c r="AG40" s="401">
        <v>381</v>
      </c>
      <c r="AH40" s="38"/>
      <c r="AI40" s="401">
        <v>0</v>
      </c>
      <c r="AJ40" s="401"/>
      <c r="AK40" s="401">
        <v>0</v>
      </c>
      <c r="AL40" s="401"/>
      <c r="AM40" s="401">
        <v>25235</v>
      </c>
      <c r="AN40" s="401"/>
      <c r="AO40" s="401">
        <v>7256</v>
      </c>
      <c r="AP40" s="414" t="s">
        <v>22</v>
      </c>
      <c r="AQ40" s="401">
        <v>0</v>
      </c>
      <c r="AR40" s="401"/>
      <c r="AS40" s="401">
        <v>0</v>
      </c>
      <c r="AT40" s="401"/>
      <c r="AU40" s="401">
        <v>7130</v>
      </c>
      <c r="AV40" s="431"/>
      <c r="AW40" s="401">
        <v>0</v>
      </c>
      <c r="AX40" s="431"/>
      <c r="AY40" s="401">
        <v>0</v>
      </c>
      <c r="AZ40" s="401"/>
      <c r="BA40" s="401">
        <v>1682</v>
      </c>
      <c r="BB40" s="401"/>
      <c r="BC40" s="401">
        <v>41</v>
      </c>
      <c r="BD40" s="401"/>
      <c r="BE40" s="401">
        <v>10965</v>
      </c>
      <c r="BF40" s="401"/>
      <c r="BG40" s="401">
        <v>393</v>
      </c>
      <c r="BH40" s="401"/>
      <c r="BI40" s="401">
        <v>238</v>
      </c>
      <c r="BJ40" s="401"/>
      <c r="BK40" s="401">
        <v>0</v>
      </c>
      <c r="BL40" s="401"/>
      <c r="BM40" s="401">
        <v>1076</v>
      </c>
      <c r="BN40" s="401"/>
      <c r="BO40" s="401">
        <v>1462</v>
      </c>
      <c r="BP40" s="401"/>
      <c r="BQ40" s="401">
        <v>1076</v>
      </c>
      <c r="BR40" s="414"/>
      <c r="BS40" s="401">
        <v>0</v>
      </c>
      <c r="BT40" s="401"/>
      <c r="BU40" s="401">
        <v>351039</v>
      </c>
      <c r="BV40" s="430"/>
      <c r="BW40" s="401">
        <v>0</v>
      </c>
      <c r="BX40" s="430"/>
      <c r="BY40" s="401">
        <v>0</v>
      </c>
      <c r="BZ40" s="401"/>
      <c r="CA40" s="401">
        <v>9946</v>
      </c>
      <c r="CB40" s="401"/>
      <c r="CC40" s="401">
        <v>55</v>
      </c>
      <c r="CD40" s="401"/>
      <c r="CE40" s="401">
        <v>514</v>
      </c>
      <c r="CF40" s="430"/>
      <c r="CG40" s="401">
        <v>154</v>
      </c>
      <c r="CH40" s="401"/>
      <c r="CI40" s="401">
        <v>0</v>
      </c>
      <c r="CJ40" s="401"/>
      <c r="CK40" s="401">
        <v>0</v>
      </c>
      <c r="CL40" s="430"/>
      <c r="CM40" s="401">
        <v>0</v>
      </c>
      <c r="CN40" s="401" t="s">
        <v>22</v>
      </c>
      <c r="CO40" s="401">
        <v>0</v>
      </c>
      <c r="CP40" s="401"/>
      <c r="CQ40" s="401">
        <v>277</v>
      </c>
      <c r="CR40" s="122" t="s">
        <v>22</v>
      </c>
      <c r="CS40" s="401">
        <v>9859</v>
      </c>
      <c r="CT40" s="137"/>
      <c r="CU40" s="401">
        <v>0</v>
      </c>
      <c r="CV40" s="401"/>
      <c r="CW40" s="401">
        <v>0</v>
      </c>
      <c r="CX40" s="137"/>
      <c r="CY40" s="401">
        <v>420087</v>
      </c>
      <c r="CZ40" s="137"/>
      <c r="DA40" s="401">
        <v>9627</v>
      </c>
      <c r="DB40" s="137"/>
      <c r="DC40" s="401">
        <v>1191</v>
      </c>
      <c r="DD40" s="137"/>
      <c r="DE40" s="401">
        <v>678</v>
      </c>
      <c r="DF40" s="429"/>
      <c r="DG40" s="401">
        <v>0</v>
      </c>
      <c r="DH40" s="137" t="s">
        <v>22</v>
      </c>
      <c r="DI40" s="401">
        <v>0</v>
      </c>
      <c r="DJ40" s="137"/>
      <c r="DK40" s="401">
        <v>0</v>
      </c>
      <c r="DL40" s="137"/>
      <c r="DM40" s="401">
        <v>0</v>
      </c>
      <c r="DN40" s="137"/>
      <c r="DO40" s="126">
        <f>ROUND(SUM(C40:DM40),1)</f>
        <v>886320</v>
      </c>
      <c r="DP40" s="137"/>
      <c r="DQ40" s="401">
        <v>969492</v>
      </c>
    </row>
    <row r="41" spans="1:141" ht="15" customHeight="1">
      <c r="A41" s="121" t="s">
        <v>312</v>
      </c>
      <c r="B41" s="104" t="s">
        <v>22</v>
      </c>
      <c r="C41" s="401">
        <v>0</v>
      </c>
      <c r="D41" s="401"/>
      <c r="E41" s="401">
        <v>0</v>
      </c>
      <c r="F41" s="401"/>
      <c r="G41" s="401">
        <v>0</v>
      </c>
      <c r="H41" s="401"/>
      <c r="I41" s="401">
        <v>0</v>
      </c>
      <c r="J41" s="401"/>
      <c r="K41" s="401">
        <v>0</v>
      </c>
      <c r="L41" s="401"/>
      <c r="M41" s="401">
        <v>0</v>
      </c>
      <c r="N41" s="401"/>
      <c r="O41" s="401">
        <v>0</v>
      </c>
      <c r="P41" s="401" t="s">
        <v>22</v>
      </c>
      <c r="Q41" s="401">
        <v>0</v>
      </c>
      <c r="R41" s="401"/>
      <c r="S41" s="401">
        <v>0</v>
      </c>
      <c r="T41" s="401"/>
      <c r="U41" s="401">
        <v>0</v>
      </c>
      <c r="V41" s="401"/>
      <c r="W41" s="401">
        <v>0</v>
      </c>
      <c r="X41" s="414"/>
      <c r="Y41" s="401">
        <v>0</v>
      </c>
      <c r="Z41" s="401"/>
      <c r="AA41" s="401">
        <v>0</v>
      </c>
      <c r="AB41" s="401"/>
      <c r="AC41" s="401">
        <v>0</v>
      </c>
      <c r="AD41" s="401" t="s">
        <v>22</v>
      </c>
      <c r="AE41" s="401">
        <v>0</v>
      </c>
      <c r="AF41" s="401" t="s">
        <v>22</v>
      </c>
      <c r="AG41" s="401">
        <v>0</v>
      </c>
      <c r="AH41" s="38"/>
      <c r="AI41" s="401">
        <v>0</v>
      </c>
      <c r="AJ41" s="401"/>
      <c r="AK41" s="401">
        <v>0</v>
      </c>
      <c r="AL41" s="401"/>
      <c r="AM41" s="401">
        <v>0</v>
      </c>
      <c r="AN41" s="401"/>
      <c r="AO41" s="401">
        <v>0</v>
      </c>
      <c r="AP41" s="429" t="s">
        <v>22</v>
      </c>
      <c r="AQ41" s="401">
        <v>0</v>
      </c>
      <c r="AR41" s="401"/>
      <c r="AS41" s="401">
        <v>0</v>
      </c>
      <c r="AT41" s="401"/>
      <c r="AU41" s="401">
        <v>0</v>
      </c>
      <c r="AV41" s="82"/>
      <c r="AW41" s="401">
        <v>0</v>
      </c>
      <c r="AX41" s="82"/>
      <c r="AY41" s="401">
        <v>0</v>
      </c>
      <c r="AZ41" s="401"/>
      <c r="BA41" s="401">
        <v>0</v>
      </c>
      <c r="BB41" s="401"/>
      <c r="BC41" s="401">
        <v>0</v>
      </c>
      <c r="BD41" s="401"/>
      <c r="BE41" s="401">
        <v>0</v>
      </c>
      <c r="BF41" s="401"/>
      <c r="BG41" s="401">
        <v>0</v>
      </c>
      <c r="BH41" s="401"/>
      <c r="BI41" s="401">
        <v>0</v>
      </c>
      <c r="BJ41" s="401"/>
      <c r="BK41" s="401">
        <v>0</v>
      </c>
      <c r="BL41" s="401"/>
      <c r="BM41" s="401">
        <v>0</v>
      </c>
      <c r="BN41" s="401"/>
      <c r="BO41" s="401">
        <v>0</v>
      </c>
      <c r="BP41" s="401"/>
      <c r="BQ41" s="401">
        <v>0</v>
      </c>
      <c r="BR41" s="429"/>
      <c r="BS41" s="401">
        <v>0</v>
      </c>
      <c r="BT41" s="401"/>
      <c r="BU41" s="401">
        <v>0</v>
      </c>
      <c r="BV41" s="429"/>
      <c r="BW41" s="401">
        <v>0</v>
      </c>
      <c r="BX41" s="429"/>
      <c r="BY41" s="401">
        <v>0</v>
      </c>
      <c r="BZ41" s="401"/>
      <c r="CA41" s="401">
        <v>0</v>
      </c>
      <c r="CB41" s="401"/>
      <c r="CC41" s="401">
        <v>0</v>
      </c>
      <c r="CD41" s="401"/>
      <c r="CE41" s="401">
        <v>0</v>
      </c>
      <c r="CF41" s="429"/>
      <c r="CG41" s="401">
        <v>0</v>
      </c>
      <c r="CH41" s="401"/>
      <c r="CI41" s="401">
        <v>0</v>
      </c>
      <c r="CJ41" s="401"/>
      <c r="CK41" s="401">
        <v>0</v>
      </c>
      <c r="CL41" s="429"/>
      <c r="CM41" s="401">
        <v>0</v>
      </c>
      <c r="CN41" s="401" t="s">
        <v>22</v>
      </c>
      <c r="CO41" s="401">
        <v>0</v>
      </c>
      <c r="CP41" s="401"/>
      <c r="CQ41" s="401">
        <v>0</v>
      </c>
      <c r="CR41" s="122" t="s">
        <v>22</v>
      </c>
      <c r="CS41" s="401">
        <v>0</v>
      </c>
      <c r="CT41" s="137"/>
      <c r="CU41" s="401">
        <v>0</v>
      </c>
      <c r="CV41" s="401"/>
      <c r="CW41" s="401">
        <v>0</v>
      </c>
      <c r="CX41" s="137"/>
      <c r="CY41" s="401">
        <v>0</v>
      </c>
      <c r="CZ41" s="137"/>
      <c r="DA41" s="401">
        <v>0</v>
      </c>
      <c r="DB41" s="137"/>
      <c r="DC41" s="401">
        <v>0</v>
      </c>
      <c r="DD41" s="137"/>
      <c r="DE41" s="401">
        <v>0</v>
      </c>
      <c r="DF41" s="429"/>
      <c r="DG41" s="401">
        <v>0</v>
      </c>
      <c r="DH41" s="137" t="s">
        <v>22</v>
      </c>
      <c r="DI41" s="401">
        <v>0</v>
      </c>
      <c r="DJ41" s="137"/>
      <c r="DK41" s="401">
        <v>0</v>
      </c>
      <c r="DL41" s="137"/>
      <c r="DM41" s="401">
        <v>0</v>
      </c>
      <c r="DN41" s="137"/>
      <c r="DO41" s="126">
        <f>ROUND(SUM(C41:DM41),1)</f>
        <v>0</v>
      </c>
      <c r="DP41" s="137"/>
      <c r="DQ41" s="401">
        <v>0</v>
      </c>
    </row>
    <row r="42" spans="1:141" ht="15.75" customHeight="1">
      <c r="A42" s="102" t="s">
        <v>533</v>
      </c>
      <c r="B42" s="103" t="s">
        <v>22</v>
      </c>
      <c r="C42" s="399">
        <f>ROUND(SUM(C36:C41),1)</f>
        <v>337</v>
      </c>
      <c r="D42" s="38"/>
      <c r="E42" s="399">
        <f>ROUND(SUM(E36:E41),1)</f>
        <v>0</v>
      </c>
      <c r="F42" s="38"/>
      <c r="G42" s="399">
        <f>ROUND(SUM(G36:G41),1)</f>
        <v>0</v>
      </c>
      <c r="H42" s="38"/>
      <c r="I42" s="399">
        <f>ROUND(SUM(I36:I41),1)</f>
        <v>5523</v>
      </c>
      <c r="J42" s="38"/>
      <c r="K42" s="399">
        <f>ROUND(SUM(K36:K41),1)</f>
        <v>4783</v>
      </c>
      <c r="L42" s="38"/>
      <c r="M42" s="399">
        <f>ROUND(SUM(M36:M41),1)</f>
        <v>466</v>
      </c>
      <c r="N42" s="38"/>
      <c r="O42" s="399">
        <f>ROUND(SUM(O36:O41),1)</f>
        <v>100798</v>
      </c>
      <c r="P42" s="38" t="s">
        <v>22</v>
      </c>
      <c r="Q42" s="399">
        <f>ROUND(SUM(Q36:Q41),1)</f>
        <v>35284</v>
      </c>
      <c r="R42" s="434"/>
      <c r="S42" s="399">
        <f>ROUND(SUM(S36:S41),1)</f>
        <v>6115</v>
      </c>
      <c r="T42" s="434"/>
      <c r="U42" s="399">
        <f>ROUND(SUM(U36:U41),1)</f>
        <v>0</v>
      </c>
      <c r="V42" s="434"/>
      <c r="W42" s="399">
        <f>ROUND(SUM(W36:W41),1)</f>
        <v>6850</v>
      </c>
      <c r="X42" s="434"/>
      <c r="Y42" s="399">
        <f>ROUND(SUM(Y36:Y41),1)</f>
        <v>182878</v>
      </c>
      <c r="Z42" s="38"/>
      <c r="AA42" s="399">
        <f>ROUND(SUM(AA36:AA41),1)</f>
        <v>35261</v>
      </c>
      <c r="AB42" s="38"/>
      <c r="AC42" s="399">
        <f>ROUND(SUM(AC36:AC41),1)</f>
        <v>107236</v>
      </c>
      <c r="AD42" s="38" t="s">
        <v>22</v>
      </c>
      <c r="AE42" s="399">
        <f>ROUND(SUM(AE36:AE41),1)</f>
        <v>576239</v>
      </c>
      <c r="AF42" s="38" t="s">
        <v>22</v>
      </c>
      <c r="AG42" s="399">
        <f>ROUND(SUM(AG36:AG41),1)</f>
        <v>1084</v>
      </c>
      <c r="AH42" s="38"/>
      <c r="AI42" s="399">
        <f>ROUND(SUM(AI36:AI41),1)</f>
        <v>0</v>
      </c>
      <c r="AJ42" s="38"/>
      <c r="AK42" s="399">
        <f>ROUND(SUM(AK36:AK41),1)</f>
        <v>0</v>
      </c>
      <c r="AL42" s="38"/>
      <c r="AM42" s="399">
        <f>ROUND(SUM(AM36:AM41),1)</f>
        <v>90411</v>
      </c>
      <c r="AN42" s="38"/>
      <c r="AO42" s="399">
        <f>ROUND(SUM(AO36:AO41),1)</f>
        <v>20147</v>
      </c>
      <c r="AP42" s="434" t="s">
        <v>22</v>
      </c>
      <c r="AQ42" s="399">
        <f>ROUND(SUM(AQ36:AQ41),1)</f>
        <v>34</v>
      </c>
      <c r="AR42" s="38"/>
      <c r="AS42" s="399">
        <f>ROUND(SUM(AS36:AS41),1)</f>
        <v>0</v>
      </c>
      <c r="AT42" s="401"/>
      <c r="AU42" s="399">
        <f>ROUND(SUM(AU36:AU41),1)</f>
        <v>5659808</v>
      </c>
      <c r="AV42" s="434"/>
      <c r="AW42" s="399">
        <f>ROUND(SUM(AW36:AW41),1)</f>
        <v>0</v>
      </c>
      <c r="AX42" s="434"/>
      <c r="AY42" s="399">
        <f>ROUND(SUM(AY36:AY41),1)</f>
        <v>155</v>
      </c>
      <c r="AZ42" s="38"/>
      <c r="BA42" s="399">
        <f>ROUND(SUM(BA36:BA41),1)</f>
        <v>139846</v>
      </c>
      <c r="BB42" s="38"/>
      <c r="BC42" s="399">
        <f>ROUND(SUM(BC36:BC41),1)</f>
        <v>129</v>
      </c>
      <c r="BD42" s="38"/>
      <c r="BE42" s="399">
        <f>ROUND(SUM(BE36:BE41),1)</f>
        <v>37932</v>
      </c>
      <c r="BF42" s="38"/>
      <c r="BG42" s="399">
        <f>ROUND(SUM(BG36:BG41),1)</f>
        <v>1217</v>
      </c>
      <c r="BH42" s="38"/>
      <c r="BI42" s="399">
        <f>ROUND(SUM(BI36:BI41),1)</f>
        <v>9832</v>
      </c>
      <c r="BJ42" s="38"/>
      <c r="BK42" s="399">
        <f>ROUND(SUM(BK36:BK41),1)</f>
        <v>937</v>
      </c>
      <c r="BL42" s="38"/>
      <c r="BM42" s="399">
        <f>ROUND(SUM(BM36:BM41),1)</f>
        <v>4566</v>
      </c>
      <c r="BN42" s="38"/>
      <c r="BO42" s="399">
        <f>ROUND(SUM(BO36:BO41),1)</f>
        <v>2587567</v>
      </c>
      <c r="BP42" s="434"/>
      <c r="BQ42" s="399">
        <f>ROUND(SUM(BQ36:BQ41),1)</f>
        <v>8592</v>
      </c>
      <c r="BR42" s="434"/>
      <c r="BS42" s="399">
        <f>ROUND(SUM(BS36:BS41),1)</f>
        <v>36</v>
      </c>
      <c r="BT42" s="38"/>
      <c r="BU42" s="399">
        <f>ROUND(SUM(BU36:BU41),1)</f>
        <v>2800901</v>
      </c>
      <c r="BV42" s="434"/>
      <c r="BW42" s="399">
        <f>ROUND(SUM(BW36:BW41),1)</f>
        <v>381975</v>
      </c>
      <c r="BX42" s="434"/>
      <c r="BY42" s="399">
        <f>ROUND(SUM(BY36:BY41),1)</f>
        <v>0</v>
      </c>
      <c r="BZ42" s="38"/>
      <c r="CA42" s="399">
        <f>ROUND(SUM(CA36:CA41),1)</f>
        <v>33958</v>
      </c>
      <c r="CB42" s="38"/>
      <c r="CC42" s="399">
        <f>ROUND(SUM(CC36:CC41),1)</f>
        <v>150</v>
      </c>
      <c r="CD42" s="38"/>
      <c r="CE42" s="399">
        <f>ROUND(SUM(CE36:CE41),1)</f>
        <v>21814</v>
      </c>
      <c r="CF42" s="434"/>
      <c r="CG42" s="399">
        <f>ROUND(SUM(CG36:CG41),1)</f>
        <v>424</v>
      </c>
      <c r="CH42" s="38"/>
      <c r="CI42" s="399">
        <f>ROUND(SUM(CI36:CI41),1)</f>
        <v>3344</v>
      </c>
      <c r="CJ42" s="38"/>
      <c r="CK42" s="399">
        <f>ROUND(SUM(CK36:CK41),1)</f>
        <v>0</v>
      </c>
      <c r="CL42" s="434"/>
      <c r="CM42" s="399">
        <f>ROUND(SUM(CM36:CM41),1)</f>
        <v>0</v>
      </c>
      <c r="CN42" s="38" t="s">
        <v>22</v>
      </c>
      <c r="CO42" s="399">
        <f>ROUND(SUM(CO36:CO41),1)</f>
        <v>2027354</v>
      </c>
      <c r="CP42" s="38"/>
      <c r="CQ42" s="399">
        <f>ROUND(SUM(CQ36:CQ41),1)</f>
        <v>776</v>
      </c>
      <c r="CR42" s="122" t="s">
        <v>22</v>
      </c>
      <c r="CS42" s="399">
        <f>ROUND(SUM(CS36:CS41),1)</f>
        <v>3534339</v>
      </c>
      <c r="CT42" s="432"/>
      <c r="CU42" s="399">
        <f>ROUND(SUM(CU36:CU41),1)</f>
        <v>12069</v>
      </c>
      <c r="CV42" s="434"/>
      <c r="CW42" s="399">
        <f>ROUND(SUM(CW36:CW41),1)</f>
        <v>0</v>
      </c>
      <c r="CX42" s="432"/>
      <c r="CY42" s="399">
        <f>ROUND(SUM(CY36:CY41),1)</f>
        <v>6353174</v>
      </c>
      <c r="CZ42" s="432"/>
      <c r="DA42" s="399">
        <f>ROUND(SUM(DA36:DA41),1)</f>
        <v>32375</v>
      </c>
      <c r="DB42" s="432"/>
      <c r="DC42" s="399">
        <f>ROUND(SUM(DC36:DC41),1)</f>
        <v>3409</v>
      </c>
      <c r="DD42" s="432"/>
      <c r="DE42" s="399">
        <f>ROUND(SUM(DE36:DE41),1)</f>
        <v>1989</v>
      </c>
      <c r="DF42" s="433"/>
      <c r="DG42" s="399">
        <f>ROUND(SUM(DG36:DG41),1)</f>
        <v>0</v>
      </c>
      <c r="DH42" s="432" t="s">
        <v>22</v>
      </c>
      <c r="DI42" s="399">
        <f>ROUND(SUM(DI36:DI41),1)</f>
        <v>5</v>
      </c>
      <c r="DJ42" s="432"/>
      <c r="DK42" s="399">
        <f>ROUND(SUM(DK36:DK41),1)</f>
        <v>0</v>
      </c>
      <c r="DL42" s="432"/>
      <c r="DM42" s="399">
        <f>ROUND(SUM(DM36:DM41),1)</f>
        <v>0</v>
      </c>
      <c r="DN42" s="432"/>
      <c r="DO42" s="399">
        <f>ROUND(SUM(DO36:DO41),1)</f>
        <v>24832119</v>
      </c>
      <c r="DP42" s="137"/>
      <c r="DQ42" s="399">
        <f>ROUND(SUM(DQ36:DQ41),1)</f>
        <v>25836381</v>
      </c>
      <c r="DU42" s="392"/>
    </row>
    <row r="43" spans="1:141" ht="14.1" customHeight="1">
      <c r="A43" s="103"/>
      <c r="B43" s="104" t="s">
        <v>22</v>
      </c>
      <c r="C43" s="79"/>
      <c r="D43" s="401"/>
      <c r="E43" s="79"/>
      <c r="F43" s="401"/>
      <c r="G43" s="79"/>
      <c r="H43" s="401"/>
      <c r="I43" s="79"/>
      <c r="J43" s="401"/>
      <c r="K43" s="79"/>
      <c r="L43" s="401"/>
      <c r="M43" s="79"/>
      <c r="N43" s="401"/>
      <c r="O43" s="79"/>
      <c r="P43" s="401"/>
      <c r="Q43" s="79"/>
      <c r="R43" s="414"/>
      <c r="S43" s="79"/>
      <c r="T43" s="414"/>
      <c r="U43" s="79"/>
      <c r="V43" s="414"/>
      <c r="W43" s="79"/>
      <c r="X43" s="414"/>
      <c r="Y43" s="79"/>
      <c r="Z43" s="401"/>
      <c r="AA43" s="79"/>
      <c r="AB43" s="401"/>
      <c r="AC43" s="79"/>
      <c r="AD43" s="401"/>
      <c r="AE43" s="79"/>
      <c r="AF43" s="401"/>
      <c r="AG43" s="79"/>
      <c r="AH43" s="38"/>
      <c r="AI43" s="79"/>
      <c r="AJ43" s="401"/>
      <c r="AK43" s="79"/>
      <c r="AL43" s="401"/>
      <c r="AM43" s="79"/>
      <c r="AN43" s="401"/>
      <c r="AO43" s="79"/>
      <c r="AP43" s="414"/>
      <c r="AQ43" s="79"/>
      <c r="AR43" s="401"/>
      <c r="AS43" s="79"/>
      <c r="AT43" s="401"/>
      <c r="AU43" s="79"/>
      <c r="AV43" s="414"/>
      <c r="AW43" s="79"/>
      <c r="AX43" s="414"/>
      <c r="AY43" s="79"/>
      <c r="AZ43" s="401"/>
      <c r="BA43" s="79"/>
      <c r="BB43" s="401"/>
      <c r="BC43" s="79"/>
      <c r="BD43" s="401"/>
      <c r="BE43" s="79"/>
      <c r="BF43" s="401"/>
      <c r="BG43" s="79"/>
      <c r="BH43" s="401"/>
      <c r="BI43" s="79"/>
      <c r="BJ43" s="401"/>
      <c r="BK43" s="79"/>
      <c r="BL43" s="401"/>
      <c r="BM43" s="79"/>
      <c r="BN43" s="401"/>
      <c r="BO43" s="79"/>
      <c r="BP43" s="414"/>
      <c r="BQ43" s="79"/>
      <c r="BR43" s="414"/>
      <c r="BS43" s="79"/>
      <c r="BT43" s="401"/>
      <c r="BU43" s="79"/>
      <c r="BV43" s="414"/>
      <c r="BW43" s="79"/>
      <c r="BX43" s="414"/>
      <c r="BY43" s="79"/>
      <c r="BZ43" s="401"/>
      <c r="CA43" s="79"/>
      <c r="CB43" s="401"/>
      <c r="CC43" s="79"/>
      <c r="CD43" s="401"/>
      <c r="CE43" s="79"/>
      <c r="CF43" s="414"/>
      <c r="CG43" s="79"/>
      <c r="CH43" s="401"/>
      <c r="CI43" s="79"/>
      <c r="CJ43" s="401"/>
      <c r="CK43" s="79"/>
      <c r="CL43" s="414"/>
      <c r="CM43" s="79"/>
      <c r="CN43" s="401"/>
      <c r="CO43" s="79"/>
      <c r="CP43" s="401"/>
      <c r="CQ43" s="79"/>
      <c r="CR43" s="122" t="s">
        <v>22</v>
      </c>
      <c r="CS43" s="79"/>
      <c r="CT43" s="137"/>
      <c r="CU43" s="79"/>
      <c r="CV43" s="414"/>
      <c r="CW43" s="79"/>
      <c r="CX43" s="137"/>
      <c r="CY43" s="79"/>
      <c r="CZ43" s="137"/>
      <c r="DA43" s="79"/>
      <c r="DB43" s="137"/>
      <c r="DC43" s="79"/>
      <c r="DD43" s="137"/>
      <c r="DE43" s="79"/>
      <c r="DF43" s="429"/>
      <c r="DG43" s="79"/>
      <c r="DH43" s="137"/>
      <c r="DI43" s="79"/>
      <c r="DJ43" s="137"/>
      <c r="DK43" s="79"/>
      <c r="DL43" s="137"/>
      <c r="DM43" s="79"/>
      <c r="DN43" s="137"/>
      <c r="DO43" s="136"/>
      <c r="DP43" s="137"/>
      <c r="DQ43" s="79"/>
      <c r="DR43" s="1187"/>
    </row>
    <row r="44" spans="1:141" ht="14.1" customHeight="1">
      <c r="A44" s="103" t="s">
        <v>110</v>
      </c>
      <c r="B44" s="104" t="s">
        <v>22</v>
      </c>
      <c r="C44" s="401"/>
      <c r="D44" s="401"/>
      <c r="E44" s="401"/>
      <c r="F44" s="401"/>
      <c r="G44" s="401"/>
      <c r="H44" s="401"/>
      <c r="I44" s="401"/>
      <c r="J44" s="401"/>
      <c r="K44" s="401"/>
      <c r="L44" s="401"/>
      <c r="M44" s="401"/>
      <c r="N44" s="401"/>
      <c r="O44" s="401"/>
      <c r="P44" s="401"/>
      <c r="Q44" s="401"/>
      <c r="R44" s="401"/>
      <c r="S44" s="401"/>
      <c r="T44" s="401"/>
      <c r="U44" s="401"/>
      <c r="V44" s="401"/>
      <c r="W44" s="401"/>
      <c r="X44" s="414"/>
      <c r="Y44" s="401"/>
      <c r="Z44" s="401"/>
      <c r="AA44" s="401"/>
      <c r="AB44" s="401"/>
      <c r="AC44" s="401"/>
      <c r="AD44" s="401"/>
      <c r="AE44" s="401"/>
      <c r="AF44" s="401"/>
      <c r="AG44" s="401"/>
      <c r="AH44" s="38"/>
      <c r="AI44" s="401"/>
      <c r="AJ44" s="401"/>
      <c r="AK44" s="401"/>
      <c r="AL44" s="401"/>
      <c r="AM44" s="401"/>
      <c r="AN44" s="401"/>
      <c r="AO44" s="401"/>
      <c r="AP44" s="414"/>
      <c r="AQ44" s="401"/>
      <c r="AR44" s="401"/>
      <c r="AS44" s="401"/>
      <c r="AT44" s="401"/>
      <c r="AU44" s="401"/>
      <c r="AV44" s="414"/>
      <c r="AW44" s="401"/>
      <c r="AX44" s="414"/>
      <c r="AY44" s="401"/>
      <c r="AZ44" s="401"/>
      <c r="BA44" s="401"/>
      <c r="BB44" s="401"/>
      <c r="BC44" s="401"/>
      <c r="BD44" s="401"/>
      <c r="BE44" s="401"/>
      <c r="BF44" s="401"/>
      <c r="BG44" s="401"/>
      <c r="BH44" s="401"/>
      <c r="BI44" s="401"/>
      <c r="BJ44" s="401"/>
      <c r="BK44" s="401"/>
      <c r="BL44" s="401"/>
      <c r="BM44" s="401"/>
      <c r="BN44" s="401"/>
      <c r="BO44" s="401"/>
      <c r="BP44" s="401"/>
      <c r="BQ44" s="401"/>
      <c r="BR44" s="414"/>
      <c r="BS44" s="401"/>
      <c r="BT44" s="401"/>
      <c r="BU44" s="401"/>
      <c r="BV44" s="414"/>
      <c r="BW44" s="401"/>
      <c r="BX44" s="414"/>
      <c r="BY44" s="401"/>
      <c r="BZ44" s="401"/>
      <c r="CA44" s="401"/>
      <c r="CB44" s="401"/>
      <c r="CC44" s="401"/>
      <c r="CD44" s="401"/>
      <c r="CE44" s="401"/>
      <c r="CF44" s="414"/>
      <c r="CG44" s="401"/>
      <c r="CH44" s="401"/>
      <c r="CI44" s="401"/>
      <c r="CJ44" s="401"/>
      <c r="CK44" s="401"/>
      <c r="CL44" s="414"/>
      <c r="CM44" s="401"/>
      <c r="CN44" s="401"/>
      <c r="CO44" s="401"/>
      <c r="CP44" s="401"/>
      <c r="CQ44" s="401"/>
      <c r="CR44" s="122" t="s">
        <v>22</v>
      </c>
      <c r="CS44" s="401"/>
      <c r="CT44" s="137"/>
      <c r="CU44" s="401"/>
      <c r="CV44" s="401"/>
      <c r="CW44" s="401"/>
      <c r="CX44" s="137"/>
      <c r="CY44" s="401"/>
      <c r="CZ44" s="137"/>
      <c r="DA44" s="401"/>
      <c r="DB44" s="137"/>
      <c r="DC44" s="401"/>
      <c r="DD44" s="137"/>
      <c r="DE44" s="401"/>
      <c r="DF44" s="429"/>
      <c r="DG44" s="401"/>
      <c r="DH44" s="137"/>
      <c r="DI44" s="401"/>
      <c r="DJ44" s="137"/>
      <c r="DK44" s="401"/>
      <c r="DL44" s="137"/>
      <c r="DM44" s="401"/>
      <c r="DN44" s="137"/>
      <c r="DO44" s="137"/>
      <c r="DP44" s="137"/>
      <c r="DQ44" s="401"/>
      <c r="DR44" s="1187"/>
    </row>
    <row r="45" spans="1:141" ht="16.350000000000001" customHeight="1">
      <c r="A45" s="102" t="s">
        <v>534</v>
      </c>
      <c r="B45" s="103" t="s">
        <v>304</v>
      </c>
      <c r="C45" s="38">
        <f>ROUND(SUM(C22-C42),1)</f>
        <v>-323</v>
      </c>
      <c r="D45" s="38"/>
      <c r="E45" s="38">
        <f>ROUND(SUM(E22-E42),1)</f>
        <v>0</v>
      </c>
      <c r="F45" s="38"/>
      <c r="G45" s="38">
        <f>ROUND(SUM(G22-G42),1)</f>
        <v>314</v>
      </c>
      <c r="H45" s="38"/>
      <c r="I45" s="38">
        <f>ROUND(SUM(I22-I42),1)</f>
        <v>-5509</v>
      </c>
      <c r="J45" s="38"/>
      <c r="K45" s="38">
        <f>ROUND(SUM(K22-K42),1)</f>
        <v>-1509</v>
      </c>
      <c r="L45" s="38"/>
      <c r="M45" s="38">
        <f>ROUND(SUM(M22-M42),1)</f>
        <v>-425</v>
      </c>
      <c r="N45" s="38"/>
      <c r="O45" s="38">
        <f>ROUND(SUM(O22-O42),1)</f>
        <v>-32480</v>
      </c>
      <c r="P45" s="38" t="s">
        <v>22</v>
      </c>
      <c r="Q45" s="38">
        <f>ROUND(SUM(Q22-Q42),1)</f>
        <v>2286</v>
      </c>
      <c r="R45" s="29"/>
      <c r="S45" s="38">
        <f>ROUND(SUM(S22-S42),1)</f>
        <v>-803</v>
      </c>
      <c r="T45" s="29"/>
      <c r="U45" s="38">
        <f>ROUND(SUM(U22-U42),1)</f>
        <v>2</v>
      </c>
      <c r="V45" s="38"/>
      <c r="W45" s="38">
        <f>ROUND(SUM(W22-W42),1)</f>
        <v>-7455</v>
      </c>
      <c r="X45" s="29"/>
      <c r="Y45" s="38">
        <f>ROUND(SUM(Y22-Y42),1)</f>
        <v>-102403</v>
      </c>
      <c r="Z45" s="38"/>
      <c r="AA45" s="38">
        <f>ROUND(SUM(AA22-AA42),1)</f>
        <v>15174</v>
      </c>
      <c r="AB45" s="38"/>
      <c r="AC45" s="38">
        <f>ROUND(SUM(AC22-AC42),1)</f>
        <v>-107157</v>
      </c>
      <c r="AD45" s="38" t="s">
        <v>22</v>
      </c>
      <c r="AE45" s="38">
        <f>ROUND(SUM(AE22-AE42),1)</f>
        <v>-49193</v>
      </c>
      <c r="AF45" s="38" t="s">
        <v>22</v>
      </c>
      <c r="AG45" s="38">
        <f>ROUND(SUM(AG22-AG42),1)</f>
        <v>1707</v>
      </c>
      <c r="AH45" s="38"/>
      <c r="AI45" s="38">
        <f>ROUND(SUM(AI22-AI42),1)</f>
        <v>0</v>
      </c>
      <c r="AJ45" s="38"/>
      <c r="AK45" s="38">
        <f>ROUND(SUM(AK22-AK42),1)</f>
        <v>1</v>
      </c>
      <c r="AL45" s="38"/>
      <c r="AM45" s="38">
        <f>ROUND(SUM(AM22-AM42),1)</f>
        <v>-10857</v>
      </c>
      <c r="AN45" s="38"/>
      <c r="AO45" s="38">
        <f>ROUND(SUM(AO22-AO42),1)</f>
        <v>16820</v>
      </c>
      <c r="AP45" s="29" t="s">
        <v>22</v>
      </c>
      <c r="AQ45" s="38">
        <f>ROUND(SUM(AQ22-AQ42),1)</f>
        <v>-17</v>
      </c>
      <c r="AR45" s="38"/>
      <c r="AS45" s="38">
        <f>ROUND(SUM(AS22-AS42),1)</f>
        <v>0</v>
      </c>
      <c r="AT45" s="401"/>
      <c r="AU45" s="38">
        <f>ROUND(SUM(AU22-AU42),1)</f>
        <v>172768</v>
      </c>
      <c r="AV45" s="29"/>
      <c r="AW45" s="38">
        <f>ROUND(SUM(AW22-AW42),1)</f>
        <v>139342</v>
      </c>
      <c r="AX45" s="29"/>
      <c r="AY45" s="38">
        <f>ROUND(SUM(AY22-AY42),1)</f>
        <v>419</v>
      </c>
      <c r="AZ45" s="38"/>
      <c r="BA45" s="38">
        <f>ROUND(SUM(BA22-BA42),1)</f>
        <v>79409</v>
      </c>
      <c r="BB45" s="38"/>
      <c r="BC45" s="38">
        <f>ROUND(SUM(BC22-BC42),1)</f>
        <v>5485</v>
      </c>
      <c r="BD45" s="38"/>
      <c r="BE45" s="38">
        <f>ROUND(SUM(BE22-BE42),1)</f>
        <v>12732</v>
      </c>
      <c r="BF45" s="38"/>
      <c r="BG45" s="38">
        <f>ROUND(SUM(BG22-BG42),1)</f>
        <v>349</v>
      </c>
      <c r="BH45" s="38"/>
      <c r="BI45" s="38">
        <f>ROUND(SUM(BI22-BI42),1)</f>
        <v>-609</v>
      </c>
      <c r="BJ45" s="38"/>
      <c r="BK45" s="38">
        <f>ROUND(SUM(BK22-BK42),1)</f>
        <v>374</v>
      </c>
      <c r="BL45" s="38"/>
      <c r="BM45" s="38">
        <f>ROUND(SUM(BM22-BM42),1)</f>
        <v>4246</v>
      </c>
      <c r="BN45" s="38"/>
      <c r="BO45" s="38">
        <f>ROUND(SUM(BO22-BO42),1)</f>
        <v>-159018</v>
      </c>
      <c r="BP45" s="38"/>
      <c r="BQ45" s="38">
        <f>ROUND(SUM(BQ22-BQ42),1)</f>
        <v>30</v>
      </c>
      <c r="BR45" s="29"/>
      <c r="BS45" s="38">
        <f>ROUND(SUM(BS22-BS42),1)</f>
        <v>-16</v>
      </c>
      <c r="BT45" s="38"/>
      <c r="BU45" s="38">
        <f>ROUND(SUM(BU22-BU42),1)</f>
        <v>-39258</v>
      </c>
      <c r="BV45" s="29"/>
      <c r="BW45" s="38">
        <f>ROUND(SUM(BW22-BW42),1)</f>
        <v>-381454</v>
      </c>
      <c r="BX45" s="29"/>
      <c r="BY45" s="38">
        <f>ROUND(SUM(BY22-BY42),1)</f>
        <v>0</v>
      </c>
      <c r="BZ45" s="38"/>
      <c r="CA45" s="38">
        <f>ROUND(SUM(CA22-CA42),1)</f>
        <v>-1378</v>
      </c>
      <c r="CB45" s="38"/>
      <c r="CC45" s="38">
        <f>ROUND(SUM(CC22-CC42),1)</f>
        <v>215</v>
      </c>
      <c r="CD45" s="38"/>
      <c r="CE45" s="38">
        <f>ROUND(SUM(CE22-CE42),1)</f>
        <v>10053</v>
      </c>
      <c r="CF45" s="29"/>
      <c r="CG45" s="38">
        <f>ROUND(SUM(CG22-CG42),1)</f>
        <v>-224</v>
      </c>
      <c r="CH45" s="38"/>
      <c r="CI45" s="38">
        <f>ROUND(SUM(CI22-CI42),1)</f>
        <v>-2661</v>
      </c>
      <c r="CJ45" s="38"/>
      <c r="CK45" s="38">
        <f>ROUND(SUM(CK22-CK42),1)</f>
        <v>0</v>
      </c>
      <c r="CL45" s="29"/>
      <c r="CM45" s="38">
        <f>ROUND(SUM(CM22-CM42),1)</f>
        <v>0</v>
      </c>
      <c r="CN45" s="38" t="s">
        <v>22</v>
      </c>
      <c r="CO45" s="38">
        <f>ROUND(SUM(CO22-CO42),1)</f>
        <v>0</v>
      </c>
      <c r="CP45" s="38"/>
      <c r="CQ45" s="38">
        <f>ROUND(SUM(CQ22-CQ42),1)</f>
        <v>75</v>
      </c>
      <c r="CR45" s="122" t="s">
        <v>22</v>
      </c>
      <c r="CS45" s="38">
        <f>ROUND(SUM(CS22-CS42),1)</f>
        <v>-604526</v>
      </c>
      <c r="CT45" s="432"/>
      <c r="CU45" s="38">
        <f>ROUND(SUM(CU22-CU42),1)</f>
        <v>105664</v>
      </c>
      <c r="CV45" s="38"/>
      <c r="CW45" s="38">
        <f>ROUND(SUM(CW22-CW42),1)</f>
        <v>144323</v>
      </c>
      <c r="CX45" s="432"/>
      <c r="CY45" s="38">
        <f>ROUND(SUM(CY22-CY42),1)</f>
        <v>-1292972</v>
      </c>
      <c r="CZ45" s="432"/>
      <c r="DA45" s="38">
        <f>ROUND(SUM(DA22-DA42),1)</f>
        <v>4658</v>
      </c>
      <c r="DB45" s="432"/>
      <c r="DC45" s="38">
        <f>ROUND(SUM(DC22-DC42),1)</f>
        <v>1011</v>
      </c>
      <c r="DD45" s="432"/>
      <c r="DE45" s="38">
        <f>ROUND(SUM(DE22-DE42),1)</f>
        <v>6632</v>
      </c>
      <c r="DF45" s="433"/>
      <c r="DG45" s="38">
        <f>ROUND(SUM(DG22-DG42),1)</f>
        <v>-58</v>
      </c>
      <c r="DH45" s="432" t="s">
        <v>22</v>
      </c>
      <c r="DI45" s="38">
        <f>ROUND(SUM(DI22-DI42),1)</f>
        <v>33</v>
      </c>
      <c r="DJ45" s="432"/>
      <c r="DK45" s="38">
        <f>ROUND(SUM(DK22-DK42),1)</f>
        <v>0</v>
      </c>
      <c r="DL45" s="432"/>
      <c r="DM45" s="38">
        <f>ROUND(SUM(DM22-DM42),1)</f>
        <v>0</v>
      </c>
      <c r="DN45" s="432"/>
      <c r="DO45" s="38">
        <f>ROUND(SUM(DO22-DO42),1)</f>
        <v>-2076183</v>
      </c>
      <c r="DP45" s="137"/>
      <c r="DQ45" s="38">
        <f>ROUND(SUM(DQ22-DQ42),1)</f>
        <v>-725911</v>
      </c>
      <c r="DR45" s="1120"/>
      <c r="DS45" s="1120"/>
      <c r="DT45" s="1120"/>
      <c r="DU45" s="392"/>
    </row>
    <row r="46" spans="1:141" ht="13.35" customHeight="1">
      <c r="A46" s="104"/>
      <c r="B46" s="104" t="s">
        <v>22</v>
      </c>
      <c r="C46" s="79"/>
      <c r="D46" s="401"/>
      <c r="E46" s="79"/>
      <c r="F46" s="401"/>
      <c r="G46" s="79"/>
      <c r="H46" s="401"/>
      <c r="I46" s="79"/>
      <c r="J46" s="401"/>
      <c r="K46" s="79"/>
      <c r="L46" s="401"/>
      <c r="M46" s="79"/>
      <c r="N46" s="401"/>
      <c r="O46" s="79"/>
      <c r="P46" s="401"/>
      <c r="Q46" s="79"/>
      <c r="R46" s="414"/>
      <c r="S46" s="79"/>
      <c r="T46" s="414"/>
      <c r="U46" s="79"/>
      <c r="V46" s="414"/>
      <c r="W46" s="79"/>
      <c r="X46" s="414"/>
      <c r="Y46" s="79"/>
      <c r="Z46" s="401"/>
      <c r="AA46" s="79"/>
      <c r="AB46" s="401"/>
      <c r="AC46" s="79"/>
      <c r="AD46" s="401"/>
      <c r="AE46" s="79"/>
      <c r="AF46" s="401"/>
      <c r="AG46" s="79"/>
      <c r="AH46" s="38"/>
      <c r="AI46" s="79"/>
      <c r="AJ46" s="401"/>
      <c r="AK46" s="79"/>
      <c r="AL46" s="401"/>
      <c r="AM46" s="79"/>
      <c r="AN46" s="401"/>
      <c r="AO46" s="79"/>
      <c r="AP46" s="414"/>
      <c r="AQ46" s="79"/>
      <c r="AR46" s="401"/>
      <c r="AS46" s="79"/>
      <c r="AT46" s="401"/>
      <c r="AU46" s="79"/>
      <c r="AV46" s="414"/>
      <c r="AW46" s="79"/>
      <c r="AX46" s="414"/>
      <c r="AY46" s="79"/>
      <c r="AZ46" s="401"/>
      <c r="BA46" s="79"/>
      <c r="BB46" s="401"/>
      <c r="BC46" s="79"/>
      <c r="BD46" s="401"/>
      <c r="BE46" s="79"/>
      <c r="BF46" s="401"/>
      <c r="BG46" s="79"/>
      <c r="BH46" s="401"/>
      <c r="BI46" s="79"/>
      <c r="BJ46" s="401"/>
      <c r="BK46" s="79"/>
      <c r="BL46" s="401"/>
      <c r="BM46" s="79"/>
      <c r="BN46" s="401"/>
      <c r="BO46" s="79"/>
      <c r="BP46" s="414"/>
      <c r="BQ46" s="79"/>
      <c r="BR46" s="414"/>
      <c r="BS46" s="79"/>
      <c r="BT46" s="401"/>
      <c r="BU46" s="79"/>
      <c r="BV46" s="414"/>
      <c r="BW46" s="79"/>
      <c r="BX46" s="414"/>
      <c r="BY46" s="79"/>
      <c r="BZ46" s="401"/>
      <c r="CA46" s="79"/>
      <c r="CB46" s="401"/>
      <c r="CC46" s="79"/>
      <c r="CD46" s="401"/>
      <c r="CE46" s="79"/>
      <c r="CF46" s="414"/>
      <c r="CG46" s="79"/>
      <c r="CH46" s="401"/>
      <c r="CI46" s="79"/>
      <c r="CJ46" s="401"/>
      <c r="CK46" s="79"/>
      <c r="CL46" s="414"/>
      <c r="CM46" s="79"/>
      <c r="CN46" s="401"/>
      <c r="CO46" s="79"/>
      <c r="CP46" s="401"/>
      <c r="CQ46" s="79"/>
      <c r="CR46" s="122" t="s">
        <v>22</v>
      </c>
      <c r="CS46" s="79"/>
      <c r="CT46" s="137"/>
      <c r="CU46" s="79"/>
      <c r="CV46" s="414"/>
      <c r="CW46" s="79"/>
      <c r="CX46" s="137"/>
      <c r="CY46" s="79"/>
      <c r="CZ46" s="137"/>
      <c r="DA46" s="79"/>
      <c r="DB46" s="137"/>
      <c r="DC46" s="79"/>
      <c r="DD46" s="137"/>
      <c r="DE46" s="79"/>
      <c r="DF46" s="429"/>
      <c r="DG46" s="79"/>
      <c r="DH46" s="137"/>
      <c r="DI46" s="79"/>
      <c r="DJ46" s="137"/>
      <c r="DK46" s="79"/>
      <c r="DL46" s="137"/>
      <c r="DM46" s="79"/>
      <c r="DN46" s="137"/>
      <c r="DO46" s="136"/>
      <c r="DP46" s="137"/>
      <c r="DQ46" s="79"/>
      <c r="DR46" s="1187"/>
    </row>
    <row r="47" spans="1:141" ht="16.350000000000001" customHeight="1">
      <c r="A47" s="103" t="s">
        <v>17</v>
      </c>
      <c r="B47" s="104" t="s">
        <v>22</v>
      </c>
      <c r="C47" s="401"/>
      <c r="D47" s="401"/>
      <c r="E47" s="401"/>
      <c r="F47" s="401"/>
      <c r="G47" s="401"/>
      <c r="H47" s="401"/>
      <c r="I47" s="401"/>
      <c r="J47" s="401"/>
      <c r="K47" s="401"/>
      <c r="L47" s="401"/>
      <c r="M47" s="401"/>
      <c r="N47" s="401"/>
      <c r="O47" s="401"/>
      <c r="P47" s="401"/>
      <c r="Q47" s="401"/>
      <c r="R47" s="401"/>
      <c r="S47" s="401"/>
      <c r="T47" s="401"/>
      <c r="U47" s="401"/>
      <c r="V47" s="401"/>
      <c r="W47" s="401"/>
      <c r="X47" s="414"/>
      <c r="Y47" s="401"/>
      <c r="Z47" s="401"/>
      <c r="AA47" s="401"/>
      <c r="AB47" s="401"/>
      <c r="AC47" s="401"/>
      <c r="AD47" s="401"/>
      <c r="AE47" s="401"/>
      <c r="AF47" s="401"/>
      <c r="AG47" s="401"/>
      <c r="AH47" s="38"/>
      <c r="AI47" s="401"/>
      <c r="AJ47" s="401"/>
      <c r="AK47" s="401"/>
      <c r="AL47" s="401"/>
      <c r="AM47" s="401"/>
      <c r="AN47" s="401"/>
      <c r="AO47" s="401"/>
      <c r="AP47" s="414"/>
      <c r="AQ47" s="401"/>
      <c r="AR47" s="401"/>
      <c r="AS47" s="401"/>
      <c r="AT47" s="401"/>
      <c r="AU47" s="401"/>
      <c r="AV47" s="414"/>
      <c r="AW47" s="401"/>
      <c r="AX47" s="414"/>
      <c r="AY47" s="401"/>
      <c r="AZ47" s="401"/>
      <c r="BA47" s="401"/>
      <c r="BB47" s="401"/>
      <c r="BC47" s="401"/>
      <c r="BD47" s="401"/>
      <c r="BE47" s="401"/>
      <c r="BF47" s="401"/>
      <c r="BG47" s="401"/>
      <c r="BH47" s="401"/>
      <c r="BI47" s="401"/>
      <c r="BJ47" s="401"/>
      <c r="BK47" s="401"/>
      <c r="BL47" s="401"/>
      <c r="BM47" s="401"/>
      <c r="BN47" s="401"/>
      <c r="BO47" s="401"/>
      <c r="BP47" s="401"/>
      <c r="BQ47" s="401"/>
      <c r="BR47" s="414"/>
      <c r="BS47" s="401"/>
      <c r="BT47" s="401"/>
      <c r="BU47" s="401"/>
      <c r="BV47" s="414"/>
      <c r="BW47" s="401"/>
      <c r="BX47" s="414"/>
      <c r="BY47" s="401"/>
      <c r="BZ47" s="401"/>
      <c r="CA47" s="401"/>
      <c r="CB47" s="401"/>
      <c r="CC47" s="401"/>
      <c r="CD47" s="401"/>
      <c r="CE47" s="401"/>
      <c r="CF47" s="414"/>
      <c r="CG47" s="401"/>
      <c r="CH47" s="401"/>
      <c r="CI47" s="401"/>
      <c r="CJ47" s="401"/>
      <c r="CK47" s="401"/>
      <c r="CL47" s="414"/>
      <c r="CM47" s="401"/>
      <c r="CN47" s="401"/>
      <c r="CO47" s="401"/>
      <c r="CP47" s="401"/>
      <c r="CQ47" s="401"/>
      <c r="CR47" s="122" t="s">
        <v>22</v>
      </c>
      <c r="CS47" s="401"/>
      <c r="CT47" s="137"/>
      <c r="CU47" s="401"/>
      <c r="CV47" s="401"/>
      <c r="CW47" s="401"/>
      <c r="CX47" s="137"/>
      <c r="CY47" s="401"/>
      <c r="CZ47" s="137"/>
      <c r="DA47" s="401"/>
      <c r="DB47" s="137"/>
      <c r="DC47" s="401"/>
      <c r="DD47" s="137"/>
      <c r="DE47" s="401"/>
      <c r="DF47" s="429"/>
      <c r="DG47" s="401"/>
      <c r="DH47" s="137"/>
      <c r="DI47" s="401"/>
      <c r="DJ47" s="137"/>
      <c r="DK47" s="401"/>
      <c r="DL47" s="137"/>
      <c r="DM47" s="401"/>
      <c r="DN47" s="137"/>
      <c r="DO47" s="137"/>
      <c r="DP47" s="137"/>
      <c r="DQ47" s="401"/>
      <c r="DR47" s="1187"/>
    </row>
    <row r="48" spans="1:141">
      <c r="A48" s="121" t="s">
        <v>315</v>
      </c>
      <c r="B48" s="104" t="s">
        <v>22</v>
      </c>
      <c r="C48" s="401">
        <v>0</v>
      </c>
      <c r="D48" s="401"/>
      <c r="E48" s="401">
        <v>0</v>
      </c>
      <c r="F48" s="401"/>
      <c r="G48" s="401">
        <v>0</v>
      </c>
      <c r="H48" s="401"/>
      <c r="I48" s="401">
        <v>0</v>
      </c>
      <c r="J48" s="401"/>
      <c r="K48" s="401">
        <v>0</v>
      </c>
      <c r="L48" s="401"/>
      <c r="M48" s="401">
        <v>600</v>
      </c>
      <c r="N48" s="401"/>
      <c r="O48" s="401">
        <v>0</v>
      </c>
      <c r="P48" s="401" t="s">
        <v>22</v>
      </c>
      <c r="Q48" s="401">
        <v>0</v>
      </c>
      <c r="R48" s="137"/>
      <c r="S48" s="401">
        <v>1291</v>
      </c>
      <c r="T48" s="137"/>
      <c r="U48" s="401">
        <v>0</v>
      </c>
      <c r="V48" s="137"/>
      <c r="W48" s="401">
        <v>0</v>
      </c>
      <c r="X48" s="414"/>
      <c r="Y48" s="401">
        <v>96172</v>
      </c>
      <c r="Z48" s="401"/>
      <c r="AA48" s="401">
        <v>2482</v>
      </c>
      <c r="AB48" s="401"/>
      <c r="AC48" s="401">
        <v>116191</v>
      </c>
      <c r="AD48" s="401" t="s">
        <v>22</v>
      </c>
      <c r="AE48" s="401">
        <v>63820</v>
      </c>
      <c r="AF48" s="401" t="s">
        <v>22</v>
      </c>
      <c r="AG48" s="401">
        <v>0</v>
      </c>
      <c r="AH48" s="38"/>
      <c r="AI48" s="401">
        <v>0</v>
      </c>
      <c r="AJ48" s="401"/>
      <c r="AK48" s="401">
        <v>0</v>
      </c>
      <c r="AL48" s="401"/>
      <c r="AM48" s="401">
        <v>15802</v>
      </c>
      <c r="AN48" s="401"/>
      <c r="AO48" s="401">
        <v>0</v>
      </c>
      <c r="AP48" s="429" t="s">
        <v>22</v>
      </c>
      <c r="AQ48" s="401">
        <v>0</v>
      </c>
      <c r="AR48" s="401"/>
      <c r="AS48" s="401">
        <v>0</v>
      </c>
      <c r="AT48" s="401"/>
      <c r="AU48" s="401">
        <v>0</v>
      </c>
      <c r="AV48" s="82"/>
      <c r="AW48" s="401">
        <v>0</v>
      </c>
      <c r="AX48" s="82"/>
      <c r="AY48" s="401">
        <v>0</v>
      </c>
      <c r="AZ48" s="401"/>
      <c r="BA48" s="401">
        <v>1190</v>
      </c>
      <c r="BB48" s="401"/>
      <c r="BC48" s="401">
        <v>0</v>
      </c>
      <c r="BD48" s="401"/>
      <c r="BE48" s="401">
        <v>0</v>
      </c>
      <c r="BF48" s="401"/>
      <c r="BG48" s="401">
        <v>0</v>
      </c>
      <c r="BH48" s="401"/>
      <c r="BI48" s="401">
        <v>0</v>
      </c>
      <c r="BJ48" s="401"/>
      <c r="BK48" s="401">
        <v>0</v>
      </c>
      <c r="BL48" s="401"/>
      <c r="BM48" s="401">
        <v>0</v>
      </c>
      <c r="BN48" s="401"/>
      <c r="BO48" s="401">
        <v>29552</v>
      </c>
      <c r="BP48" s="401"/>
      <c r="BQ48" s="401">
        <v>6550</v>
      </c>
      <c r="BR48" s="430"/>
      <c r="BS48" s="401">
        <v>0</v>
      </c>
      <c r="BT48" s="401"/>
      <c r="BU48" s="401">
        <v>430762</v>
      </c>
      <c r="BV48" s="430"/>
      <c r="BW48" s="401">
        <v>394250</v>
      </c>
      <c r="BX48" s="429"/>
      <c r="BY48" s="401">
        <v>0</v>
      </c>
      <c r="BZ48" s="401"/>
      <c r="CA48" s="401">
        <v>2799</v>
      </c>
      <c r="CB48" s="401"/>
      <c r="CC48" s="401">
        <v>0</v>
      </c>
      <c r="CD48" s="401"/>
      <c r="CE48" s="401">
        <v>0</v>
      </c>
      <c r="CF48" s="429"/>
      <c r="CG48" s="401">
        <v>300</v>
      </c>
      <c r="CH48" s="401"/>
      <c r="CI48" s="401">
        <v>0</v>
      </c>
      <c r="CJ48" s="401"/>
      <c r="CK48" s="401">
        <v>0</v>
      </c>
      <c r="CL48" s="429"/>
      <c r="CM48" s="401">
        <v>0</v>
      </c>
      <c r="CN48" s="401" t="s">
        <v>22</v>
      </c>
      <c r="CO48" s="401">
        <v>0</v>
      </c>
      <c r="CP48" s="401"/>
      <c r="CQ48" s="401">
        <v>0</v>
      </c>
      <c r="CR48" s="122" t="s">
        <v>22</v>
      </c>
      <c r="CS48" s="401">
        <v>697820</v>
      </c>
      <c r="CT48" s="137"/>
      <c r="CU48" s="401">
        <v>0</v>
      </c>
      <c r="CV48" s="401"/>
      <c r="CW48" s="401">
        <v>36745</v>
      </c>
      <c r="CX48" s="137"/>
      <c r="CY48" s="401">
        <v>2019798</v>
      </c>
      <c r="CZ48" s="137"/>
      <c r="DA48" s="401">
        <v>0</v>
      </c>
      <c r="DB48" s="137"/>
      <c r="DC48" s="401">
        <v>0</v>
      </c>
      <c r="DD48" s="137"/>
      <c r="DE48" s="401">
        <v>0</v>
      </c>
      <c r="DF48" s="429"/>
      <c r="DG48" s="401">
        <v>0</v>
      </c>
      <c r="DH48" s="137" t="s">
        <v>22</v>
      </c>
      <c r="DI48" s="401">
        <v>0</v>
      </c>
      <c r="DJ48" s="137"/>
      <c r="DK48" s="401">
        <v>0</v>
      </c>
      <c r="DL48" s="137"/>
      <c r="DM48" s="401">
        <v>-230737</v>
      </c>
      <c r="DN48" s="137"/>
      <c r="DO48" s="126">
        <f>ROUND(SUM(C48:DM48),1)</f>
        <v>3685387</v>
      </c>
      <c r="DP48" s="137"/>
      <c r="DQ48" s="401">
        <v>2779512</v>
      </c>
    </row>
    <row r="49" spans="1:130" ht="13.5" customHeight="1">
      <c r="A49" s="121" t="s">
        <v>823</v>
      </c>
      <c r="B49" s="104" t="s">
        <v>22</v>
      </c>
      <c r="C49" s="401">
        <v>0</v>
      </c>
      <c r="D49" s="401"/>
      <c r="E49" s="401">
        <v>0</v>
      </c>
      <c r="F49" s="401"/>
      <c r="G49" s="401">
        <v>-95959</v>
      </c>
      <c r="H49" s="401"/>
      <c r="I49" s="401">
        <v>0</v>
      </c>
      <c r="J49" s="401"/>
      <c r="K49" s="401">
        <v>-2995</v>
      </c>
      <c r="L49" s="401"/>
      <c r="M49" s="401">
        <v>-8</v>
      </c>
      <c r="N49" s="401"/>
      <c r="O49" s="401">
        <v>0</v>
      </c>
      <c r="P49" s="401" t="s">
        <v>22</v>
      </c>
      <c r="Q49" s="401">
        <v>-2067</v>
      </c>
      <c r="R49" s="429"/>
      <c r="S49" s="401">
        <v>-254</v>
      </c>
      <c r="T49" s="429"/>
      <c r="U49" s="401">
        <v>0</v>
      </c>
      <c r="V49" s="429"/>
      <c r="W49" s="401">
        <v>0</v>
      </c>
      <c r="X49" s="414"/>
      <c r="Y49" s="401">
        <v>0</v>
      </c>
      <c r="Z49" s="401"/>
      <c r="AA49" s="401">
        <v>-1835</v>
      </c>
      <c r="AB49" s="401"/>
      <c r="AC49" s="401">
        <v>0</v>
      </c>
      <c r="AD49" s="401" t="s">
        <v>22</v>
      </c>
      <c r="AE49" s="401">
        <v>0</v>
      </c>
      <c r="AF49" s="401" t="s">
        <v>22</v>
      </c>
      <c r="AG49" s="401">
        <v>-15</v>
      </c>
      <c r="AH49" s="38"/>
      <c r="AI49" s="401">
        <v>0</v>
      </c>
      <c r="AJ49" s="401"/>
      <c r="AK49" s="401">
        <v>0</v>
      </c>
      <c r="AL49" s="401"/>
      <c r="AM49" s="401">
        <v>-8950</v>
      </c>
      <c r="AN49" s="401"/>
      <c r="AO49" s="401">
        <v>-31838</v>
      </c>
      <c r="AP49" s="414" t="s">
        <v>22</v>
      </c>
      <c r="AQ49" s="401">
        <v>0</v>
      </c>
      <c r="AR49" s="401"/>
      <c r="AS49" s="401">
        <v>0</v>
      </c>
      <c r="AT49" s="401"/>
      <c r="AU49" s="401">
        <v>-172609</v>
      </c>
      <c r="AV49" s="82"/>
      <c r="AW49" s="401">
        <v>-200000</v>
      </c>
      <c r="AX49" s="82"/>
      <c r="AY49" s="401">
        <v>0</v>
      </c>
      <c r="AZ49" s="401"/>
      <c r="BA49" s="401">
        <v>0</v>
      </c>
      <c r="BB49" s="401"/>
      <c r="BC49" s="401">
        <v>-5000</v>
      </c>
      <c r="BD49" s="401"/>
      <c r="BE49" s="401">
        <v>0</v>
      </c>
      <c r="BF49" s="401"/>
      <c r="BG49" s="401">
        <v>0</v>
      </c>
      <c r="BH49" s="401"/>
      <c r="BI49" s="401">
        <v>0</v>
      </c>
      <c r="BJ49" s="401"/>
      <c r="BK49" s="401">
        <v>0</v>
      </c>
      <c r="BL49" s="401"/>
      <c r="BM49" s="401">
        <v>-1359</v>
      </c>
      <c r="BN49" s="401"/>
      <c r="BO49" s="401">
        <v>-1399</v>
      </c>
      <c r="BP49" s="401"/>
      <c r="BQ49" s="401">
        <v>-740</v>
      </c>
      <c r="BR49" s="429"/>
      <c r="BS49" s="401">
        <v>0</v>
      </c>
      <c r="BT49" s="401"/>
      <c r="BU49" s="401">
        <v>-166929</v>
      </c>
      <c r="BV49" s="430"/>
      <c r="BW49" s="401">
        <v>0</v>
      </c>
      <c r="BX49" s="429"/>
      <c r="BY49" s="401">
        <v>0</v>
      </c>
      <c r="BZ49" s="401"/>
      <c r="CA49" s="401">
        <v>0</v>
      </c>
      <c r="CB49" s="401"/>
      <c r="CC49" s="401">
        <v>0</v>
      </c>
      <c r="CD49" s="401"/>
      <c r="CE49" s="401">
        <v>0</v>
      </c>
      <c r="CF49" s="429"/>
      <c r="CG49" s="401">
        <v>-36</v>
      </c>
      <c r="CH49" s="401"/>
      <c r="CI49" s="401">
        <v>0</v>
      </c>
      <c r="CJ49" s="401"/>
      <c r="CK49" s="401">
        <v>0</v>
      </c>
      <c r="CL49" s="429"/>
      <c r="CM49" s="401">
        <v>0</v>
      </c>
      <c r="CN49" s="401" t="s">
        <v>22</v>
      </c>
      <c r="CO49" s="401">
        <v>0</v>
      </c>
      <c r="CP49" s="401"/>
      <c r="CQ49" s="401">
        <v>0</v>
      </c>
      <c r="CR49" s="122" t="s">
        <v>22</v>
      </c>
      <c r="CS49" s="401">
        <v>-8690</v>
      </c>
      <c r="CT49" s="137"/>
      <c r="CU49" s="401">
        <v>-113533</v>
      </c>
      <c r="CV49" s="401"/>
      <c r="CW49" s="401">
        <v>-238360</v>
      </c>
      <c r="CX49" s="137"/>
      <c r="CY49" s="401">
        <v>-265030</v>
      </c>
      <c r="CZ49" s="137"/>
      <c r="DA49" s="401">
        <v>-3494</v>
      </c>
      <c r="DB49" s="137"/>
      <c r="DC49" s="401">
        <v>-286</v>
      </c>
      <c r="DD49" s="137"/>
      <c r="DE49" s="401">
        <v>-13105</v>
      </c>
      <c r="DF49" s="429"/>
      <c r="DG49" s="401">
        <v>0</v>
      </c>
      <c r="DH49" s="137" t="s">
        <v>22</v>
      </c>
      <c r="DI49" s="401">
        <v>-32</v>
      </c>
      <c r="DJ49" s="137"/>
      <c r="DK49" s="401">
        <v>0</v>
      </c>
      <c r="DL49" s="137"/>
      <c r="DM49" s="401">
        <v>230737</v>
      </c>
      <c r="DN49" s="137"/>
      <c r="DO49" s="126">
        <f>ROUND(SUM(C49:DM49),1)</f>
        <v>-1103786</v>
      </c>
      <c r="DP49" s="137"/>
      <c r="DQ49" s="401">
        <v>-1743666</v>
      </c>
    </row>
    <row r="50" spans="1:130" ht="16.350000000000001" customHeight="1">
      <c r="A50" s="102" t="s">
        <v>316</v>
      </c>
      <c r="B50" s="103" t="s">
        <v>22</v>
      </c>
      <c r="C50" s="139">
        <f>ROUND(SUM(C48:C49),1)</f>
        <v>0</v>
      </c>
      <c r="D50" s="38"/>
      <c r="E50" s="139">
        <f>ROUND(SUM(E48:E49),1)</f>
        <v>0</v>
      </c>
      <c r="F50" s="38"/>
      <c r="G50" s="139">
        <f>ROUND(SUM(G48:G49),1)</f>
        <v>-95959</v>
      </c>
      <c r="H50" s="38"/>
      <c r="I50" s="139">
        <f>ROUND(SUM(I48:I49),1)</f>
        <v>0</v>
      </c>
      <c r="J50" s="38"/>
      <c r="K50" s="139">
        <f>ROUND(SUM(K48:K49),1)</f>
        <v>-2995</v>
      </c>
      <c r="L50" s="38"/>
      <c r="M50" s="139">
        <f>ROUND(SUM(M48:M49),1)</f>
        <v>592</v>
      </c>
      <c r="N50" s="38"/>
      <c r="O50" s="139">
        <f>ROUND(SUM(O48:O49),1)</f>
        <v>0</v>
      </c>
      <c r="P50" s="38" t="s">
        <v>22</v>
      </c>
      <c r="Q50" s="139">
        <f>ROUND(SUM(Q48:Q49),1)</f>
        <v>-2067</v>
      </c>
      <c r="R50" s="433"/>
      <c r="S50" s="139">
        <f>ROUND(SUM(S48:S49),1)</f>
        <v>1037</v>
      </c>
      <c r="T50" s="433"/>
      <c r="U50" s="139">
        <f>ROUND(SUM(U48:U49),1)</f>
        <v>0</v>
      </c>
      <c r="V50" s="433"/>
      <c r="W50" s="139">
        <f>ROUND(SUM(W48:W49),1)</f>
        <v>0</v>
      </c>
      <c r="X50" s="29"/>
      <c r="Y50" s="139">
        <f>ROUND(SUM(Y48:Y49),1)</f>
        <v>96172</v>
      </c>
      <c r="Z50" s="38"/>
      <c r="AA50" s="139">
        <f>ROUND(SUM(AA48:AA49),1)</f>
        <v>647</v>
      </c>
      <c r="AB50" s="38"/>
      <c r="AC50" s="139">
        <f>ROUND(SUM(AC48:AC49),1)</f>
        <v>116191</v>
      </c>
      <c r="AD50" s="38" t="s">
        <v>22</v>
      </c>
      <c r="AE50" s="139">
        <f>ROUND(SUM(AE48:AE49),1)</f>
        <v>63820</v>
      </c>
      <c r="AF50" s="38" t="s">
        <v>22</v>
      </c>
      <c r="AG50" s="139">
        <f>ROUND(SUM(AG48:AG49),1)</f>
        <v>-15</v>
      </c>
      <c r="AH50" s="38"/>
      <c r="AI50" s="139">
        <f>ROUND(SUM(AI48:AI49),1)</f>
        <v>0</v>
      </c>
      <c r="AJ50" s="38"/>
      <c r="AK50" s="139">
        <f>ROUND(SUM(AK48:AK49),1)</f>
        <v>0</v>
      </c>
      <c r="AL50" s="38"/>
      <c r="AM50" s="139">
        <f>ROUND(SUM(AM48:AM49),1)</f>
        <v>6852</v>
      </c>
      <c r="AN50" s="38"/>
      <c r="AO50" s="139">
        <f>ROUND(SUM(AO48:AO49),1)</f>
        <v>-31838</v>
      </c>
      <c r="AP50" s="29" t="s">
        <v>22</v>
      </c>
      <c r="AQ50" s="139">
        <f>ROUND(SUM(AQ48:AQ49),1)</f>
        <v>0</v>
      </c>
      <c r="AR50" s="38"/>
      <c r="AS50" s="139">
        <f>ROUND(SUM(AS48:AS49),1)</f>
        <v>0</v>
      </c>
      <c r="AT50" s="401"/>
      <c r="AU50" s="139">
        <f>ROUND(SUM(AU48:AU49),1)</f>
        <v>-172609</v>
      </c>
      <c r="AV50" s="433"/>
      <c r="AW50" s="139">
        <f>ROUND(SUM(AW48:AW49),1)</f>
        <v>-200000</v>
      </c>
      <c r="AX50" s="433"/>
      <c r="AY50" s="139">
        <f>ROUND(SUM(AY48:AY49),1)</f>
        <v>0</v>
      </c>
      <c r="AZ50" s="38"/>
      <c r="BA50" s="139">
        <f>ROUND(SUM(BA48:BA49),1)</f>
        <v>1190</v>
      </c>
      <c r="BB50" s="38"/>
      <c r="BC50" s="139">
        <f>ROUND(SUM(BC48:BC49),1)</f>
        <v>-5000</v>
      </c>
      <c r="BD50" s="38"/>
      <c r="BE50" s="139">
        <f>ROUND(SUM(BE48:BE49),1)</f>
        <v>0</v>
      </c>
      <c r="BF50" s="38"/>
      <c r="BG50" s="139">
        <f>ROUND(SUM(BG48:BG49),1)</f>
        <v>0</v>
      </c>
      <c r="BH50" s="38"/>
      <c r="BI50" s="139">
        <f>ROUND(SUM(BI48:BI49),1)</f>
        <v>0</v>
      </c>
      <c r="BJ50" s="38"/>
      <c r="BK50" s="139">
        <f>ROUND(SUM(BK48:BK49),1)</f>
        <v>0</v>
      </c>
      <c r="BL50" s="38"/>
      <c r="BM50" s="139">
        <f>ROUND(SUM(BM48:BM49),1)</f>
        <v>-1359</v>
      </c>
      <c r="BN50" s="38"/>
      <c r="BO50" s="139">
        <f>ROUND(SUM(BO48:BO49),1)</f>
        <v>28153</v>
      </c>
      <c r="BP50" s="29"/>
      <c r="BQ50" s="139">
        <f>ROUND(SUM(BQ48:BQ49),1)</f>
        <v>5810</v>
      </c>
      <c r="BR50" s="29"/>
      <c r="BS50" s="139">
        <f>ROUND(SUM(BS48:BS49),1)</f>
        <v>0</v>
      </c>
      <c r="BT50" s="38"/>
      <c r="BU50" s="139">
        <f>ROUND(SUM(BU48:BU49),1)</f>
        <v>263833</v>
      </c>
      <c r="BV50" s="29"/>
      <c r="BW50" s="139">
        <f>ROUND(SUM(BW48:BW49),1)</f>
        <v>394250</v>
      </c>
      <c r="BX50" s="433"/>
      <c r="BY50" s="139">
        <f>ROUND(SUM(BY48:BY49),1)</f>
        <v>0</v>
      </c>
      <c r="BZ50" s="38"/>
      <c r="CA50" s="139">
        <f>ROUND(SUM(CA48:CA49),1)</f>
        <v>2799</v>
      </c>
      <c r="CB50" s="38"/>
      <c r="CC50" s="139">
        <f>ROUND(SUM(CC48:CC49),1)</f>
        <v>0</v>
      </c>
      <c r="CD50" s="38"/>
      <c r="CE50" s="139">
        <f>ROUND(SUM(CE48:CE49),1)</f>
        <v>0</v>
      </c>
      <c r="CF50" s="433"/>
      <c r="CG50" s="139">
        <f>ROUND(SUM(CG48:CG49),1)</f>
        <v>264</v>
      </c>
      <c r="CH50" s="38"/>
      <c r="CI50" s="139">
        <f>ROUND(SUM(CI48:CI49),1)</f>
        <v>0</v>
      </c>
      <c r="CJ50" s="38"/>
      <c r="CK50" s="139">
        <f>ROUND(SUM(CK48:CK49),1)</f>
        <v>0</v>
      </c>
      <c r="CL50" s="433"/>
      <c r="CM50" s="139">
        <f>ROUND(SUM(CM48:CM49),1)</f>
        <v>0</v>
      </c>
      <c r="CN50" s="38" t="s">
        <v>22</v>
      </c>
      <c r="CO50" s="139">
        <f>ROUND(SUM(CO48:CO49),1)</f>
        <v>0</v>
      </c>
      <c r="CP50" s="38"/>
      <c r="CQ50" s="139">
        <f>ROUND(SUM(CQ48:CQ49),1)</f>
        <v>0</v>
      </c>
      <c r="CR50" s="122" t="s">
        <v>22</v>
      </c>
      <c r="CS50" s="139">
        <f>ROUND(SUM(CS48:CS49),1)</f>
        <v>689130</v>
      </c>
      <c r="CT50" s="432"/>
      <c r="CU50" s="139">
        <f>ROUND(SUM(CU48:CU49),1)</f>
        <v>-113533</v>
      </c>
      <c r="CV50" s="29"/>
      <c r="CW50" s="139">
        <f>ROUND(SUM(CW48:CW49),1)</f>
        <v>-201615</v>
      </c>
      <c r="CX50" s="432"/>
      <c r="CY50" s="139">
        <f>ROUND(SUM(CY48:CY49),1)</f>
        <v>1754768</v>
      </c>
      <c r="CZ50" s="432"/>
      <c r="DA50" s="139">
        <f>ROUND(SUM(DA48:DA49),1)</f>
        <v>-3494</v>
      </c>
      <c r="DB50" s="432"/>
      <c r="DC50" s="139">
        <f>ROUND(SUM(DC48:DC49),1)</f>
        <v>-286</v>
      </c>
      <c r="DD50" s="432"/>
      <c r="DE50" s="139">
        <f>ROUND(SUM(DE48:DE49),1)</f>
        <v>-13105</v>
      </c>
      <c r="DF50" s="433"/>
      <c r="DG50" s="139">
        <f>ROUND(SUM(DG48:DG49),1)</f>
        <v>0</v>
      </c>
      <c r="DH50" s="432" t="s">
        <v>22</v>
      </c>
      <c r="DI50" s="139">
        <f>ROUND(SUM(DI48:DI49),1)</f>
        <v>-32</v>
      </c>
      <c r="DJ50" s="432"/>
      <c r="DK50" s="139">
        <f>ROUND(SUM(DK48:DK49),1)</f>
        <v>0</v>
      </c>
      <c r="DL50" s="432"/>
      <c r="DM50" s="139">
        <f>ROUND(SUM(DM48:DM49),1)</f>
        <v>0</v>
      </c>
      <c r="DN50" s="432"/>
      <c r="DO50" s="139">
        <f>ROUND(SUM(DO48:DO49),1)</f>
        <v>2581601</v>
      </c>
      <c r="DP50" s="137"/>
      <c r="DQ50" s="139">
        <f>ROUND(SUM(DQ48:DQ49),1)</f>
        <v>1035846</v>
      </c>
      <c r="DR50" s="1120"/>
      <c r="DT50" s="1120"/>
    </row>
    <row r="51" spans="1:130" ht="13.35" customHeight="1">
      <c r="A51" s="104"/>
      <c r="B51" s="104" t="s">
        <v>22</v>
      </c>
      <c r="C51" s="29"/>
      <c r="D51" s="401"/>
      <c r="E51" s="29"/>
      <c r="F51" s="401"/>
      <c r="G51" s="29"/>
      <c r="H51" s="401"/>
      <c r="I51" s="29"/>
      <c r="J51" s="401"/>
      <c r="K51" s="29"/>
      <c r="L51" s="401"/>
      <c r="M51" s="29"/>
      <c r="N51" s="401"/>
      <c r="O51" s="29"/>
      <c r="P51" s="401"/>
      <c r="Q51" s="29"/>
      <c r="R51" s="414"/>
      <c r="S51" s="29"/>
      <c r="T51" s="414"/>
      <c r="U51" s="29"/>
      <c r="V51" s="414"/>
      <c r="W51" s="29"/>
      <c r="X51" s="29"/>
      <c r="Y51" s="29"/>
      <c r="Z51" s="401"/>
      <c r="AA51" s="29"/>
      <c r="AB51" s="401"/>
      <c r="AC51" s="29"/>
      <c r="AD51" s="401"/>
      <c r="AE51" s="29"/>
      <c r="AF51" s="401"/>
      <c r="AG51" s="29"/>
      <c r="AH51" s="38"/>
      <c r="AI51" s="29"/>
      <c r="AJ51" s="401"/>
      <c r="AK51" s="29"/>
      <c r="AL51" s="401"/>
      <c r="AM51" s="29"/>
      <c r="AN51" s="401"/>
      <c r="AO51" s="29"/>
      <c r="AP51" s="414"/>
      <c r="AQ51" s="29"/>
      <c r="AR51" s="401"/>
      <c r="AS51" s="29"/>
      <c r="AT51" s="401"/>
      <c r="AU51" s="29"/>
      <c r="AV51" s="414"/>
      <c r="AW51" s="29"/>
      <c r="AX51" s="414"/>
      <c r="AY51" s="29"/>
      <c r="AZ51" s="401"/>
      <c r="BA51" s="29"/>
      <c r="BB51" s="401"/>
      <c r="BC51" s="29"/>
      <c r="BD51" s="401"/>
      <c r="BE51" s="29"/>
      <c r="BF51" s="401"/>
      <c r="BG51" s="29"/>
      <c r="BH51" s="401"/>
      <c r="BI51" s="29"/>
      <c r="BJ51" s="401"/>
      <c r="BK51" s="29"/>
      <c r="BL51" s="401"/>
      <c r="BM51" s="29"/>
      <c r="BN51" s="401"/>
      <c r="BO51" s="29"/>
      <c r="BP51" s="29"/>
      <c r="BQ51" s="29"/>
      <c r="BR51" s="414"/>
      <c r="BS51" s="29"/>
      <c r="BT51" s="401"/>
      <c r="BU51" s="29"/>
      <c r="BV51" s="414"/>
      <c r="BW51" s="29"/>
      <c r="BX51" s="414"/>
      <c r="BY51" s="29"/>
      <c r="BZ51" s="401"/>
      <c r="CA51" s="29"/>
      <c r="CB51" s="401"/>
      <c r="CC51" s="29"/>
      <c r="CD51" s="401"/>
      <c r="CE51" s="29"/>
      <c r="CF51" s="414"/>
      <c r="CG51" s="29"/>
      <c r="CH51" s="401"/>
      <c r="CI51" s="29"/>
      <c r="CJ51" s="401"/>
      <c r="CK51" s="29"/>
      <c r="CL51" s="414"/>
      <c r="CM51" s="29"/>
      <c r="CN51" s="401"/>
      <c r="CO51" s="29"/>
      <c r="CP51" s="401"/>
      <c r="CQ51" s="29"/>
      <c r="CR51" s="122" t="s">
        <v>22</v>
      </c>
      <c r="CS51" s="29"/>
      <c r="CT51" s="137"/>
      <c r="CU51" s="29"/>
      <c r="CV51" s="29"/>
      <c r="CW51" s="29"/>
      <c r="CX51" s="137"/>
      <c r="CY51" s="29"/>
      <c r="CZ51" s="137"/>
      <c r="DA51" s="29"/>
      <c r="DB51" s="137"/>
      <c r="DC51" s="29"/>
      <c r="DD51" s="137"/>
      <c r="DE51" s="29"/>
      <c r="DF51" s="429"/>
      <c r="DG51" s="29"/>
      <c r="DH51" s="137"/>
      <c r="DI51" s="29"/>
      <c r="DJ51" s="137"/>
      <c r="DK51" s="29"/>
      <c r="DL51" s="137"/>
      <c r="DM51" s="29"/>
      <c r="DN51" s="137"/>
      <c r="DO51" s="136"/>
      <c r="DP51" s="137"/>
      <c r="DQ51" s="29"/>
      <c r="DR51" s="1187"/>
    </row>
    <row r="52" spans="1:130" ht="14.1" customHeight="1">
      <c r="A52" s="103" t="s">
        <v>317</v>
      </c>
      <c r="B52" s="104"/>
      <c r="C52" s="29"/>
      <c r="D52" s="401"/>
      <c r="E52" s="29"/>
      <c r="F52" s="401"/>
      <c r="G52" s="29"/>
      <c r="H52" s="401"/>
      <c r="I52" s="29"/>
      <c r="J52" s="401"/>
      <c r="K52" s="29"/>
      <c r="L52" s="401"/>
      <c r="M52" s="29"/>
      <c r="N52" s="401"/>
      <c r="O52" s="29"/>
      <c r="P52" s="401"/>
      <c r="Q52" s="29"/>
      <c r="R52" s="401"/>
      <c r="S52" s="29"/>
      <c r="T52" s="401"/>
      <c r="U52" s="29"/>
      <c r="V52" s="401"/>
      <c r="W52" s="29"/>
      <c r="X52" s="29"/>
      <c r="Y52" s="29"/>
      <c r="Z52" s="401"/>
      <c r="AA52" s="29"/>
      <c r="AB52" s="401"/>
      <c r="AC52" s="29"/>
      <c r="AD52" s="401"/>
      <c r="AE52" s="29"/>
      <c r="AF52" s="401"/>
      <c r="AG52" s="29"/>
      <c r="AH52" s="38"/>
      <c r="AI52" s="29"/>
      <c r="AJ52" s="401"/>
      <c r="AK52" s="29"/>
      <c r="AL52" s="401"/>
      <c r="AM52" s="29"/>
      <c r="AN52" s="401"/>
      <c r="AO52" s="29"/>
      <c r="AP52" s="414"/>
      <c r="AQ52" s="29"/>
      <c r="AR52" s="401"/>
      <c r="AS52" s="29"/>
      <c r="AT52" s="401"/>
      <c r="AU52" s="29"/>
      <c r="AV52" s="414"/>
      <c r="AW52" s="29"/>
      <c r="AX52" s="414"/>
      <c r="AY52" s="29"/>
      <c r="AZ52" s="401"/>
      <c r="BA52" s="29"/>
      <c r="BB52" s="401"/>
      <c r="BC52" s="29"/>
      <c r="BD52" s="401"/>
      <c r="BE52" s="29"/>
      <c r="BF52" s="401"/>
      <c r="BG52" s="29"/>
      <c r="BH52" s="401"/>
      <c r="BI52" s="29"/>
      <c r="BJ52" s="401"/>
      <c r="BK52" s="29"/>
      <c r="BL52" s="401"/>
      <c r="BM52" s="29"/>
      <c r="BN52" s="401"/>
      <c r="BO52" s="29"/>
      <c r="BP52" s="29"/>
      <c r="BQ52" s="29"/>
      <c r="BR52" s="414"/>
      <c r="BS52" s="29"/>
      <c r="BT52" s="401"/>
      <c r="BU52" s="29"/>
      <c r="BV52" s="414"/>
      <c r="BW52" s="29"/>
      <c r="BX52" s="414"/>
      <c r="BY52" s="29"/>
      <c r="BZ52" s="401"/>
      <c r="CA52" s="29"/>
      <c r="CB52" s="401"/>
      <c r="CC52" s="29"/>
      <c r="CD52" s="401"/>
      <c r="CE52" s="29"/>
      <c r="CF52" s="414"/>
      <c r="CG52" s="29"/>
      <c r="CH52" s="401"/>
      <c r="CI52" s="29"/>
      <c r="CJ52" s="401"/>
      <c r="CK52" s="29"/>
      <c r="CL52" s="414"/>
      <c r="CM52" s="29"/>
      <c r="CN52" s="401"/>
      <c r="CO52" s="29"/>
      <c r="CP52" s="401"/>
      <c r="CQ52" s="29"/>
      <c r="CR52" s="122" t="s">
        <v>22</v>
      </c>
      <c r="CS52" s="29"/>
      <c r="CT52" s="137"/>
      <c r="CU52" s="29"/>
      <c r="CV52" s="29"/>
      <c r="CW52" s="29"/>
      <c r="CX52" s="137"/>
      <c r="CY52" s="29"/>
      <c r="CZ52" s="137"/>
      <c r="DA52" s="29"/>
      <c r="DB52" s="137"/>
      <c r="DC52" s="29"/>
      <c r="DD52" s="137"/>
      <c r="DE52" s="29"/>
      <c r="DF52" s="429"/>
      <c r="DG52" s="29"/>
      <c r="DH52" s="137"/>
      <c r="DI52" s="29"/>
      <c r="DJ52" s="137"/>
      <c r="DK52" s="29"/>
      <c r="DL52" s="137"/>
      <c r="DM52" s="29"/>
      <c r="DN52" s="137"/>
      <c r="DO52" s="137"/>
      <c r="DP52" s="137"/>
      <c r="DQ52" s="29"/>
      <c r="DR52" s="1187"/>
    </row>
    <row r="53" spans="1:130" ht="14.1" customHeight="1">
      <c r="A53" s="103" t="s">
        <v>319</v>
      </c>
      <c r="B53" s="104"/>
      <c r="C53" s="401"/>
      <c r="D53" s="401"/>
      <c r="E53" s="401"/>
      <c r="F53" s="401"/>
      <c r="G53" s="401"/>
      <c r="H53" s="401"/>
      <c r="I53" s="401"/>
      <c r="J53" s="401"/>
      <c r="K53" s="401"/>
      <c r="L53" s="401"/>
      <c r="M53" s="401"/>
      <c r="N53" s="401"/>
      <c r="O53" s="401"/>
      <c r="P53" s="401"/>
      <c r="Q53" s="401"/>
      <c r="R53" s="401"/>
      <c r="S53" s="401"/>
      <c r="T53" s="401"/>
      <c r="U53" s="401"/>
      <c r="V53" s="401"/>
      <c r="W53" s="401"/>
      <c r="X53" s="414"/>
      <c r="Y53" s="401"/>
      <c r="Z53" s="401"/>
      <c r="AA53" s="401"/>
      <c r="AB53" s="401"/>
      <c r="AC53" s="401"/>
      <c r="AD53" s="401"/>
      <c r="AE53" s="401"/>
      <c r="AF53" s="401"/>
      <c r="AG53" s="401"/>
      <c r="AH53" s="38"/>
      <c r="AI53" s="401"/>
      <c r="AJ53" s="401"/>
      <c r="AK53" s="401"/>
      <c r="AL53" s="401"/>
      <c r="AM53" s="401"/>
      <c r="AN53" s="401"/>
      <c r="AO53" s="401"/>
      <c r="AP53" s="414"/>
      <c r="AQ53" s="401"/>
      <c r="AR53" s="401"/>
      <c r="AS53" s="401"/>
      <c r="AT53" s="401"/>
      <c r="AU53" s="401"/>
      <c r="AV53" s="414"/>
      <c r="AW53" s="401"/>
      <c r="AX53" s="414"/>
      <c r="AY53" s="401"/>
      <c r="AZ53" s="401"/>
      <c r="BA53" s="401"/>
      <c r="BB53" s="401"/>
      <c r="BC53" s="401"/>
      <c r="BD53" s="401"/>
      <c r="BE53" s="401"/>
      <c r="BF53" s="401"/>
      <c r="BG53" s="401"/>
      <c r="BH53" s="401"/>
      <c r="BI53" s="401"/>
      <c r="BJ53" s="401"/>
      <c r="BK53" s="401"/>
      <c r="BL53" s="401"/>
      <c r="BM53" s="401"/>
      <c r="BN53" s="401"/>
      <c r="BO53" s="401"/>
      <c r="BP53" s="401"/>
      <c r="BQ53" s="401"/>
      <c r="BR53" s="414"/>
      <c r="BS53" s="401"/>
      <c r="BT53" s="401"/>
      <c r="BU53" s="401"/>
      <c r="BV53" s="414"/>
      <c r="BW53" s="401"/>
      <c r="BX53" s="414"/>
      <c r="BY53" s="401"/>
      <c r="BZ53" s="401"/>
      <c r="CA53" s="401"/>
      <c r="CB53" s="401"/>
      <c r="CC53" s="401"/>
      <c r="CD53" s="401"/>
      <c r="CE53" s="401"/>
      <c r="CF53" s="414"/>
      <c r="CG53" s="401"/>
      <c r="CH53" s="401"/>
      <c r="CI53" s="401"/>
      <c r="CJ53" s="401"/>
      <c r="CK53" s="401"/>
      <c r="CL53" s="414"/>
      <c r="CM53" s="401"/>
      <c r="CN53" s="401"/>
      <c r="CO53" s="401"/>
      <c r="CP53" s="401"/>
      <c r="CQ53" s="401"/>
      <c r="CR53" s="122" t="s">
        <v>22</v>
      </c>
      <c r="CS53" s="401"/>
      <c r="CT53" s="137"/>
      <c r="CU53" s="401"/>
      <c r="CV53" s="401"/>
      <c r="CW53" s="401"/>
      <c r="CX53" s="137"/>
      <c r="CY53" s="401"/>
      <c r="CZ53" s="137"/>
      <c r="DA53" s="401"/>
      <c r="DB53" s="137"/>
      <c r="DC53" s="401"/>
      <c r="DD53" s="137"/>
      <c r="DE53" s="401"/>
      <c r="DF53" s="429"/>
      <c r="DG53" s="401"/>
      <c r="DH53" s="137"/>
      <c r="DI53" s="401"/>
      <c r="DJ53" s="137"/>
      <c r="DK53" s="401"/>
      <c r="DL53" s="137"/>
      <c r="DM53" s="401"/>
      <c r="DN53" s="137"/>
      <c r="DO53" s="137"/>
      <c r="DP53" s="137"/>
      <c r="DQ53" s="401"/>
      <c r="DR53" s="1187"/>
    </row>
    <row r="54" spans="1:130" ht="14.1" customHeight="1">
      <c r="A54" s="102" t="s">
        <v>321</v>
      </c>
      <c r="B54" s="103" t="s">
        <v>304</v>
      </c>
      <c r="C54" s="38">
        <f>ROUND(SUM(C45)+SUM(C50),1)</f>
        <v>-323</v>
      </c>
      <c r="D54" s="38"/>
      <c r="E54" s="38">
        <f>ROUND(SUM(E45)+SUM(E50),1)</f>
        <v>0</v>
      </c>
      <c r="F54" s="38"/>
      <c r="G54" s="38">
        <f>ROUND(SUM(G45)+SUM(G50),1)</f>
        <v>-95645</v>
      </c>
      <c r="H54" s="38"/>
      <c r="I54" s="38">
        <f>ROUND(SUM(I45)+SUM(I50),1)</f>
        <v>-5509</v>
      </c>
      <c r="J54" s="38"/>
      <c r="K54" s="38">
        <f>ROUND(SUM(K45)+SUM(K50),1)</f>
        <v>-4504</v>
      </c>
      <c r="L54" s="38"/>
      <c r="M54" s="38">
        <f>ROUND(SUM(M45)+SUM(M50),1)</f>
        <v>167</v>
      </c>
      <c r="N54" s="38"/>
      <c r="O54" s="38">
        <f>ROUND(SUM(O45)+SUM(O50),1)</f>
        <v>-32480</v>
      </c>
      <c r="P54" s="38" t="s">
        <v>22</v>
      </c>
      <c r="Q54" s="38">
        <f>ROUND(SUM(Q45)+SUM(Q50),1)</f>
        <v>219</v>
      </c>
      <c r="R54" s="38"/>
      <c r="S54" s="38">
        <f>ROUND(SUM(S45)+SUM(S50),1)</f>
        <v>234</v>
      </c>
      <c r="T54" s="38"/>
      <c r="U54" s="38">
        <f>ROUND(SUM(U45)+SUM(U50),1)</f>
        <v>2</v>
      </c>
      <c r="V54" s="38"/>
      <c r="W54" s="38">
        <f>ROUND(SUM(W45)+SUM(W50),1)</f>
        <v>-7455</v>
      </c>
      <c r="X54" s="29"/>
      <c r="Y54" s="38">
        <f>ROUND(SUM(Y45)+SUM(Y50),1)</f>
        <v>-6231</v>
      </c>
      <c r="Z54" s="38"/>
      <c r="AA54" s="38">
        <f>ROUND(SUM(AA45)+SUM(AA50),1)</f>
        <v>15821</v>
      </c>
      <c r="AB54" s="38"/>
      <c r="AC54" s="38">
        <f>ROUND(SUM(AC45)+SUM(AC50),1)</f>
        <v>9034</v>
      </c>
      <c r="AD54" s="38" t="s">
        <v>22</v>
      </c>
      <c r="AE54" s="38">
        <f>ROUND(SUM(AE45)+SUM(AE50),1)</f>
        <v>14627</v>
      </c>
      <c r="AF54" s="38" t="s">
        <v>22</v>
      </c>
      <c r="AG54" s="38">
        <f>ROUND(SUM(AG45)+SUM(AG50),1)</f>
        <v>1692</v>
      </c>
      <c r="AH54" s="38"/>
      <c r="AI54" s="38">
        <f>ROUND(SUM(AI45)+SUM(AI50),1)</f>
        <v>0</v>
      </c>
      <c r="AJ54" s="38"/>
      <c r="AK54" s="38">
        <f>ROUND(SUM(AK45)+SUM(AK50),1)</f>
        <v>1</v>
      </c>
      <c r="AL54" s="38"/>
      <c r="AM54" s="38">
        <f>ROUND(SUM(AM45)+SUM(AM50),1)</f>
        <v>-4005</v>
      </c>
      <c r="AN54" s="38"/>
      <c r="AO54" s="38">
        <f>ROUND(SUM(AO45)+SUM(AO50),1)</f>
        <v>-15018</v>
      </c>
      <c r="AP54" s="29" t="s">
        <v>22</v>
      </c>
      <c r="AQ54" s="38">
        <f>ROUND(SUM(AQ45)+SUM(AQ50),1)</f>
        <v>-17</v>
      </c>
      <c r="AR54" s="38"/>
      <c r="AS54" s="38">
        <f>ROUND(SUM(AS45)+SUM(AS50),1)</f>
        <v>0</v>
      </c>
      <c r="AT54" s="401"/>
      <c r="AU54" s="38">
        <f>ROUND(SUM(AU45)+SUM(AU50),1)</f>
        <v>159</v>
      </c>
      <c r="AV54" s="29"/>
      <c r="AW54" s="38">
        <f>ROUND(SUM(AW45)+SUM(AW50),1)</f>
        <v>-60658</v>
      </c>
      <c r="AX54" s="29"/>
      <c r="AY54" s="38">
        <f>ROUND(SUM(AY45)+SUM(AY50),1)</f>
        <v>419</v>
      </c>
      <c r="AZ54" s="38"/>
      <c r="BA54" s="38">
        <f>ROUND(SUM(BA45)+SUM(BA50),1)</f>
        <v>80599</v>
      </c>
      <c r="BB54" s="38"/>
      <c r="BC54" s="38">
        <f>ROUND(SUM(BC45)+SUM(BC50),1)</f>
        <v>485</v>
      </c>
      <c r="BD54" s="38"/>
      <c r="BE54" s="38">
        <f>ROUND(SUM(BE45)+SUM(BE50),1)</f>
        <v>12732</v>
      </c>
      <c r="BF54" s="38"/>
      <c r="BG54" s="38">
        <f>ROUND(SUM(BG45)+SUM(BG50),1)</f>
        <v>349</v>
      </c>
      <c r="BH54" s="38"/>
      <c r="BI54" s="38">
        <f>ROUND(SUM(BI45)+SUM(BI50),1)</f>
        <v>-609</v>
      </c>
      <c r="BJ54" s="38"/>
      <c r="BK54" s="38">
        <f>ROUND(SUM(BK45)+SUM(BK50),1)</f>
        <v>374</v>
      </c>
      <c r="BL54" s="38"/>
      <c r="BM54" s="38">
        <f>ROUND(SUM(BM45)+SUM(BM50),1)</f>
        <v>2887</v>
      </c>
      <c r="BN54" s="38"/>
      <c r="BO54" s="38">
        <f>ROUND(SUM(BO45)+SUM(BO50),1)</f>
        <v>-130865</v>
      </c>
      <c r="BP54" s="38"/>
      <c r="BQ54" s="38">
        <f>ROUND(SUM(BQ45)+SUM(BQ50),1)</f>
        <v>5840</v>
      </c>
      <c r="BR54" s="29"/>
      <c r="BS54" s="38">
        <f>ROUND(SUM(BS45)+SUM(BS50),1)</f>
        <v>-16</v>
      </c>
      <c r="BT54" s="38"/>
      <c r="BU54" s="38">
        <f>ROUND(SUM(BU45)+SUM(BU50),1)</f>
        <v>224575</v>
      </c>
      <c r="BV54" s="29"/>
      <c r="BW54" s="38">
        <f>ROUND(SUM(BW45)+SUM(BW50),1)</f>
        <v>12796</v>
      </c>
      <c r="BX54" s="29"/>
      <c r="BY54" s="38">
        <f>ROUND(SUM(BY45)+SUM(BY50),1)</f>
        <v>0</v>
      </c>
      <c r="BZ54" s="38"/>
      <c r="CA54" s="38">
        <f>ROUND(SUM(CA45)+SUM(CA50),1)</f>
        <v>1421</v>
      </c>
      <c r="CB54" s="38"/>
      <c r="CC54" s="38">
        <f>ROUND(SUM(CC45)+SUM(CC50),1)</f>
        <v>215</v>
      </c>
      <c r="CD54" s="38"/>
      <c r="CE54" s="38">
        <f>ROUND(SUM(CE45)+SUM(CE50),1)</f>
        <v>10053</v>
      </c>
      <c r="CF54" s="29"/>
      <c r="CG54" s="38">
        <f>ROUND(SUM(CG45)+SUM(CG50),1)</f>
        <v>40</v>
      </c>
      <c r="CH54" s="38"/>
      <c r="CI54" s="38">
        <f>ROUND(SUM(CI45)+SUM(CI50),1)</f>
        <v>-2661</v>
      </c>
      <c r="CJ54" s="38"/>
      <c r="CK54" s="38">
        <f>ROUND(SUM(CK45)+SUM(CK50),1)</f>
        <v>0</v>
      </c>
      <c r="CL54" s="29"/>
      <c r="CM54" s="38">
        <f>ROUND(SUM(CM45)+SUM(CM50),1)</f>
        <v>0</v>
      </c>
      <c r="CN54" s="38" t="s">
        <v>22</v>
      </c>
      <c r="CO54" s="38">
        <f>ROUND(SUM(CO45)+SUM(CO50),1)</f>
        <v>0</v>
      </c>
      <c r="CP54" s="38"/>
      <c r="CQ54" s="38">
        <f>ROUND(SUM(CQ45)+SUM(CQ50),1)</f>
        <v>75</v>
      </c>
      <c r="CR54" s="122" t="s">
        <v>22</v>
      </c>
      <c r="CS54" s="38">
        <f>ROUND(SUM(CS45)+SUM(CS50),1)</f>
        <v>84604</v>
      </c>
      <c r="CT54" s="432"/>
      <c r="CU54" s="38">
        <f>ROUND(SUM(CU45)+SUM(CU50),1)</f>
        <v>-7869</v>
      </c>
      <c r="CV54" s="38"/>
      <c r="CW54" s="38">
        <f>ROUND(SUM(CW45)+SUM(CW50),1)</f>
        <v>-57292</v>
      </c>
      <c r="CX54" s="432"/>
      <c r="CY54" s="38">
        <f>ROUND(SUM(CY45)+SUM(CY50),1)</f>
        <v>461796</v>
      </c>
      <c r="CZ54" s="432"/>
      <c r="DA54" s="38">
        <f>ROUND(SUM(DA45)+SUM(DA50),1)</f>
        <v>1164</v>
      </c>
      <c r="DB54" s="432"/>
      <c r="DC54" s="38">
        <f>ROUND(SUM(DC45)+SUM(DC50),1)</f>
        <v>725</v>
      </c>
      <c r="DD54" s="432"/>
      <c r="DE54" s="38">
        <f>ROUND(SUM(DE45)+SUM(DE50),1)</f>
        <v>-6473</v>
      </c>
      <c r="DF54" s="433"/>
      <c r="DG54" s="38">
        <f>ROUND(SUM(DG45)+SUM(DG50),1)</f>
        <v>-58</v>
      </c>
      <c r="DH54" s="432" t="s">
        <v>22</v>
      </c>
      <c r="DI54" s="38">
        <f>ROUND(SUM(DI45)+SUM(DI50),1)</f>
        <v>1</v>
      </c>
      <c r="DJ54" s="432"/>
      <c r="DK54" s="38">
        <f>ROUND(SUM(DK45)+SUM(DK50),1)</f>
        <v>0</v>
      </c>
      <c r="DL54" s="432"/>
      <c r="DM54" s="38">
        <f>ROUND(SUM(DM45)+SUM(DM50),1)</f>
        <v>0</v>
      </c>
      <c r="DN54" s="432"/>
      <c r="DO54" s="38">
        <f>ROUND(SUM(DO45)+SUM(DO50),1)</f>
        <v>505418</v>
      </c>
      <c r="DP54" s="137"/>
      <c r="DQ54" s="38">
        <f>ROUND(SUM(DQ45)+SUM(DQ50),1)</f>
        <v>309935</v>
      </c>
      <c r="DR54" s="1120"/>
      <c r="DT54" s="1120"/>
    </row>
    <row r="55" spans="1:130" ht="13.35" customHeight="1">
      <c r="A55" s="104"/>
      <c r="B55" s="104"/>
      <c r="C55" s="401"/>
      <c r="D55" s="401"/>
      <c r="E55" s="401"/>
      <c r="F55" s="401"/>
      <c r="G55" s="401"/>
      <c r="H55" s="401"/>
      <c r="I55" s="401"/>
      <c r="J55" s="401"/>
      <c r="K55" s="401"/>
      <c r="L55" s="401"/>
      <c r="M55" s="401"/>
      <c r="N55" s="401"/>
      <c r="O55" s="401"/>
      <c r="P55" s="401"/>
      <c r="Q55" s="401"/>
      <c r="R55" s="401"/>
      <c r="S55" s="401"/>
      <c r="T55" s="401"/>
      <c r="U55" s="401"/>
      <c r="V55" s="401"/>
      <c r="W55" s="401"/>
      <c r="X55" s="414"/>
      <c r="Y55" s="401"/>
      <c r="Z55" s="401"/>
      <c r="AA55" s="401"/>
      <c r="AB55" s="401"/>
      <c r="AC55" s="401"/>
      <c r="AD55" s="401"/>
      <c r="AE55" s="401"/>
      <c r="AF55" s="401"/>
      <c r="AG55" s="401"/>
      <c r="AH55" s="38"/>
      <c r="AI55" s="401"/>
      <c r="AJ55" s="401"/>
      <c r="AK55" s="401"/>
      <c r="AL55" s="401"/>
      <c r="AM55" s="401"/>
      <c r="AN55" s="401"/>
      <c r="AO55" s="401"/>
      <c r="AP55" s="414"/>
      <c r="AQ55" s="401"/>
      <c r="AR55" s="401"/>
      <c r="AS55" s="401"/>
      <c r="AT55" s="401"/>
      <c r="AU55" s="401"/>
      <c r="AV55" s="414"/>
      <c r="AW55" s="401"/>
      <c r="AX55" s="414"/>
      <c r="AY55" s="401"/>
      <c r="AZ55" s="401"/>
      <c r="BA55" s="401"/>
      <c r="BB55" s="401"/>
      <c r="BC55" s="401"/>
      <c r="BD55" s="401"/>
      <c r="BE55" s="401"/>
      <c r="BF55" s="401"/>
      <c r="BG55" s="401"/>
      <c r="BH55" s="401"/>
      <c r="BI55" s="401"/>
      <c r="BJ55" s="401"/>
      <c r="BK55" s="401"/>
      <c r="BL55" s="401"/>
      <c r="BM55" s="401"/>
      <c r="BN55" s="401"/>
      <c r="BO55" s="401"/>
      <c r="BP55" s="401"/>
      <c r="BQ55" s="401"/>
      <c r="BR55" s="414"/>
      <c r="BS55" s="401"/>
      <c r="BT55" s="401"/>
      <c r="BU55" s="401"/>
      <c r="BV55" s="414"/>
      <c r="BW55" s="401"/>
      <c r="BX55" s="414"/>
      <c r="BY55" s="401"/>
      <c r="BZ55" s="401"/>
      <c r="CA55" s="401"/>
      <c r="CB55" s="401"/>
      <c r="CC55" s="401"/>
      <c r="CD55" s="401"/>
      <c r="CE55" s="401"/>
      <c r="CF55" s="414"/>
      <c r="CG55" s="401"/>
      <c r="CH55" s="401"/>
      <c r="CI55" s="401"/>
      <c r="CJ55" s="401"/>
      <c r="CK55" s="401"/>
      <c r="CL55" s="414"/>
      <c r="CM55" s="401"/>
      <c r="CN55" s="401"/>
      <c r="CO55" s="401"/>
      <c r="CP55" s="401"/>
      <c r="CQ55" s="401"/>
      <c r="CR55" s="122" t="s">
        <v>22</v>
      </c>
      <c r="CS55" s="401"/>
      <c r="CT55" s="137"/>
      <c r="CU55" s="401"/>
      <c r="CV55" s="401"/>
      <c r="CW55" s="401"/>
      <c r="CX55" s="137"/>
      <c r="CY55" s="401"/>
      <c r="CZ55" s="137"/>
      <c r="DA55" s="401"/>
      <c r="DB55" s="137"/>
      <c r="DC55" s="401"/>
      <c r="DD55" s="137"/>
      <c r="DE55" s="401"/>
      <c r="DF55" s="429"/>
      <c r="DG55" s="401"/>
      <c r="DH55" s="137"/>
      <c r="DI55" s="401"/>
      <c r="DJ55" s="137"/>
      <c r="DK55" s="401"/>
      <c r="DL55" s="137"/>
      <c r="DM55" s="401"/>
      <c r="DN55" s="137"/>
      <c r="DO55" s="126"/>
      <c r="DP55" s="137"/>
      <c r="DQ55" s="401"/>
      <c r="DR55" s="1189"/>
    </row>
    <row r="56" spans="1:130" s="104" customFormat="1" ht="16.350000000000001" customHeight="1">
      <c r="A56" s="102" t="s">
        <v>388</v>
      </c>
      <c r="B56" s="103" t="s">
        <v>22</v>
      </c>
      <c r="C56" s="38">
        <v>982</v>
      </c>
      <c r="D56" s="38"/>
      <c r="E56" s="38">
        <v>0</v>
      </c>
      <c r="F56" s="38"/>
      <c r="G56" s="38">
        <v>95645</v>
      </c>
      <c r="H56" s="38"/>
      <c r="I56" s="38">
        <v>6087</v>
      </c>
      <c r="J56" s="38"/>
      <c r="K56" s="38">
        <v>10138</v>
      </c>
      <c r="L56" s="38"/>
      <c r="M56" s="38">
        <v>50</v>
      </c>
      <c r="N56" s="38"/>
      <c r="O56" s="38">
        <v>204315</v>
      </c>
      <c r="P56" s="38"/>
      <c r="Q56" s="38">
        <v>-33300</v>
      </c>
      <c r="R56" s="38"/>
      <c r="S56" s="875">
        <v>70029</v>
      </c>
      <c r="T56" s="38"/>
      <c r="U56" s="38">
        <v>467</v>
      </c>
      <c r="V56" s="38"/>
      <c r="W56" s="38">
        <v>18433</v>
      </c>
      <c r="X56" s="29"/>
      <c r="Y56" s="38">
        <v>15999</v>
      </c>
      <c r="Z56" s="38"/>
      <c r="AA56" s="38">
        <v>83267</v>
      </c>
      <c r="AB56" s="38"/>
      <c r="AC56" s="38">
        <v>8523</v>
      </c>
      <c r="AD56" s="38"/>
      <c r="AE56" s="38">
        <v>84828</v>
      </c>
      <c r="AF56" s="38"/>
      <c r="AG56" s="38">
        <v>2856</v>
      </c>
      <c r="AH56" s="38"/>
      <c r="AI56" s="38">
        <v>-5351</v>
      </c>
      <c r="AJ56" s="38"/>
      <c r="AK56" s="38">
        <v>52</v>
      </c>
      <c r="AL56" s="38"/>
      <c r="AM56" s="38">
        <v>5693</v>
      </c>
      <c r="AN56" s="38"/>
      <c r="AO56" s="38">
        <v>26556</v>
      </c>
      <c r="AP56" s="29"/>
      <c r="AQ56" s="38">
        <v>543</v>
      </c>
      <c r="AR56" s="38"/>
      <c r="AS56" s="38">
        <v>24</v>
      </c>
      <c r="AT56" s="401"/>
      <c r="AU56" s="38">
        <v>15705</v>
      </c>
      <c r="AV56" s="435"/>
      <c r="AW56" s="38">
        <v>315297</v>
      </c>
      <c r="AX56" s="435"/>
      <c r="AY56" s="38">
        <v>10618</v>
      </c>
      <c r="AZ56" s="38"/>
      <c r="BA56" s="38">
        <v>451789</v>
      </c>
      <c r="BB56" s="38"/>
      <c r="BC56" s="38">
        <v>19590</v>
      </c>
      <c r="BD56" s="38"/>
      <c r="BE56" s="38">
        <v>53467</v>
      </c>
      <c r="BF56" s="38"/>
      <c r="BG56" s="38">
        <v>170</v>
      </c>
      <c r="BH56" s="38"/>
      <c r="BI56" s="38">
        <v>11432</v>
      </c>
      <c r="BJ56" s="38"/>
      <c r="BK56" s="38">
        <v>12234</v>
      </c>
      <c r="BL56" s="38"/>
      <c r="BM56" s="38">
        <v>3463</v>
      </c>
      <c r="BN56" s="38"/>
      <c r="BO56" s="38">
        <v>414636</v>
      </c>
      <c r="BP56" s="138"/>
      <c r="BQ56" s="38">
        <v>11935</v>
      </c>
      <c r="BR56" s="29"/>
      <c r="BS56" s="38">
        <v>823</v>
      </c>
      <c r="BT56" s="38"/>
      <c r="BU56" s="38">
        <v>1377696</v>
      </c>
      <c r="BV56" s="29"/>
      <c r="BW56" s="38">
        <v>114802</v>
      </c>
      <c r="BX56" s="29"/>
      <c r="BY56" s="38">
        <v>0</v>
      </c>
      <c r="BZ56" s="38"/>
      <c r="CA56" s="38">
        <v>-27978</v>
      </c>
      <c r="CB56" s="38"/>
      <c r="CC56" s="38">
        <v>382</v>
      </c>
      <c r="CD56" s="38"/>
      <c r="CE56" s="38">
        <v>102535</v>
      </c>
      <c r="CF56" s="29"/>
      <c r="CG56" s="38">
        <v>4</v>
      </c>
      <c r="CH56" s="38"/>
      <c r="CI56" s="38">
        <v>-14330</v>
      </c>
      <c r="CJ56" s="38"/>
      <c r="CK56" s="38">
        <v>71</v>
      </c>
      <c r="CL56" s="29"/>
      <c r="CM56" s="38">
        <v>0</v>
      </c>
      <c r="CN56" s="38" t="s">
        <v>22</v>
      </c>
      <c r="CO56" s="38">
        <v>0</v>
      </c>
      <c r="CP56" s="38"/>
      <c r="CQ56" s="38">
        <v>-3308</v>
      </c>
      <c r="CR56" s="122" t="s">
        <v>22</v>
      </c>
      <c r="CS56" s="38">
        <v>117520</v>
      </c>
      <c r="CT56" s="432"/>
      <c r="CU56" s="38">
        <v>20810</v>
      </c>
      <c r="CV56" s="138"/>
      <c r="CW56" s="38">
        <v>264799</v>
      </c>
      <c r="CX56" s="432"/>
      <c r="CY56" s="38">
        <v>1488855</v>
      </c>
      <c r="CZ56" s="432"/>
      <c r="DA56" s="38">
        <v>1630</v>
      </c>
      <c r="DB56" s="432"/>
      <c r="DC56" s="38">
        <v>7896</v>
      </c>
      <c r="DD56" s="432"/>
      <c r="DE56" s="38">
        <v>31952</v>
      </c>
      <c r="DF56" s="433"/>
      <c r="DG56" s="38">
        <v>299</v>
      </c>
      <c r="DH56" s="432" t="s">
        <v>22</v>
      </c>
      <c r="DI56" s="38">
        <v>59</v>
      </c>
      <c r="DJ56" s="432"/>
      <c r="DK56" s="38">
        <v>0</v>
      </c>
      <c r="DL56" s="432"/>
      <c r="DM56" s="38">
        <v>0</v>
      </c>
      <c r="DN56" s="432"/>
      <c r="DO56" s="138">
        <f>SUM(C56:DM56)</f>
        <v>5400689</v>
      </c>
      <c r="DP56" s="137"/>
      <c r="DQ56" s="38">
        <v>5090754</v>
      </c>
      <c r="DR56" s="1120"/>
      <c r="DS56" s="1120"/>
      <c r="DT56" s="1120"/>
      <c r="DU56" s="105"/>
      <c r="DV56" s="105"/>
    </row>
    <row r="57" spans="1:130" ht="20.100000000000001" customHeight="1" thickBot="1">
      <c r="A57" s="102" t="s">
        <v>322</v>
      </c>
      <c r="B57" s="103" t="s">
        <v>304</v>
      </c>
      <c r="C57" s="438">
        <f>ROUND(SUM(C54+C56),1)</f>
        <v>659</v>
      </c>
      <c r="D57" s="439"/>
      <c r="E57" s="438">
        <f>ROUND(SUM(E54+E56),1)</f>
        <v>0</v>
      </c>
      <c r="F57" s="439"/>
      <c r="G57" s="438">
        <f>ROUND(SUM(G54+G56),1)</f>
        <v>0</v>
      </c>
      <c r="H57" s="439"/>
      <c r="I57" s="438">
        <f>ROUND(SUM(I54+I56),1)</f>
        <v>578</v>
      </c>
      <c r="J57" s="439"/>
      <c r="K57" s="438">
        <f>ROUND(SUM(K54+K56),0)</f>
        <v>5634</v>
      </c>
      <c r="L57" s="439"/>
      <c r="M57" s="438">
        <f>ROUND(SUM(M54+M56),1)</f>
        <v>217</v>
      </c>
      <c r="N57" s="439"/>
      <c r="O57" s="438">
        <f>ROUND(SUM(O54+O56),1)</f>
        <v>171835</v>
      </c>
      <c r="P57" s="439"/>
      <c r="Q57" s="438">
        <f>ROUND(SUM(Q54+Q56),1)</f>
        <v>-33081</v>
      </c>
      <c r="R57" s="439"/>
      <c r="S57" s="620">
        <f>ROUND(SUM(S54+S56),1)</f>
        <v>70263</v>
      </c>
      <c r="T57" s="439"/>
      <c r="U57" s="438">
        <f>ROUND(SUM(U54+U56),1)</f>
        <v>469</v>
      </c>
      <c r="V57" s="439"/>
      <c r="W57" s="438">
        <f>ROUND(SUM(W54+W56),1)</f>
        <v>10978</v>
      </c>
      <c r="X57" s="620"/>
      <c r="Y57" s="438">
        <f>ROUND(SUM(Y54+Y56),1)</f>
        <v>9768</v>
      </c>
      <c r="Z57" s="439"/>
      <c r="AA57" s="438">
        <f>ROUND(SUM(AA54+AA56),1)</f>
        <v>99088</v>
      </c>
      <c r="AB57" s="439"/>
      <c r="AC57" s="438">
        <f>ROUND(SUM(AC54+AC56),1)</f>
        <v>17557</v>
      </c>
      <c r="AD57" s="439"/>
      <c r="AE57" s="438">
        <f>ROUND(SUM(AE54+AE56),1)</f>
        <v>99455</v>
      </c>
      <c r="AF57" s="439"/>
      <c r="AG57" s="438">
        <f>ROUND(SUM(AG54+AG56),1)</f>
        <v>4548</v>
      </c>
      <c r="AH57" s="439"/>
      <c r="AI57" s="438">
        <f>ROUND(SUM(AI54+AI56),1)</f>
        <v>-5351</v>
      </c>
      <c r="AJ57" s="439"/>
      <c r="AK57" s="438">
        <f>ROUND(SUM(AK54+AK56),1)</f>
        <v>53</v>
      </c>
      <c r="AL57" s="439"/>
      <c r="AM57" s="438">
        <f>ROUND(SUM(AM54+AM56),1)</f>
        <v>1688</v>
      </c>
      <c r="AN57" s="439"/>
      <c r="AO57" s="438">
        <f>ROUND(SUM(AO54+AO56),1)</f>
        <v>11538</v>
      </c>
      <c r="AP57" s="440"/>
      <c r="AQ57" s="438">
        <f>ROUND(SUM(AQ54+AQ56),1)</f>
        <v>526</v>
      </c>
      <c r="AR57" s="439"/>
      <c r="AS57" s="438">
        <f>ROUND(SUM(AS54+AS56),1)</f>
        <v>24</v>
      </c>
      <c r="AT57" s="439"/>
      <c r="AU57" s="438">
        <f>ROUND(SUM(AU54+AU56),1)</f>
        <v>15864</v>
      </c>
      <c r="AV57" s="440"/>
      <c r="AW57" s="438">
        <f>ROUND(SUM(AW54+AW56),1)</f>
        <v>254639</v>
      </c>
      <c r="AX57" s="440"/>
      <c r="AY57" s="438">
        <f>ROUND(SUM(AY54+AY56),1)</f>
        <v>11037</v>
      </c>
      <c r="AZ57" s="439"/>
      <c r="BA57" s="438">
        <f>ROUND(SUM(BA54+BA56),1)</f>
        <v>532388</v>
      </c>
      <c r="BB57" s="439"/>
      <c r="BC57" s="438">
        <f>ROUND(SUM(BC54+BC56),1)</f>
        <v>20075</v>
      </c>
      <c r="BD57" s="439"/>
      <c r="BE57" s="438">
        <f>ROUND(SUM(BE54+BE56),1)</f>
        <v>66199</v>
      </c>
      <c r="BF57" s="439"/>
      <c r="BG57" s="438">
        <f>ROUND(SUM(BG54+BG56),1)</f>
        <v>519</v>
      </c>
      <c r="BH57" s="439"/>
      <c r="BI57" s="438">
        <f>ROUND(SUM(BI54+BI56),1)</f>
        <v>10823</v>
      </c>
      <c r="BJ57" s="439"/>
      <c r="BK57" s="438">
        <f>ROUND(SUM(BK54+BK56),1)</f>
        <v>12608</v>
      </c>
      <c r="BL57" s="439"/>
      <c r="BM57" s="438">
        <f>ROUND(SUM(BM54+BM56),1)</f>
        <v>6350</v>
      </c>
      <c r="BN57" s="439"/>
      <c r="BO57" s="438">
        <f>ROUND(SUM(BO54+BO56),1)</f>
        <v>283771</v>
      </c>
      <c r="BP57" s="620"/>
      <c r="BQ57" s="474">
        <f>ROUND(SUM(BQ54+BQ56),1)</f>
        <v>17775</v>
      </c>
      <c r="BR57" s="440"/>
      <c r="BS57" s="438">
        <f>ROUND(SUM(BS54+BS56),1)</f>
        <v>807</v>
      </c>
      <c r="BT57" s="439"/>
      <c r="BU57" s="438">
        <f>ROUND(SUM(BU54+BU56),1)</f>
        <v>1602271</v>
      </c>
      <c r="BV57" s="440"/>
      <c r="BW57" s="438">
        <f>ROUND(SUM(BW54+BW56),1)</f>
        <v>127598</v>
      </c>
      <c r="BX57" s="440"/>
      <c r="BY57" s="438">
        <f>ROUND(SUM(BY54+BY56),1)</f>
        <v>0</v>
      </c>
      <c r="BZ57" s="439"/>
      <c r="CA57" s="438">
        <f>ROUND(SUM(CA54+CA56),1)</f>
        <v>-26557</v>
      </c>
      <c r="CB57" s="439"/>
      <c r="CC57" s="438">
        <f>ROUND(SUM(CC54+CC56),1)</f>
        <v>597</v>
      </c>
      <c r="CD57" s="439"/>
      <c r="CE57" s="438">
        <f>ROUND(SUM(CE54+CE56),1)</f>
        <v>112588</v>
      </c>
      <c r="CF57" s="440"/>
      <c r="CG57" s="438">
        <f>ROUND(SUM(CG54+CG56),1)</f>
        <v>44</v>
      </c>
      <c r="CH57" s="439"/>
      <c r="CI57" s="438">
        <f>ROUND(SUM(CI54+CI56),1)</f>
        <v>-16991</v>
      </c>
      <c r="CJ57" s="439"/>
      <c r="CK57" s="438">
        <f>ROUND(SUM(CK54+CK56),1)</f>
        <v>71</v>
      </c>
      <c r="CL57" s="440"/>
      <c r="CM57" s="438">
        <f>ROUND(SUM(CM54+CM56),1)</f>
        <v>0</v>
      </c>
      <c r="CN57" s="439"/>
      <c r="CO57" s="438">
        <f>ROUND(SUM(CO54+CO56),1)</f>
        <v>0</v>
      </c>
      <c r="CP57" s="439"/>
      <c r="CQ57" s="438">
        <f>ROUND(SUM(CQ54+CQ56),1)</f>
        <v>-3233</v>
      </c>
      <c r="CR57" s="122" t="s">
        <v>22</v>
      </c>
      <c r="CS57" s="438">
        <f>ROUND(SUM(CS54+CS56),1)</f>
        <v>202124</v>
      </c>
      <c r="CT57" s="439"/>
      <c r="CU57" s="438">
        <f>ROUND(SUM(CU54+CU56),1)</f>
        <v>12941</v>
      </c>
      <c r="CV57" s="620"/>
      <c r="CW57" s="474">
        <f>ROUND(SUM(CW54+CW56),1)</f>
        <v>207507</v>
      </c>
      <c r="CX57" s="439"/>
      <c r="CY57" s="438">
        <f>ROUND(SUM(CY54+CY56),1)</f>
        <v>1950651</v>
      </c>
      <c r="CZ57" s="439"/>
      <c r="DA57" s="438">
        <f>ROUND(SUM(DA54+DA56),1)</f>
        <v>2794</v>
      </c>
      <c r="DB57" s="439"/>
      <c r="DC57" s="438">
        <f>ROUND(SUM(DC54+DC56),1)</f>
        <v>8621</v>
      </c>
      <c r="DD57" s="439"/>
      <c r="DE57" s="438">
        <f>ROUND(SUM(DE54+DE56),1)</f>
        <v>25479</v>
      </c>
      <c r="DF57" s="440"/>
      <c r="DG57" s="438">
        <f>ROUND(SUM(DG54+DG56),1)</f>
        <v>241</v>
      </c>
      <c r="DH57" s="439"/>
      <c r="DI57" s="438">
        <f>ROUND(SUM(DI54+DI56),1)</f>
        <v>60</v>
      </c>
      <c r="DJ57" s="439"/>
      <c r="DK57" s="438">
        <f>ROUND(SUM(DK54+DK56),1)</f>
        <v>0</v>
      </c>
      <c r="DL57" s="440"/>
      <c r="DM57" s="438">
        <f>ROUND(SUM(DM54+DM56),1)</f>
        <v>0</v>
      </c>
      <c r="DN57" s="439"/>
      <c r="DO57" s="438">
        <f>ROUND(SUM(DO54+DO56),1)</f>
        <v>5906107</v>
      </c>
      <c r="DP57" s="439"/>
      <c r="DQ57" s="474">
        <f>ROUND(SUM(DQ54+DQ56),1)</f>
        <v>5400689</v>
      </c>
      <c r="DT57" s="1120"/>
      <c r="DU57" s="992"/>
      <c r="DV57" s="992"/>
      <c r="DW57" s="993"/>
      <c r="DX57" s="993"/>
      <c r="DY57" s="993"/>
      <c r="DZ57" s="993"/>
    </row>
    <row r="58" spans="1:130" s="1115" customFormat="1" ht="16.5" thickTop="1">
      <c r="A58" s="38"/>
      <c r="B58" s="38"/>
      <c r="C58" s="1108"/>
      <c r="D58" s="1107"/>
      <c r="E58" s="1108"/>
      <c r="F58" s="1107"/>
      <c r="G58" s="1108"/>
      <c r="H58" s="1107"/>
      <c r="I58" s="1108"/>
      <c r="J58" s="1107"/>
      <c r="K58" s="1108"/>
      <c r="L58" s="1107"/>
      <c r="M58" s="1108"/>
      <c r="N58" s="1107"/>
      <c r="O58" s="1108"/>
      <c r="P58" s="1107"/>
      <c r="Q58" s="1108"/>
      <c r="R58" s="1113"/>
      <c r="S58" s="1108"/>
      <c r="T58" s="1113"/>
      <c r="U58" s="1108"/>
      <c r="V58" s="1113"/>
      <c r="W58" s="1108"/>
      <c r="X58" s="1113"/>
      <c r="Y58" s="1108"/>
      <c r="Z58" s="1107"/>
      <c r="AA58" s="1108"/>
      <c r="AB58" s="1107"/>
      <c r="AC58" s="1108"/>
      <c r="AD58" s="1107"/>
      <c r="AE58" s="1108"/>
      <c r="AF58" s="1107"/>
      <c r="AG58" s="1108"/>
      <c r="AH58" s="1107"/>
      <c r="AI58" s="1108"/>
      <c r="AJ58" s="1107"/>
      <c r="AK58" s="1108"/>
      <c r="AL58" s="1107"/>
      <c r="AM58" s="1108"/>
      <c r="AN58" s="1107"/>
      <c r="AO58" s="1108"/>
      <c r="AP58" s="1113"/>
      <c r="AQ58" s="1108"/>
      <c r="AR58" s="1107"/>
      <c r="AS58" s="1108"/>
      <c r="AT58" s="1107"/>
      <c r="AU58" s="1108"/>
      <c r="AV58" s="1113"/>
      <c r="AW58" s="1108"/>
      <c r="AX58" s="1113"/>
      <c r="AY58" s="1108"/>
      <c r="AZ58" s="1107"/>
      <c r="BA58" s="1108"/>
      <c r="BB58" s="1107"/>
      <c r="BC58" s="1108"/>
      <c r="BD58" s="1107"/>
      <c r="BE58" s="1108"/>
      <c r="BF58" s="1107"/>
      <c r="BG58" s="1108"/>
      <c r="BH58" s="1107"/>
      <c r="BI58" s="1108"/>
      <c r="BJ58" s="1107"/>
      <c r="BK58" s="1108"/>
      <c r="BL58" s="1107"/>
      <c r="BM58" s="1108"/>
      <c r="BN58" s="1107"/>
      <c r="BO58" s="1108"/>
      <c r="BP58" s="1113"/>
      <c r="BQ58" s="1113"/>
      <c r="BR58" s="1113"/>
      <c r="BS58" s="1108"/>
      <c r="BT58" s="1107"/>
      <c r="BU58" s="1108"/>
      <c r="BV58" s="1113"/>
      <c r="BW58" s="1108"/>
      <c r="BX58" s="1113"/>
      <c r="BY58" s="1108"/>
      <c r="BZ58" s="1107"/>
      <c r="CA58" s="1108"/>
      <c r="CB58" s="1107"/>
      <c r="CC58" s="1108"/>
      <c r="CD58" s="1107"/>
      <c r="CE58" s="1108"/>
      <c r="CF58" s="1113"/>
      <c r="CG58" s="1108"/>
      <c r="CH58" s="1107"/>
      <c r="CI58" s="1108"/>
      <c r="CJ58" s="1107"/>
      <c r="CK58" s="1108"/>
      <c r="CL58" s="1113"/>
      <c r="CM58" s="1108"/>
      <c r="CN58" s="1107"/>
      <c r="CO58" s="1108"/>
      <c r="CP58" s="1107"/>
      <c r="CQ58" s="1108"/>
      <c r="CR58" s="1107"/>
      <c r="CS58" s="1108"/>
      <c r="CT58" s="1107"/>
      <c r="CU58" s="1108"/>
      <c r="CV58" s="1113"/>
      <c r="CW58" s="1113"/>
      <c r="CX58" s="1107"/>
      <c r="CY58" s="1108"/>
      <c r="CZ58" s="1107"/>
      <c r="DA58" s="1108"/>
      <c r="DB58" s="1107"/>
      <c r="DC58" s="1108"/>
      <c r="DD58" s="1110"/>
      <c r="DE58" s="1109"/>
      <c r="DF58" s="1111"/>
      <c r="DG58" s="1109"/>
      <c r="DH58" s="1110"/>
      <c r="DI58" s="1109"/>
      <c r="DJ58" s="1110"/>
      <c r="DK58" s="1109"/>
      <c r="DL58" s="1111"/>
      <c r="DM58" s="1109"/>
      <c r="DN58" s="1110"/>
      <c r="DO58" s="1109"/>
      <c r="DP58" s="432"/>
      <c r="DQ58" s="432"/>
      <c r="DR58" s="1190"/>
      <c r="DS58" s="1116"/>
      <c r="DT58" s="1116"/>
      <c r="DU58" s="1114"/>
      <c r="DV58" s="1114"/>
    </row>
    <row r="59" spans="1:130" s="1115" customFormat="1">
      <c r="A59" s="1112" t="s">
        <v>1129</v>
      </c>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1107"/>
      <c r="AD59" s="1107"/>
      <c r="AE59" s="1107"/>
      <c r="AF59" s="1107"/>
      <c r="AG59" s="1107"/>
      <c r="AH59" s="1107"/>
      <c r="AI59" s="1107"/>
      <c r="AJ59" s="1107"/>
      <c r="AK59" s="1107"/>
      <c r="AL59" s="1107"/>
      <c r="AM59" s="1107"/>
      <c r="AN59" s="1107"/>
      <c r="AO59" s="1107"/>
      <c r="AP59" s="1107"/>
      <c r="AQ59" s="1107"/>
      <c r="AR59" s="1107"/>
      <c r="AS59" s="1107"/>
      <c r="AT59" s="1107"/>
      <c r="AU59" s="1107"/>
      <c r="AV59" s="1107"/>
      <c r="AW59" s="1107"/>
      <c r="AX59" s="1107"/>
      <c r="AY59" s="1107"/>
      <c r="AZ59" s="1107"/>
      <c r="BA59" s="1107"/>
      <c r="BB59" s="1107"/>
      <c r="BC59" s="1107"/>
      <c r="BD59" s="1107"/>
      <c r="BE59" s="1107"/>
      <c r="BF59" s="1107"/>
      <c r="BG59" s="1107"/>
      <c r="BH59" s="1107"/>
      <c r="BI59" s="1107"/>
      <c r="BJ59" s="1107"/>
      <c r="BK59" s="1107"/>
      <c r="BL59" s="1107"/>
      <c r="BM59" s="1107"/>
      <c r="BN59" s="1107"/>
      <c r="BO59" s="1107"/>
      <c r="BP59" s="1107"/>
      <c r="BQ59" s="1107"/>
      <c r="BR59" s="1107"/>
      <c r="BS59" s="1107"/>
      <c r="BT59" s="1107"/>
      <c r="BU59" s="1107"/>
      <c r="BV59" s="1107"/>
      <c r="BW59" s="1107"/>
      <c r="BX59" s="1107"/>
      <c r="BY59" s="1107"/>
      <c r="BZ59" s="1107"/>
      <c r="CA59" s="1107"/>
      <c r="CB59" s="1107"/>
      <c r="CC59" s="1107"/>
      <c r="CD59" s="1107"/>
      <c r="CE59" s="1107"/>
      <c r="CF59" s="1107"/>
      <c r="CG59" s="1107"/>
      <c r="CH59" s="1107"/>
      <c r="CI59" s="1107"/>
      <c r="CJ59" s="1107"/>
      <c r="CK59" s="1107"/>
      <c r="CL59" s="1107"/>
      <c r="CM59" s="1107"/>
      <c r="CN59" s="1107"/>
      <c r="CO59" s="1107"/>
      <c r="CP59" s="1107"/>
      <c r="CQ59" s="1107"/>
      <c r="CR59" s="1107"/>
      <c r="CS59" s="1107"/>
      <c r="CT59" s="1107"/>
      <c r="CU59" s="1107"/>
      <c r="CV59" s="1107"/>
      <c r="CW59" s="1107"/>
      <c r="CX59" s="1107"/>
      <c r="CY59" s="1107"/>
      <c r="CZ59" s="1107"/>
      <c r="DA59" s="1107"/>
      <c r="DB59" s="1107"/>
      <c r="DC59" s="1107"/>
      <c r="DD59" s="1107"/>
      <c r="DE59" s="1107"/>
      <c r="DF59" s="1107"/>
      <c r="DG59" s="1107"/>
      <c r="DH59" s="1107"/>
      <c r="DI59" s="1107"/>
      <c r="DJ59" s="1107"/>
      <c r="DK59" s="1107"/>
      <c r="DL59" s="1107"/>
      <c r="DM59" s="1107"/>
      <c r="DN59" s="1107"/>
      <c r="DO59" s="1107"/>
      <c r="DR59" s="1116"/>
      <c r="DS59" s="1116"/>
      <c r="DT59" s="1116"/>
      <c r="DU59" s="1114"/>
      <c r="DV59" s="1114"/>
    </row>
    <row r="60" spans="1:130" s="1105" customFormat="1">
      <c r="A60" s="1182"/>
      <c r="X60" s="1106"/>
      <c r="BV60" s="1106"/>
      <c r="DF60" s="1106"/>
      <c r="DL60" s="1106"/>
      <c r="DR60" s="1186"/>
      <c r="DS60" s="1116"/>
      <c r="DT60" s="1116"/>
      <c r="DU60" s="1106"/>
      <c r="DV60" s="1106"/>
    </row>
    <row r="61" spans="1:130" s="1185" customFormat="1" ht="15">
      <c r="X61" s="1184"/>
      <c r="BV61" s="1184"/>
      <c r="DF61" s="1184"/>
      <c r="DL61" s="1184"/>
      <c r="DR61" s="1184"/>
      <c r="DS61" s="1184"/>
      <c r="DT61" s="1184"/>
      <c r="DU61" s="1184"/>
      <c r="DV61" s="1184"/>
    </row>
    <row r="62" spans="1:130" s="1185" customFormat="1" ht="15">
      <c r="X62" s="1184"/>
      <c r="BV62" s="1184"/>
      <c r="DF62" s="1184"/>
      <c r="DL62" s="1184"/>
      <c r="DR62" s="1184"/>
      <c r="DS62" s="1184"/>
      <c r="DT62" s="1184"/>
      <c r="DU62" s="1184"/>
      <c r="DV62" s="1184"/>
    </row>
    <row r="63" spans="1:130" s="1105" customFormat="1">
      <c r="X63" s="1106"/>
      <c r="BV63" s="1106"/>
      <c r="DF63" s="1106"/>
      <c r="DL63" s="1106"/>
      <c r="DR63" s="1186"/>
      <c r="DS63" s="1116"/>
      <c r="DT63" s="1116"/>
      <c r="DU63" s="1106"/>
      <c r="DV63" s="1106"/>
    </row>
    <row r="64" spans="1:130" s="1105" customFormat="1">
      <c r="X64" s="1106"/>
      <c r="BV64" s="1106"/>
      <c r="DF64" s="1106"/>
      <c r="DL64" s="1106"/>
      <c r="DR64" s="1186"/>
      <c r="DS64" s="1116"/>
      <c r="DT64" s="1116"/>
      <c r="DU64" s="1106"/>
      <c r="DV64" s="1106"/>
    </row>
    <row r="65" spans="1:5">
      <c r="A65" s="660"/>
      <c r="B65" s="947"/>
      <c r="C65" s="660"/>
      <c r="D65" s="660"/>
      <c r="E65" s="947"/>
    </row>
    <row r="66" spans="1:5">
      <c r="A66" s="660"/>
      <c r="B66" s="947"/>
      <c r="C66" s="660"/>
      <c r="D66" s="660"/>
      <c r="E66" s="947"/>
    </row>
    <row r="67" spans="1:5">
      <c r="A67" s="660"/>
      <c r="B67" s="947"/>
      <c r="C67" s="660"/>
      <c r="D67" s="660"/>
      <c r="E67" s="947"/>
    </row>
    <row r="68" spans="1:5">
      <c r="A68" s="660"/>
      <c r="B68" s="947"/>
      <c r="C68" s="660"/>
      <c r="D68" s="660"/>
      <c r="E68" s="947"/>
    </row>
    <row r="73" spans="1:5">
      <c r="A73" s="149"/>
    </row>
    <row r="74" spans="1:5">
      <c r="A74" s="149"/>
    </row>
    <row r="75" spans="1:5">
      <c r="A75" s="149"/>
    </row>
    <row r="76" spans="1:5">
      <c r="A76" s="149"/>
    </row>
    <row r="82" spans="1:1">
      <c r="A82" s="149"/>
    </row>
    <row r="83" spans="1:1">
      <c r="A83" s="149"/>
    </row>
    <row r="85" spans="1:1">
      <c r="A85" s="149"/>
    </row>
    <row r="87" spans="1:1">
      <c r="A87" s="149"/>
    </row>
    <row r="89" spans="1:1">
      <c r="A89" s="149"/>
    </row>
    <row r="91" spans="1:1">
      <c r="A91" s="149"/>
    </row>
    <row r="92" spans="1:1">
      <c r="A92" s="149"/>
    </row>
    <row r="99" spans="81:81">
      <c r="CC99" s="132"/>
    </row>
  </sheetData>
  <mergeCells count="2">
    <mergeCell ref="DO11:DQ11"/>
    <mergeCell ref="DO12:DQ12"/>
  </mergeCells>
  <hyperlinks>
    <hyperlink ref="A59" location="'Footnotes 1 - 11'!A1" display="(*) See Accompanying Footnotes" xr:uid="{00000000-0004-0000-1600-000000000000}"/>
  </hyperlinks>
  <pageMargins left="0.7" right="0.25" top="0.9" bottom="0.25" header="0.5" footer="0.25"/>
  <pageSetup scale="47" firstPageNumber="34" orientation="landscape" useFirstPageNumber="1" r:id="rId1"/>
  <headerFooter scaleWithDoc="0">
    <oddFooter>&amp;R&amp;8&amp;P</oddFooter>
  </headerFooter>
  <colBreaks count="9" manualBreakCount="9">
    <brk id="13" min="2" max="63" man="1"/>
    <brk id="25" min="2" max="59" man="1"/>
    <brk id="37" min="2" max="59" man="1"/>
    <brk id="49" min="2" max="59" man="1"/>
    <brk id="61" min="2" max="59" man="1"/>
    <brk id="73" min="2" max="59" man="1"/>
    <brk id="85" min="2" max="58" man="1"/>
    <brk id="97" min="2" max="59" man="1"/>
    <brk id="109" min="2" max="59" man="1"/>
  </colBreaks>
  <customProperties>
    <customPr name="SheetOptions"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
  <dimension ref="A1:Y102"/>
  <sheetViews>
    <sheetView showGridLines="0" zoomScale="70" zoomScaleNormal="70" workbookViewId="0"/>
  </sheetViews>
  <sheetFormatPr defaultColWidth="8.77734375" defaultRowHeight="15.75"/>
  <cols>
    <col min="1" max="1" width="57.109375" style="54" customWidth="1"/>
    <col min="2" max="2" width="2.5546875" style="54" customWidth="1"/>
    <col min="3" max="3" width="25.77734375" style="54" customWidth="1"/>
    <col min="4" max="4" width="2.77734375" style="54" customWidth="1"/>
    <col min="5" max="5" width="27.5546875" style="54" customWidth="1"/>
    <col min="6" max="6" width="2.77734375" style="54" customWidth="1"/>
    <col min="7" max="7" width="24.109375" style="54" customWidth="1"/>
    <col min="8" max="8" width="1.109375" style="54" customWidth="1"/>
    <col min="9" max="9" width="28.77734375" style="54" customWidth="1"/>
    <col min="10" max="10" width="2.77734375" style="54" customWidth="1"/>
    <col min="11" max="11" width="21.109375" style="54" customWidth="1"/>
    <col min="12" max="12" width="2.77734375" style="54" customWidth="1"/>
    <col min="13" max="13" width="21.109375" style="54" customWidth="1"/>
    <col min="14" max="14" width="2.77734375" style="54" customWidth="1"/>
    <col min="15" max="15" width="21.109375" style="54" customWidth="1"/>
    <col min="16" max="16" width="2.77734375" style="54" customWidth="1"/>
    <col min="17" max="17" width="19.44140625" style="54" customWidth="1"/>
    <col min="18" max="18" width="2.77734375" style="54" customWidth="1"/>
    <col min="19" max="19" width="21.109375" style="54" customWidth="1"/>
    <col min="20" max="20" width="3.109375" style="127" customWidth="1"/>
    <col min="21" max="21" width="10.5546875" style="1183" bestFit="1" customWidth="1"/>
    <col min="22" max="22" width="15.109375" style="1126" bestFit="1" customWidth="1"/>
    <col min="23" max="23" width="9.109375" style="1116" bestFit="1" customWidth="1"/>
    <col min="24" max="16384" width="8.77734375" style="54"/>
  </cols>
  <sheetData>
    <row r="1" spans="1:23" ht="15" customHeight="1">
      <c r="A1" s="996" t="s">
        <v>826</v>
      </c>
    </row>
    <row r="3" spans="1:23" ht="18" customHeight="1">
      <c r="A3" s="452" t="s">
        <v>59</v>
      </c>
      <c r="B3" s="103"/>
      <c r="C3" s="104"/>
      <c r="D3" s="104"/>
      <c r="E3" s="104"/>
      <c r="F3" s="104"/>
      <c r="G3" s="104"/>
      <c r="H3" s="104"/>
      <c r="I3" s="104"/>
      <c r="J3" s="106"/>
      <c r="K3" s="104"/>
      <c r="L3" s="106"/>
      <c r="M3" s="104"/>
      <c r="N3" s="106"/>
      <c r="O3" s="106"/>
      <c r="P3" s="106"/>
      <c r="Q3" s="106"/>
      <c r="R3" s="106"/>
      <c r="S3" s="106"/>
      <c r="T3" s="107"/>
    </row>
    <row r="4" spans="1:23" ht="20.100000000000001" customHeight="1">
      <c r="A4" s="213" t="s">
        <v>323</v>
      </c>
      <c r="B4" s="103"/>
      <c r="C4" s="104"/>
      <c r="D4" s="104"/>
      <c r="E4" s="104"/>
      <c r="F4" s="104"/>
      <c r="G4" s="104"/>
      <c r="H4" s="104"/>
      <c r="I4" s="104"/>
      <c r="J4" s="106"/>
      <c r="K4" s="104"/>
      <c r="L4" s="106"/>
      <c r="M4" s="104"/>
      <c r="N4" s="106"/>
      <c r="O4" s="106"/>
      <c r="P4" s="106"/>
      <c r="Q4" s="106"/>
      <c r="R4" s="106"/>
      <c r="S4" s="106"/>
      <c r="T4" s="107"/>
    </row>
    <row r="5" spans="1:23" ht="18" customHeight="1">
      <c r="A5" s="452" t="s">
        <v>118</v>
      </c>
      <c r="B5" s="103"/>
      <c r="C5" s="104"/>
      <c r="D5" s="104"/>
      <c r="E5" s="104"/>
      <c r="F5" s="104"/>
      <c r="H5" s="104"/>
      <c r="I5" s="209" t="s">
        <v>119</v>
      </c>
      <c r="J5" s="106"/>
      <c r="K5" s="108"/>
      <c r="L5" s="106"/>
      <c r="N5" s="106"/>
      <c r="O5" s="109"/>
      <c r="P5" s="106"/>
      <c r="Q5" s="106"/>
      <c r="R5" s="110" t="s">
        <v>22</v>
      </c>
      <c r="S5" s="209" t="s">
        <v>119</v>
      </c>
      <c r="T5" s="111"/>
    </row>
    <row r="6" spans="1:23" ht="18" customHeight="1">
      <c r="A6" s="452" t="s">
        <v>120</v>
      </c>
      <c r="B6" s="103"/>
      <c r="C6" s="104"/>
      <c r="D6" s="104"/>
      <c r="E6" s="104"/>
      <c r="F6" s="104"/>
      <c r="H6" s="104"/>
      <c r="I6" s="108" t="s">
        <v>121</v>
      </c>
      <c r="J6" s="106"/>
      <c r="K6" s="108"/>
      <c r="L6" s="106"/>
      <c r="N6" s="106"/>
      <c r="O6" s="108"/>
      <c r="P6" s="106"/>
      <c r="Q6" s="106"/>
      <c r="R6" s="110" t="s">
        <v>22</v>
      </c>
      <c r="S6" s="108" t="s">
        <v>121</v>
      </c>
      <c r="T6" s="111"/>
    </row>
    <row r="7" spans="1:23" ht="18" customHeight="1">
      <c r="A7" s="452" t="s">
        <v>1313</v>
      </c>
      <c r="B7" s="103"/>
      <c r="C7" s="104"/>
      <c r="D7" s="104"/>
      <c r="E7" s="104"/>
      <c r="F7" s="104"/>
      <c r="G7" s="104"/>
      <c r="H7" s="104"/>
      <c r="I7" s="104"/>
      <c r="J7" s="106"/>
      <c r="K7" s="104"/>
      <c r="L7" s="106"/>
      <c r="M7" s="104"/>
      <c r="N7" s="106"/>
      <c r="O7" s="106"/>
      <c r="P7" s="106"/>
      <c r="Q7" s="106"/>
      <c r="R7" s="106"/>
      <c r="S7" s="106" t="s">
        <v>22</v>
      </c>
      <c r="T7" s="107"/>
    </row>
    <row r="8" spans="1:23" ht="16.350000000000001" customHeight="1">
      <c r="A8" s="103" t="s">
        <v>1181</v>
      </c>
      <c r="B8" s="103"/>
      <c r="C8" s="104"/>
      <c r="D8" s="104"/>
      <c r="E8" s="104"/>
      <c r="F8" s="104"/>
      <c r="G8" s="104"/>
      <c r="H8" s="104"/>
      <c r="I8" s="104"/>
      <c r="J8" s="106"/>
      <c r="K8" s="104"/>
      <c r="L8" s="106"/>
      <c r="M8" s="104"/>
      <c r="N8" s="106"/>
      <c r="O8" s="106"/>
      <c r="P8" s="106"/>
      <c r="Q8" s="106"/>
      <c r="R8" s="106"/>
      <c r="S8" s="106"/>
      <c r="T8" s="107"/>
    </row>
    <row r="9" spans="1:23" ht="13.5" customHeight="1">
      <c r="A9" s="104"/>
      <c r="B9" s="104"/>
      <c r="C9" s="103"/>
      <c r="D9" s="103"/>
      <c r="E9" s="103"/>
      <c r="F9" s="103"/>
      <c r="G9" s="104"/>
      <c r="H9" s="103"/>
      <c r="I9" s="103"/>
      <c r="J9" s="110"/>
      <c r="K9" s="103"/>
      <c r="L9" s="110"/>
      <c r="M9" s="103"/>
      <c r="N9" s="110"/>
      <c r="O9" s="110"/>
      <c r="P9" s="110"/>
      <c r="Q9" s="110"/>
      <c r="R9" s="110"/>
      <c r="S9" s="106"/>
      <c r="T9" s="107"/>
    </row>
    <row r="10" spans="1:23" s="115" customFormat="1" ht="13.5" customHeight="1">
      <c r="A10" s="112"/>
      <c r="B10" s="113"/>
      <c r="C10" s="113"/>
      <c r="D10" s="114"/>
      <c r="E10" s="114" t="s">
        <v>50</v>
      </c>
      <c r="F10" s="114"/>
      <c r="G10" s="114" t="s">
        <v>324</v>
      </c>
      <c r="H10" s="114"/>
      <c r="I10" s="114" t="s">
        <v>50</v>
      </c>
      <c r="J10" s="114"/>
      <c r="K10" s="114" t="s">
        <v>50</v>
      </c>
      <c r="L10" s="114"/>
      <c r="M10" s="114"/>
      <c r="N10" s="114"/>
      <c r="O10" s="114" t="s">
        <v>145</v>
      </c>
      <c r="P10" s="114"/>
      <c r="Q10" s="113"/>
      <c r="R10" s="113"/>
      <c r="S10" s="113"/>
      <c r="T10" s="117"/>
      <c r="U10" s="1191"/>
      <c r="V10" s="1127"/>
      <c r="W10" s="1118"/>
    </row>
    <row r="11" spans="1:23" ht="14.25" customHeight="1">
      <c r="A11" s="104"/>
      <c r="B11" s="104"/>
      <c r="C11" s="151"/>
      <c r="D11" s="103"/>
      <c r="E11" s="669" t="s">
        <v>187</v>
      </c>
      <c r="F11" s="104"/>
      <c r="G11" s="110" t="s">
        <v>325</v>
      </c>
      <c r="H11" s="103"/>
      <c r="I11" s="110" t="s">
        <v>166</v>
      </c>
      <c r="J11" s="110"/>
      <c r="K11" s="110" t="s">
        <v>543</v>
      </c>
      <c r="L11" s="110"/>
      <c r="M11" s="110" t="s">
        <v>145</v>
      </c>
      <c r="N11" s="110"/>
      <c r="O11" s="110" t="s">
        <v>176</v>
      </c>
      <c r="P11" s="110"/>
      <c r="Q11" s="1322" t="s">
        <v>50</v>
      </c>
      <c r="R11" s="1323"/>
      <c r="S11" s="1323"/>
      <c r="T11" s="107"/>
    </row>
    <row r="12" spans="1:23" ht="13.5" customHeight="1">
      <c r="A12" s="104"/>
      <c r="B12" s="104"/>
      <c r="C12" s="110" t="s">
        <v>50</v>
      </c>
      <c r="D12" s="103"/>
      <c r="E12" s="669" t="s">
        <v>326</v>
      </c>
      <c r="F12" s="103"/>
      <c r="G12" s="151" t="s">
        <v>327</v>
      </c>
      <c r="H12" s="103"/>
      <c r="I12" s="110" t="s">
        <v>200</v>
      </c>
      <c r="J12" s="110"/>
      <c r="K12" s="110" t="s">
        <v>328</v>
      </c>
      <c r="L12" s="110"/>
      <c r="M12" s="110" t="s">
        <v>176</v>
      </c>
      <c r="N12" s="110"/>
      <c r="O12" s="110" t="s">
        <v>329</v>
      </c>
      <c r="P12" s="110"/>
      <c r="Q12" s="1324" t="s">
        <v>221</v>
      </c>
      <c r="R12" s="1325"/>
      <c r="S12" s="1325"/>
      <c r="T12" s="997"/>
    </row>
    <row r="13" spans="1:23" ht="13.5" customHeight="1">
      <c r="A13" s="104"/>
      <c r="B13" s="104"/>
      <c r="C13" s="110" t="s">
        <v>175</v>
      </c>
      <c r="D13" s="103"/>
      <c r="E13" s="110" t="s">
        <v>330</v>
      </c>
      <c r="F13" s="103"/>
      <c r="G13" s="151" t="s">
        <v>237</v>
      </c>
      <c r="H13" s="103"/>
      <c r="I13" s="110" t="s">
        <v>330</v>
      </c>
      <c r="J13" s="110"/>
      <c r="K13" s="110" t="s">
        <v>237</v>
      </c>
      <c r="L13" s="110"/>
      <c r="M13" s="110" t="s">
        <v>230</v>
      </c>
      <c r="N13" s="110"/>
      <c r="O13" s="110" t="s">
        <v>231</v>
      </c>
      <c r="P13" s="110"/>
      <c r="Q13" s="997"/>
      <c r="R13" s="997"/>
      <c r="S13" s="106" t="s">
        <v>22</v>
      </c>
      <c r="T13" s="107"/>
    </row>
    <row r="14" spans="1:23" ht="15.75" customHeight="1">
      <c r="A14" s="104"/>
      <c r="B14" s="104"/>
      <c r="C14" s="110" t="s">
        <v>331</v>
      </c>
      <c r="D14" s="103"/>
      <c r="E14" s="110" t="s">
        <v>332</v>
      </c>
      <c r="F14" s="103"/>
      <c r="G14" s="151" t="s">
        <v>333</v>
      </c>
      <c r="H14" s="103"/>
      <c r="I14" s="110" t="s">
        <v>1377</v>
      </c>
      <c r="J14" s="110"/>
      <c r="K14" s="110" t="s">
        <v>334</v>
      </c>
      <c r="L14" s="110"/>
      <c r="M14" s="110" t="s">
        <v>335</v>
      </c>
      <c r="N14" s="110"/>
      <c r="O14" s="110" t="s">
        <v>1378</v>
      </c>
      <c r="P14" s="110"/>
      <c r="Q14" s="1154" t="s">
        <v>1314</v>
      </c>
      <c r="R14" s="106"/>
      <c r="S14" s="110" t="s">
        <v>1203</v>
      </c>
      <c r="T14" s="998"/>
    </row>
    <row r="15" spans="1:23">
      <c r="A15" s="103" t="s">
        <v>0</v>
      </c>
      <c r="B15" s="104"/>
      <c r="C15" s="118"/>
      <c r="D15" s="104"/>
      <c r="E15" s="118"/>
      <c r="F15" s="104"/>
      <c r="G15" s="118"/>
      <c r="H15" s="104"/>
      <c r="I15" s="118"/>
      <c r="J15" s="106"/>
      <c r="K15" s="118"/>
      <c r="L15" s="106"/>
      <c r="M15" s="118"/>
      <c r="N15" s="106"/>
      <c r="O15" s="120"/>
      <c r="P15" s="106"/>
      <c r="Q15" s="120"/>
      <c r="R15" s="106"/>
      <c r="S15" s="120"/>
      <c r="T15" s="107"/>
      <c r="V15" s="1128"/>
    </row>
    <row r="16" spans="1:23" ht="14.25" customHeight="1">
      <c r="A16" s="121" t="s">
        <v>336</v>
      </c>
      <c r="B16" s="999" t="s">
        <v>350</v>
      </c>
      <c r="C16" s="422">
        <v>0</v>
      </c>
      <c r="D16" s="441"/>
      <c r="E16" s="422">
        <v>0</v>
      </c>
      <c r="F16" s="441"/>
      <c r="G16" s="422">
        <v>0</v>
      </c>
      <c r="H16" s="441"/>
      <c r="I16" s="422">
        <v>0</v>
      </c>
      <c r="J16" s="999" t="s">
        <v>350</v>
      </c>
      <c r="K16" s="422">
        <v>0</v>
      </c>
      <c r="L16" s="441"/>
      <c r="M16" s="422">
        <v>0</v>
      </c>
      <c r="N16" s="441"/>
      <c r="O16" s="422">
        <v>0</v>
      </c>
      <c r="P16" s="441"/>
      <c r="Q16" s="441">
        <f>ROUND(SUM(C16:O16),1)</f>
        <v>0</v>
      </c>
      <c r="R16" s="441"/>
      <c r="S16" s="422">
        <v>0</v>
      </c>
      <c r="V16" s="1129"/>
    </row>
    <row r="17" spans="1:22" ht="13.5" customHeight="1">
      <c r="A17" s="121" t="s">
        <v>337</v>
      </c>
      <c r="B17" s="122" t="s">
        <v>304</v>
      </c>
      <c r="C17" s="401">
        <v>0</v>
      </c>
      <c r="D17" s="123" t="s">
        <v>22</v>
      </c>
      <c r="E17" s="401">
        <v>0</v>
      </c>
      <c r="F17" s="123" t="s">
        <v>22</v>
      </c>
      <c r="G17" s="401">
        <v>0</v>
      </c>
      <c r="H17" s="123" t="s">
        <v>22</v>
      </c>
      <c r="I17" s="401">
        <v>0</v>
      </c>
      <c r="J17" s="124" t="s">
        <v>22</v>
      </c>
      <c r="K17" s="401">
        <v>0</v>
      </c>
      <c r="L17" s="124"/>
      <c r="M17" s="401">
        <v>0</v>
      </c>
      <c r="N17" s="124"/>
      <c r="O17" s="401">
        <v>0</v>
      </c>
      <c r="P17" s="124"/>
      <c r="Q17" s="126">
        <f>ROUND(SUM(C17:O17),1)</f>
        <v>0</v>
      </c>
      <c r="R17" s="124"/>
      <c r="S17" s="401">
        <v>0</v>
      </c>
      <c r="T17" s="130"/>
      <c r="V17" s="1124"/>
    </row>
    <row r="18" spans="1:22" ht="13.5" customHeight="1">
      <c r="A18" s="104" t="s">
        <v>338</v>
      </c>
      <c r="B18" s="104" t="s">
        <v>304</v>
      </c>
      <c r="C18" s="401">
        <v>0</v>
      </c>
      <c r="D18" s="129"/>
      <c r="E18" s="401">
        <v>0</v>
      </c>
      <c r="F18" s="129"/>
      <c r="G18" s="401">
        <v>0</v>
      </c>
      <c r="H18" s="129"/>
      <c r="I18" s="401">
        <v>0</v>
      </c>
      <c r="J18" s="124" t="s">
        <v>22</v>
      </c>
      <c r="K18" s="401">
        <v>0</v>
      </c>
      <c r="L18" s="124"/>
      <c r="M18" s="401">
        <v>0</v>
      </c>
      <c r="N18" s="124"/>
      <c r="O18" s="401">
        <v>0</v>
      </c>
      <c r="P18" s="124"/>
      <c r="Q18" s="126">
        <f>ROUND(SUM(C18:O18),1)</f>
        <v>0</v>
      </c>
      <c r="R18" s="124"/>
      <c r="S18" s="401">
        <v>0</v>
      </c>
      <c r="T18" s="132"/>
      <c r="V18" s="1124"/>
    </row>
    <row r="19" spans="1:22" ht="13.5" customHeight="1">
      <c r="A19" s="104" t="s">
        <v>300</v>
      </c>
      <c r="B19" s="104" t="s">
        <v>304</v>
      </c>
      <c r="C19" s="401">
        <v>2</v>
      </c>
      <c r="D19" s="129"/>
      <c r="E19" s="401">
        <v>0</v>
      </c>
      <c r="F19" s="129"/>
      <c r="G19" s="401">
        <v>8773</v>
      </c>
      <c r="H19" s="129"/>
      <c r="I19" s="401">
        <v>6671</v>
      </c>
      <c r="J19" s="124" t="s">
        <v>22</v>
      </c>
      <c r="K19" s="401">
        <v>91877</v>
      </c>
      <c r="L19" s="124"/>
      <c r="M19" s="401">
        <v>74712</v>
      </c>
      <c r="N19" s="124"/>
      <c r="O19" s="401">
        <v>0</v>
      </c>
      <c r="P19" s="124"/>
      <c r="Q19" s="126">
        <f>ROUND(SUM(C19:O19),1)</f>
        <v>182035</v>
      </c>
      <c r="R19" s="124"/>
      <c r="S19" s="401">
        <v>215001</v>
      </c>
      <c r="T19" s="133"/>
      <c r="V19" s="1124"/>
    </row>
    <row r="20" spans="1:22" ht="13.5" customHeight="1">
      <c r="A20" s="121" t="s">
        <v>301</v>
      </c>
      <c r="B20" s="104" t="s">
        <v>304</v>
      </c>
      <c r="C20" s="401">
        <v>2735637</v>
      </c>
      <c r="D20" s="129"/>
      <c r="E20" s="401">
        <v>140558</v>
      </c>
      <c r="F20" s="129"/>
      <c r="G20" s="401">
        <v>58241250</v>
      </c>
      <c r="H20" s="129"/>
      <c r="I20" s="401">
        <v>12398289</v>
      </c>
      <c r="J20" s="124" t="s">
        <v>22</v>
      </c>
      <c r="K20" s="401">
        <v>2027741</v>
      </c>
      <c r="L20" s="124"/>
      <c r="M20" s="401">
        <v>592546</v>
      </c>
      <c r="N20" s="124"/>
      <c r="O20" s="401">
        <v>1442</v>
      </c>
      <c r="P20" s="124"/>
      <c r="Q20" s="126">
        <f>ROUND(SUM(C20:O20),1)</f>
        <v>76137463</v>
      </c>
      <c r="R20" s="124"/>
      <c r="S20" s="401">
        <v>62909758</v>
      </c>
      <c r="T20" s="132"/>
      <c r="V20" s="1124"/>
    </row>
    <row r="21" spans="1:22" ht="15.75" customHeight="1">
      <c r="A21" s="102" t="s">
        <v>302</v>
      </c>
      <c r="B21" s="103" t="s">
        <v>304</v>
      </c>
      <c r="C21" s="400">
        <f>ROUND(SUM(C16:C20),1)</f>
        <v>2735639</v>
      </c>
      <c r="D21" s="390"/>
      <c r="E21" s="400">
        <f>ROUND(SUM(E16:E20),1)</f>
        <v>140558</v>
      </c>
      <c r="F21" s="390"/>
      <c r="G21" s="400">
        <f>ROUND(SUM(G16:G20),1)</f>
        <v>58250023</v>
      </c>
      <c r="H21" s="390"/>
      <c r="I21" s="400">
        <f>ROUND(SUM(I16:I20),1)</f>
        <v>12404960</v>
      </c>
      <c r="J21" s="391" t="s">
        <v>22</v>
      </c>
      <c r="K21" s="400">
        <f>ROUND(SUM(K16:K20),1)</f>
        <v>2119618</v>
      </c>
      <c r="L21" s="391"/>
      <c r="M21" s="400">
        <f>ROUND(SUM(M16:M20),1)</f>
        <v>667258</v>
      </c>
      <c r="N21" s="391"/>
      <c r="O21" s="400">
        <f>ROUND(SUM(O16:O20),1)</f>
        <v>1442</v>
      </c>
      <c r="P21" s="391"/>
      <c r="Q21" s="400">
        <f>ROUND(SUM(Q16:Q20),1)</f>
        <v>76319498</v>
      </c>
      <c r="R21" s="124"/>
      <c r="S21" s="400">
        <f>ROUND(SUM(S16:S20),1)</f>
        <v>63124759</v>
      </c>
      <c r="T21" s="392"/>
      <c r="V21" s="1124"/>
    </row>
    <row r="22" spans="1:22" ht="13.35" customHeight="1">
      <c r="A22" s="104"/>
      <c r="B22" s="104" t="s">
        <v>22</v>
      </c>
      <c r="C22" s="79"/>
      <c r="D22" s="129"/>
      <c r="E22" s="79"/>
      <c r="F22" s="129"/>
      <c r="G22" s="79"/>
      <c r="H22" s="129"/>
      <c r="I22" s="79"/>
      <c r="J22" s="124"/>
      <c r="K22" s="79"/>
      <c r="L22" s="124"/>
      <c r="M22" s="79"/>
      <c r="N22" s="124"/>
      <c r="O22" s="79"/>
      <c r="P22" s="124"/>
      <c r="Q22" s="136"/>
      <c r="R22" s="124"/>
      <c r="S22" s="79"/>
      <c r="T22" s="128"/>
      <c r="V22" s="1111"/>
    </row>
    <row r="23" spans="1:22" ht="16.350000000000001" customHeight="1">
      <c r="A23" s="103" t="s">
        <v>303</v>
      </c>
      <c r="B23" s="104" t="s">
        <v>22</v>
      </c>
      <c r="C23" s="401"/>
      <c r="D23" s="129"/>
      <c r="E23" s="401"/>
      <c r="F23" s="129"/>
      <c r="G23" s="401"/>
      <c r="H23" s="129"/>
      <c r="I23" s="401"/>
      <c r="J23" s="124"/>
      <c r="K23" s="401"/>
      <c r="L23" s="124"/>
      <c r="M23" s="401"/>
      <c r="N23" s="124"/>
      <c r="O23" s="401"/>
      <c r="P23" s="124"/>
      <c r="Q23" s="137"/>
      <c r="R23" s="124"/>
      <c r="S23" s="401"/>
      <c r="T23" s="128"/>
      <c r="V23" s="1111"/>
    </row>
    <row r="24" spans="1:22" ht="13.35" customHeight="1">
      <c r="A24" s="104" t="s">
        <v>819</v>
      </c>
      <c r="B24" s="104" t="s">
        <v>22</v>
      </c>
      <c r="C24" s="401"/>
      <c r="D24" s="129"/>
      <c r="E24" s="401"/>
      <c r="F24" s="129"/>
      <c r="G24" s="401"/>
      <c r="H24" s="129"/>
      <c r="I24" s="401"/>
      <c r="J24" s="124" t="s">
        <v>304</v>
      </c>
      <c r="K24" s="401"/>
      <c r="L24" s="124"/>
      <c r="M24" s="401"/>
      <c r="N24" s="124"/>
      <c r="O24" s="401"/>
      <c r="P24" s="124"/>
      <c r="Q24" s="126"/>
      <c r="R24" s="124"/>
      <c r="S24" s="401"/>
      <c r="T24" s="128"/>
      <c r="V24" s="1124"/>
    </row>
    <row r="25" spans="1:22" ht="15" customHeight="1">
      <c r="A25" s="938" t="s">
        <v>8</v>
      </c>
      <c r="B25" s="104" t="s">
        <v>304</v>
      </c>
      <c r="C25" s="401">
        <v>1962018</v>
      </c>
      <c r="D25" s="129"/>
      <c r="E25" s="401">
        <v>0</v>
      </c>
      <c r="F25" s="129"/>
      <c r="G25" s="401">
        <v>794</v>
      </c>
      <c r="H25" s="129"/>
      <c r="I25" s="401">
        <v>3463</v>
      </c>
      <c r="J25" s="124" t="s">
        <v>22</v>
      </c>
      <c r="K25" s="401">
        <v>1037759</v>
      </c>
      <c r="L25" s="124"/>
      <c r="M25" s="401">
        <v>0</v>
      </c>
      <c r="N25" s="124"/>
      <c r="O25" s="401">
        <v>0</v>
      </c>
      <c r="P25" s="124"/>
      <c r="Q25" s="126">
        <f>ROUND(SUM(C25:O25),1)</f>
        <v>3004034</v>
      </c>
      <c r="R25" s="124"/>
      <c r="S25" s="401">
        <v>3528481</v>
      </c>
      <c r="T25" s="125"/>
      <c r="V25" s="1124"/>
    </row>
    <row r="26" spans="1:22" ht="15" customHeight="1">
      <c r="A26" s="938" t="s">
        <v>44</v>
      </c>
      <c r="B26" s="104" t="s">
        <v>22</v>
      </c>
      <c r="C26" s="401">
        <v>0</v>
      </c>
      <c r="D26" s="129"/>
      <c r="E26" s="401">
        <v>0</v>
      </c>
      <c r="F26" s="129"/>
      <c r="G26" s="401">
        <v>0</v>
      </c>
      <c r="H26" s="129"/>
      <c r="I26" s="401">
        <v>1097</v>
      </c>
      <c r="J26" s="124" t="s">
        <v>22</v>
      </c>
      <c r="K26" s="401">
        <v>0</v>
      </c>
      <c r="L26" s="124"/>
      <c r="M26" s="401">
        <v>0</v>
      </c>
      <c r="N26" s="124"/>
      <c r="O26" s="401">
        <v>0</v>
      </c>
      <c r="P26" s="124"/>
      <c r="Q26" s="126">
        <f>ROUND(SUM(C26:O26),1)</f>
        <v>1097</v>
      </c>
      <c r="R26" s="124"/>
      <c r="S26" s="401">
        <v>1161</v>
      </c>
      <c r="T26" s="125"/>
      <c r="V26" s="1124"/>
    </row>
    <row r="27" spans="1:22" ht="15" customHeight="1">
      <c r="A27" s="938" t="s">
        <v>39</v>
      </c>
      <c r="B27" s="104" t="s">
        <v>22</v>
      </c>
      <c r="C27" s="401">
        <v>0</v>
      </c>
      <c r="D27" s="129"/>
      <c r="E27" s="401">
        <v>0</v>
      </c>
      <c r="F27" s="129"/>
      <c r="G27" s="401">
        <v>72075</v>
      </c>
      <c r="H27" s="129"/>
      <c r="I27" s="401">
        <v>4102559</v>
      </c>
      <c r="J27" s="124" t="s">
        <v>22</v>
      </c>
      <c r="K27" s="401">
        <v>51671</v>
      </c>
      <c r="L27" s="124"/>
      <c r="M27" s="401">
        <v>0</v>
      </c>
      <c r="N27" s="124"/>
      <c r="O27" s="401">
        <v>0</v>
      </c>
      <c r="P27" s="124"/>
      <c r="Q27" s="126">
        <f>ROUND(SUM(C27:O27),1)</f>
        <v>4226305</v>
      </c>
      <c r="R27" s="124"/>
      <c r="S27" s="401">
        <v>53990</v>
      </c>
      <c r="T27" s="125"/>
      <c r="V27" s="1124"/>
    </row>
    <row r="28" spans="1:22" ht="15" customHeight="1">
      <c r="A28" s="938" t="s">
        <v>42</v>
      </c>
      <c r="B28" s="104"/>
      <c r="C28" s="401"/>
      <c r="D28" s="129"/>
      <c r="E28" s="401"/>
      <c r="F28" s="129"/>
      <c r="G28" s="401"/>
      <c r="H28" s="129"/>
      <c r="I28" s="401"/>
      <c r="J28" s="124"/>
      <c r="K28" s="401"/>
      <c r="L28" s="124"/>
      <c r="M28" s="401"/>
      <c r="N28" s="124"/>
      <c r="O28" s="401"/>
      <c r="P28" s="124"/>
      <c r="Q28" s="126" t="s">
        <v>22</v>
      </c>
      <c r="R28" s="124"/>
      <c r="S28" s="401" t="s">
        <v>22</v>
      </c>
      <c r="T28" s="125"/>
      <c r="V28" s="1124"/>
    </row>
    <row r="29" spans="1:22" ht="15" customHeight="1">
      <c r="A29" s="991" t="s">
        <v>900</v>
      </c>
      <c r="B29" s="104" t="s">
        <v>22</v>
      </c>
      <c r="C29" s="401">
        <v>0</v>
      </c>
      <c r="D29" s="129"/>
      <c r="E29" s="401">
        <v>0</v>
      </c>
      <c r="F29" s="129"/>
      <c r="G29" s="401">
        <v>44308235</v>
      </c>
      <c r="H29" s="129"/>
      <c r="I29" s="401">
        <v>0</v>
      </c>
      <c r="J29" s="124" t="s">
        <v>22</v>
      </c>
      <c r="K29" s="401">
        <v>0</v>
      </c>
      <c r="L29" s="124"/>
      <c r="M29" s="401">
        <v>0</v>
      </c>
      <c r="N29" s="124"/>
      <c r="O29" s="401">
        <v>0</v>
      </c>
      <c r="P29" s="124"/>
      <c r="Q29" s="126">
        <f t="shared" ref="Q29:Q34" si="0">ROUND(SUM(C29:O29),1)</f>
        <v>44308235</v>
      </c>
      <c r="R29" s="124"/>
      <c r="S29" s="401">
        <v>40249339</v>
      </c>
      <c r="T29" s="125"/>
      <c r="V29" s="1124"/>
    </row>
    <row r="30" spans="1:22" ht="15" customHeight="1">
      <c r="A30" s="938" t="s">
        <v>339</v>
      </c>
      <c r="B30" s="104" t="s">
        <v>22</v>
      </c>
      <c r="C30" s="401">
        <v>8037</v>
      </c>
      <c r="D30" s="129"/>
      <c r="E30" s="401">
        <v>0</v>
      </c>
      <c r="F30" s="129"/>
      <c r="G30" s="401">
        <v>6182091</v>
      </c>
      <c r="H30" s="129"/>
      <c r="I30" s="401">
        <v>6642</v>
      </c>
      <c r="J30" s="124" t="s">
        <v>22</v>
      </c>
      <c r="K30" s="401">
        <v>493222</v>
      </c>
      <c r="L30" s="124"/>
      <c r="M30" s="401">
        <v>0</v>
      </c>
      <c r="N30" s="124"/>
      <c r="O30" s="401">
        <v>0</v>
      </c>
      <c r="P30" s="124"/>
      <c r="Q30" s="126">
        <f t="shared" si="0"/>
        <v>6689992</v>
      </c>
      <c r="R30" s="124"/>
      <c r="S30" s="401">
        <v>6302349</v>
      </c>
      <c r="T30" s="125"/>
      <c r="V30" s="1124"/>
    </row>
    <row r="31" spans="1:22" ht="15" customHeight="1">
      <c r="A31" s="938" t="s">
        <v>41</v>
      </c>
      <c r="B31" s="104" t="s">
        <v>22</v>
      </c>
      <c r="C31" s="401">
        <v>0</v>
      </c>
      <c r="D31" s="129"/>
      <c r="E31" s="401">
        <v>0</v>
      </c>
      <c r="F31" s="129"/>
      <c r="G31" s="401">
        <v>0</v>
      </c>
      <c r="H31" s="129"/>
      <c r="I31" s="401">
        <v>1975897</v>
      </c>
      <c r="J31" s="124" t="s">
        <v>22</v>
      </c>
      <c r="K31" s="401">
        <v>0</v>
      </c>
      <c r="L31" s="124"/>
      <c r="M31" s="401">
        <v>0</v>
      </c>
      <c r="N31" s="124"/>
      <c r="O31" s="401">
        <v>0</v>
      </c>
      <c r="P31" s="124"/>
      <c r="Q31" s="126">
        <f t="shared" si="0"/>
        <v>1975897</v>
      </c>
      <c r="R31" s="124"/>
      <c r="S31" s="401">
        <v>1393329</v>
      </c>
      <c r="T31" s="125"/>
      <c r="V31" s="1124"/>
    </row>
    <row r="32" spans="1:22" ht="15" customHeight="1">
      <c r="A32" s="938" t="s">
        <v>40</v>
      </c>
      <c r="B32" s="104" t="s">
        <v>22</v>
      </c>
      <c r="C32" s="401">
        <v>0</v>
      </c>
      <c r="D32" s="129"/>
      <c r="E32" s="401">
        <v>127000</v>
      </c>
      <c r="F32" s="129"/>
      <c r="G32" s="401">
        <v>3646085</v>
      </c>
      <c r="H32" s="129"/>
      <c r="I32" s="401">
        <v>25926</v>
      </c>
      <c r="J32" s="124" t="s">
        <v>22</v>
      </c>
      <c r="K32" s="401">
        <v>363119</v>
      </c>
      <c r="L32" s="124"/>
      <c r="M32" s="401">
        <v>2070</v>
      </c>
      <c r="N32" s="124"/>
      <c r="O32" s="401">
        <v>1438</v>
      </c>
      <c r="P32" s="124"/>
      <c r="Q32" s="126">
        <f t="shared" si="0"/>
        <v>4165638</v>
      </c>
      <c r="R32" s="124"/>
      <c r="S32" s="401">
        <v>4857516</v>
      </c>
      <c r="T32" s="125"/>
      <c r="V32" s="1124"/>
    </row>
    <row r="33" spans="1:22" ht="15" customHeight="1">
      <c r="A33" s="938" t="s">
        <v>45</v>
      </c>
      <c r="B33" s="104" t="s">
        <v>22</v>
      </c>
      <c r="C33" s="401">
        <v>0</v>
      </c>
      <c r="D33" s="129"/>
      <c r="E33" s="401">
        <v>0</v>
      </c>
      <c r="F33" s="129"/>
      <c r="G33" s="401">
        <v>0</v>
      </c>
      <c r="H33" s="129"/>
      <c r="I33" s="401">
        <v>7225</v>
      </c>
      <c r="J33" s="124" t="s">
        <v>22</v>
      </c>
      <c r="K33" s="401">
        <v>0</v>
      </c>
      <c r="L33" s="124"/>
      <c r="M33" s="401">
        <v>0</v>
      </c>
      <c r="N33" s="124"/>
      <c r="O33" s="401">
        <v>0</v>
      </c>
      <c r="P33" s="124"/>
      <c r="Q33" s="126">
        <f t="shared" si="0"/>
        <v>7225</v>
      </c>
      <c r="R33" s="124"/>
      <c r="S33" s="401">
        <v>7964</v>
      </c>
      <c r="T33" s="125"/>
      <c r="V33" s="1124"/>
    </row>
    <row r="34" spans="1:22" ht="15" customHeight="1">
      <c r="A34" s="938" t="s">
        <v>9</v>
      </c>
      <c r="B34" s="104" t="s">
        <v>22</v>
      </c>
      <c r="C34" s="401">
        <v>0</v>
      </c>
      <c r="D34" s="129"/>
      <c r="E34" s="401">
        <v>0</v>
      </c>
      <c r="F34" s="129"/>
      <c r="G34" s="401">
        <v>0</v>
      </c>
      <c r="H34" s="129"/>
      <c r="I34" s="401">
        <v>65244</v>
      </c>
      <c r="J34" s="124" t="s">
        <v>22</v>
      </c>
      <c r="K34" s="401">
        <v>0</v>
      </c>
      <c r="L34" s="124"/>
      <c r="M34" s="401">
        <v>0</v>
      </c>
      <c r="N34" s="124"/>
      <c r="O34" s="401">
        <v>0</v>
      </c>
      <c r="P34" s="124"/>
      <c r="Q34" s="126">
        <f t="shared" si="0"/>
        <v>65244</v>
      </c>
      <c r="R34" s="124"/>
      <c r="S34" s="401">
        <v>58976</v>
      </c>
      <c r="T34" s="125"/>
      <c r="V34" s="1124"/>
    </row>
    <row r="35" spans="1:22" ht="15.75" customHeight="1">
      <c r="A35" s="102" t="s">
        <v>308</v>
      </c>
      <c r="B35" s="104" t="s">
        <v>22</v>
      </c>
      <c r="C35" s="399">
        <f>ROUND(SUM(C25:C34),1)</f>
        <v>1970055</v>
      </c>
      <c r="D35" s="390"/>
      <c r="E35" s="399">
        <f>ROUND(SUM(E25:E34),1)</f>
        <v>127000</v>
      </c>
      <c r="F35" s="390"/>
      <c r="G35" s="399">
        <f>ROUND(SUM(G25:G34),1)</f>
        <v>54209280</v>
      </c>
      <c r="H35" s="390"/>
      <c r="I35" s="399">
        <f>ROUND(SUM(I25:I34),1)</f>
        <v>6188053</v>
      </c>
      <c r="J35" s="124" t="s">
        <v>22</v>
      </c>
      <c r="K35" s="399">
        <f>ROUND(SUM(K25:K34),1)</f>
        <v>1945771</v>
      </c>
      <c r="L35" s="391"/>
      <c r="M35" s="399">
        <f>ROUND(SUM(M25:M34),1)</f>
        <v>2070</v>
      </c>
      <c r="N35" s="391"/>
      <c r="O35" s="399">
        <f>ROUND(SUM(O25:O34),1)</f>
        <v>1438</v>
      </c>
      <c r="P35" s="391"/>
      <c r="Q35" s="399">
        <f>ROUND(SUM(Q25:Q34),1)</f>
        <v>64443667</v>
      </c>
      <c r="R35" s="124"/>
      <c r="S35" s="399">
        <f>ROUND(SUM(S25:S34),1)</f>
        <v>56453105</v>
      </c>
      <c r="T35" s="125"/>
      <c r="V35" s="1124"/>
    </row>
    <row r="36" spans="1:22" ht="15" customHeight="1">
      <c r="A36" s="104" t="s">
        <v>107</v>
      </c>
      <c r="B36" s="104" t="s">
        <v>22</v>
      </c>
      <c r="C36" s="401"/>
      <c r="D36" s="129"/>
      <c r="E36" s="401"/>
      <c r="F36" s="129"/>
      <c r="G36" s="401"/>
      <c r="H36" s="129"/>
      <c r="I36" s="401"/>
      <c r="J36" s="124"/>
      <c r="K36" s="401"/>
      <c r="L36" s="124"/>
      <c r="M36" s="401"/>
      <c r="N36" s="124"/>
      <c r="O36" s="401"/>
      <c r="P36" s="124"/>
      <c r="Q36" s="137"/>
      <c r="R36" s="124"/>
      <c r="S36" s="401"/>
      <c r="T36" s="128"/>
      <c r="V36" s="1111"/>
    </row>
    <row r="37" spans="1:22" ht="15" customHeight="1">
      <c r="A37" s="121" t="s">
        <v>530</v>
      </c>
      <c r="B37" s="104" t="s">
        <v>22</v>
      </c>
      <c r="C37" s="401">
        <v>103106</v>
      </c>
      <c r="D37" s="129"/>
      <c r="E37" s="401">
        <v>5405</v>
      </c>
      <c r="F37" s="129"/>
      <c r="G37" s="401">
        <v>227956</v>
      </c>
      <c r="H37" s="129"/>
      <c r="I37" s="401">
        <v>1839672</v>
      </c>
      <c r="J37" s="124" t="s">
        <v>22</v>
      </c>
      <c r="K37" s="401">
        <v>34049</v>
      </c>
      <c r="L37" s="124"/>
      <c r="M37" s="401">
        <v>227201</v>
      </c>
      <c r="N37" s="124"/>
      <c r="O37" s="401">
        <v>0</v>
      </c>
      <c r="P37" s="124"/>
      <c r="Q37" s="126">
        <f>ROUND(SUM(C37:O37),1)</f>
        <v>2437389</v>
      </c>
      <c r="R37" s="124"/>
      <c r="S37" s="401">
        <v>636828</v>
      </c>
      <c r="T37" s="125"/>
      <c r="V37" s="1124"/>
    </row>
    <row r="38" spans="1:22" ht="15" customHeight="1">
      <c r="A38" s="121" t="s">
        <v>532</v>
      </c>
      <c r="B38" s="104" t="s">
        <v>22</v>
      </c>
      <c r="C38" s="401">
        <v>564586</v>
      </c>
      <c r="D38" s="129"/>
      <c r="E38" s="401">
        <v>9207</v>
      </c>
      <c r="F38" s="129"/>
      <c r="G38" s="401">
        <v>626044</v>
      </c>
      <c r="H38" s="129"/>
      <c r="I38" s="401">
        <v>136263</v>
      </c>
      <c r="J38" s="124" t="s">
        <v>22</v>
      </c>
      <c r="K38" s="401">
        <v>63343</v>
      </c>
      <c r="L38" s="124"/>
      <c r="M38" s="401">
        <v>325074</v>
      </c>
      <c r="N38" s="124"/>
      <c r="O38" s="401">
        <v>0</v>
      </c>
      <c r="P38" s="124"/>
      <c r="Q38" s="126">
        <f>ROUND(SUM(C38:O38),1)</f>
        <v>1724517</v>
      </c>
      <c r="R38" s="124"/>
      <c r="S38" s="401">
        <v>1398904</v>
      </c>
      <c r="T38" s="125"/>
      <c r="V38" s="1124"/>
    </row>
    <row r="39" spans="1:22" ht="15" customHeight="1">
      <c r="A39" s="121" t="s">
        <v>311</v>
      </c>
      <c r="B39" s="104" t="s">
        <v>22</v>
      </c>
      <c r="C39" s="401">
        <v>49376</v>
      </c>
      <c r="D39" s="129"/>
      <c r="E39" s="401">
        <v>3104</v>
      </c>
      <c r="F39" s="129"/>
      <c r="G39" s="401">
        <v>104371</v>
      </c>
      <c r="H39" s="129"/>
      <c r="I39" s="401">
        <v>1040085</v>
      </c>
      <c r="J39" s="124" t="s">
        <v>22</v>
      </c>
      <c r="K39" s="401">
        <v>19024</v>
      </c>
      <c r="L39" s="124"/>
      <c r="M39" s="401">
        <v>125615</v>
      </c>
      <c r="N39" s="124"/>
      <c r="O39" s="401">
        <v>0</v>
      </c>
      <c r="P39" s="124"/>
      <c r="Q39" s="126">
        <f>ROUND(SUM(C39:O39),1)</f>
        <v>1341575</v>
      </c>
      <c r="R39" s="124"/>
      <c r="S39" s="401">
        <v>333595</v>
      </c>
      <c r="T39" s="125"/>
      <c r="V39" s="1124"/>
    </row>
    <row r="40" spans="1:22" ht="15" customHeight="1">
      <c r="A40" s="121" t="s">
        <v>382</v>
      </c>
      <c r="B40" s="104"/>
      <c r="C40" s="401"/>
      <c r="D40" s="129"/>
      <c r="E40" s="401"/>
      <c r="F40" s="129"/>
      <c r="G40" s="401"/>
      <c r="H40" s="129"/>
      <c r="I40" s="401"/>
      <c r="J40" s="124"/>
      <c r="K40" s="401"/>
      <c r="L40" s="124"/>
      <c r="M40" s="401"/>
      <c r="N40" s="124"/>
      <c r="O40" s="401"/>
      <c r="P40" s="124"/>
      <c r="Q40" s="126"/>
      <c r="R40" s="124"/>
      <c r="S40" s="401"/>
      <c r="T40" s="125"/>
      <c r="V40" s="1124"/>
    </row>
    <row r="41" spans="1:22" ht="15" customHeight="1">
      <c r="A41" s="121" t="s">
        <v>1329</v>
      </c>
      <c r="B41" s="104" t="s">
        <v>22</v>
      </c>
      <c r="C41" s="401">
        <v>0</v>
      </c>
      <c r="D41" s="129"/>
      <c r="E41" s="401">
        <v>0</v>
      </c>
      <c r="F41" s="129"/>
      <c r="G41" s="401">
        <v>0</v>
      </c>
      <c r="H41" s="129"/>
      <c r="I41" s="401">
        <v>102221</v>
      </c>
      <c r="J41" s="124"/>
      <c r="K41" s="401">
        <v>0</v>
      </c>
      <c r="L41" s="124"/>
      <c r="M41" s="401">
        <v>0</v>
      </c>
      <c r="N41" s="124"/>
      <c r="O41" s="401">
        <v>0</v>
      </c>
      <c r="P41" s="124"/>
      <c r="Q41" s="126">
        <f>ROUND(SUM(C41:O41),1)</f>
        <v>102221</v>
      </c>
      <c r="R41" s="124"/>
      <c r="S41" s="401">
        <v>0</v>
      </c>
      <c r="T41" s="125"/>
      <c r="V41" s="1124"/>
    </row>
    <row r="42" spans="1:22" ht="15.75" customHeight="1">
      <c r="A42" s="102" t="s">
        <v>340</v>
      </c>
      <c r="B42" s="103" t="s">
        <v>22</v>
      </c>
      <c r="C42" s="399">
        <f>ROUND(SUM(C35:C41),1)</f>
        <v>2687123</v>
      </c>
      <c r="D42" s="390"/>
      <c r="E42" s="399">
        <f>ROUND(SUM(E35:E41),1)</f>
        <v>144716</v>
      </c>
      <c r="F42" s="390"/>
      <c r="G42" s="399">
        <f>ROUND(SUM(G35:G41),1)</f>
        <v>55167651</v>
      </c>
      <c r="H42" s="390"/>
      <c r="I42" s="399">
        <f>ROUND(SUM(I35:I41),1)</f>
        <v>9306294</v>
      </c>
      <c r="J42" s="391" t="s">
        <v>22</v>
      </c>
      <c r="K42" s="399">
        <f>ROUND(SUM(K35:K41),1)</f>
        <v>2062187</v>
      </c>
      <c r="L42" s="391"/>
      <c r="M42" s="399">
        <f>ROUND(SUM(M35:M41),1)</f>
        <v>679960</v>
      </c>
      <c r="N42" s="391"/>
      <c r="O42" s="399">
        <f>ROUND(SUM(O35:O41),1)</f>
        <v>1438</v>
      </c>
      <c r="P42" s="391"/>
      <c r="Q42" s="399">
        <f>ROUND(SUM(Q35:Q41),1)</f>
        <v>70049369</v>
      </c>
      <c r="R42" s="124"/>
      <c r="S42" s="399">
        <f>ROUND(SUM(S35:S41),1)</f>
        <v>58822432</v>
      </c>
      <c r="T42" s="392"/>
      <c r="V42" s="1124"/>
    </row>
    <row r="43" spans="1:22" ht="14.1" customHeight="1">
      <c r="A43" s="103"/>
      <c r="B43" s="104" t="s">
        <v>22</v>
      </c>
      <c r="C43" s="79"/>
      <c r="D43" s="129"/>
      <c r="E43" s="79"/>
      <c r="F43" s="129"/>
      <c r="G43" s="79"/>
      <c r="H43" s="129"/>
      <c r="I43" s="79"/>
      <c r="J43" s="124"/>
      <c r="K43" s="79"/>
      <c r="L43" s="124"/>
      <c r="M43" s="79"/>
      <c r="N43" s="124"/>
      <c r="O43" s="79"/>
      <c r="P43" s="124"/>
      <c r="Q43" s="136"/>
      <c r="R43" s="124"/>
      <c r="S43" s="79"/>
      <c r="T43" s="128"/>
      <c r="V43" s="1111"/>
    </row>
    <row r="44" spans="1:22" ht="14.1" customHeight="1">
      <c r="A44" s="103" t="s">
        <v>1094</v>
      </c>
      <c r="B44" s="104" t="s">
        <v>22</v>
      </c>
      <c r="C44" s="401"/>
      <c r="D44" s="129"/>
      <c r="E44" s="401"/>
      <c r="F44" s="129"/>
      <c r="G44" s="401"/>
      <c r="H44" s="129"/>
      <c r="I44" s="401"/>
      <c r="J44" s="124"/>
      <c r="K44" s="401"/>
      <c r="L44" s="124"/>
      <c r="M44" s="401"/>
      <c r="N44" s="124"/>
      <c r="O44" s="401"/>
      <c r="P44" s="124"/>
      <c r="Q44" s="137"/>
      <c r="R44" s="124"/>
      <c r="S44" s="401"/>
      <c r="T44" s="128"/>
      <c r="V44" s="1111"/>
    </row>
    <row r="45" spans="1:22" ht="16.350000000000001" customHeight="1">
      <c r="A45" s="102" t="s">
        <v>341</v>
      </c>
      <c r="B45" s="103" t="s">
        <v>304</v>
      </c>
      <c r="C45" s="38">
        <f>ROUND(SUM(C21-C42),1)</f>
        <v>48516</v>
      </c>
      <c r="D45" s="390"/>
      <c r="E45" s="38">
        <f>ROUND(SUM(E21-E42),1)</f>
        <v>-4158</v>
      </c>
      <c r="F45" s="390"/>
      <c r="G45" s="38">
        <f>ROUND(SUM(G21-G42),1)</f>
        <v>3082372</v>
      </c>
      <c r="H45" s="390"/>
      <c r="I45" s="38">
        <f>ROUND(SUM(I21-I42),1)</f>
        <v>3098666</v>
      </c>
      <c r="J45" s="391" t="s">
        <v>22</v>
      </c>
      <c r="K45" s="38">
        <f>ROUND(SUM(K21-K42),1)</f>
        <v>57431</v>
      </c>
      <c r="L45" s="391"/>
      <c r="M45" s="38">
        <f>ROUND(SUM(M21-M42),1)</f>
        <v>-12702</v>
      </c>
      <c r="N45" s="391"/>
      <c r="O45" s="38">
        <f>ROUND(SUM(O21-O42),1)</f>
        <v>4</v>
      </c>
      <c r="P45" s="391"/>
      <c r="Q45" s="38">
        <f>ROUND(SUM(Q21-Q42),1)</f>
        <v>6270129</v>
      </c>
      <c r="R45" s="124"/>
      <c r="S45" s="38">
        <f>ROUND(SUM(S21-S42),1)</f>
        <v>4302327</v>
      </c>
      <c r="T45" s="392"/>
      <c r="V45" s="1113"/>
    </row>
    <row r="46" spans="1:22" ht="13.35" customHeight="1">
      <c r="A46" s="104"/>
      <c r="B46" s="104" t="s">
        <v>22</v>
      </c>
      <c r="C46" s="79"/>
      <c r="D46" s="129"/>
      <c r="E46" s="79"/>
      <c r="F46" s="129"/>
      <c r="G46" s="79"/>
      <c r="H46" s="129"/>
      <c r="I46" s="79"/>
      <c r="J46" s="124"/>
      <c r="K46" s="79"/>
      <c r="L46" s="124"/>
      <c r="M46" s="79"/>
      <c r="N46" s="124"/>
      <c r="O46" s="79"/>
      <c r="P46" s="124"/>
      <c r="Q46" s="136"/>
      <c r="R46" s="124"/>
      <c r="S46" s="79"/>
      <c r="T46" s="128"/>
      <c r="V46" s="1111"/>
    </row>
    <row r="47" spans="1:22" ht="16.350000000000001" customHeight="1">
      <c r="A47" s="103" t="s">
        <v>17</v>
      </c>
      <c r="B47" s="104" t="s">
        <v>22</v>
      </c>
      <c r="C47" s="401"/>
      <c r="D47" s="129"/>
      <c r="E47" s="401"/>
      <c r="F47" s="129"/>
      <c r="G47" s="401"/>
      <c r="H47" s="129"/>
      <c r="I47" s="401"/>
      <c r="J47" s="124"/>
      <c r="K47" s="401"/>
      <c r="L47" s="124"/>
      <c r="M47" s="401"/>
      <c r="N47" s="124"/>
      <c r="O47" s="401"/>
      <c r="P47" s="124"/>
      <c r="Q47" s="137"/>
      <c r="R47" s="124"/>
      <c r="S47" s="401"/>
      <c r="T47" s="128"/>
      <c r="V47" s="1111"/>
    </row>
    <row r="48" spans="1:22" ht="14.1" customHeight="1">
      <c r="A48" s="121" t="s">
        <v>901</v>
      </c>
      <c r="B48" s="104" t="s">
        <v>22</v>
      </c>
      <c r="C48" s="401">
        <v>0</v>
      </c>
      <c r="D48" s="129"/>
      <c r="E48" s="401">
        <v>0</v>
      </c>
      <c r="F48" s="129"/>
      <c r="G48" s="401">
        <v>0</v>
      </c>
      <c r="H48" s="129"/>
      <c r="I48" s="401">
        <v>0</v>
      </c>
      <c r="J48" s="124" t="s">
        <v>22</v>
      </c>
      <c r="K48" s="401">
        <v>0</v>
      </c>
      <c r="L48" s="124"/>
      <c r="M48" s="401">
        <v>0</v>
      </c>
      <c r="N48" s="124"/>
      <c r="O48" s="401">
        <v>0</v>
      </c>
      <c r="P48" s="124"/>
      <c r="Q48" s="126">
        <f>ROUND(SUM(C48:O48),1)</f>
        <v>0</v>
      </c>
      <c r="R48" s="124"/>
      <c r="S48" s="401">
        <v>0</v>
      </c>
      <c r="T48" s="125"/>
      <c r="V48" s="1124"/>
    </row>
    <row r="49" spans="1:25" ht="14.1" customHeight="1">
      <c r="A49" s="121" t="s">
        <v>342</v>
      </c>
      <c r="B49" s="104" t="s">
        <v>22</v>
      </c>
      <c r="C49" s="401">
        <v>-50210</v>
      </c>
      <c r="D49" s="129"/>
      <c r="E49" s="401">
        <v>-632</v>
      </c>
      <c r="F49" s="129"/>
      <c r="G49" s="401">
        <v>-2125738</v>
      </c>
      <c r="H49" s="129"/>
      <c r="I49" s="401">
        <v>-17249</v>
      </c>
      <c r="J49" s="124" t="s">
        <v>22</v>
      </c>
      <c r="K49" s="401">
        <v>-10817</v>
      </c>
      <c r="L49" s="124"/>
      <c r="M49" s="401">
        <v>-16176</v>
      </c>
      <c r="N49" s="124"/>
      <c r="O49" s="401">
        <v>0</v>
      </c>
      <c r="P49" s="124"/>
      <c r="Q49" s="126">
        <f>ROUND(SUM(C49:O49),1)</f>
        <v>-2220822</v>
      </c>
      <c r="R49" s="124"/>
      <c r="S49" s="401">
        <v>-2142611</v>
      </c>
      <c r="T49" s="125"/>
      <c r="V49" s="1124"/>
    </row>
    <row r="50" spans="1:25" ht="16.350000000000001" customHeight="1">
      <c r="A50" s="102" t="s">
        <v>343</v>
      </c>
      <c r="B50" s="103" t="s">
        <v>22</v>
      </c>
      <c r="C50" s="400">
        <f>ROUND(SUM(C48:C49),1)</f>
        <v>-50210</v>
      </c>
      <c r="D50" s="390"/>
      <c r="E50" s="400">
        <f>ROUND(SUM(E48:E49),1)</f>
        <v>-632</v>
      </c>
      <c r="F50" s="390"/>
      <c r="G50" s="400">
        <f>ROUND(SUM(G48:G49),1)</f>
        <v>-2125738</v>
      </c>
      <c r="H50" s="390"/>
      <c r="I50" s="400">
        <f>ROUND(SUM(I48:I49),1)</f>
        <v>-17249</v>
      </c>
      <c r="J50" s="391" t="s">
        <v>22</v>
      </c>
      <c r="K50" s="400">
        <f>ROUND(SUM(K48:K49),1)</f>
        <v>-10817</v>
      </c>
      <c r="L50" s="391"/>
      <c r="M50" s="400">
        <f>ROUND(SUM(M48:M49),1)</f>
        <v>-16176</v>
      </c>
      <c r="N50" s="391"/>
      <c r="O50" s="400">
        <f>ROUND(SUM(O48:O49),1)</f>
        <v>0</v>
      </c>
      <c r="P50" s="391"/>
      <c r="Q50" s="400">
        <f>ROUND(SUM(Q48:Q49),1)</f>
        <v>-2220822</v>
      </c>
      <c r="R50" s="124"/>
      <c r="S50" s="400">
        <f>ROUND(SUM(S48:S49),1)</f>
        <v>-2142611</v>
      </c>
      <c r="T50" s="392"/>
      <c r="V50" s="1113"/>
    </row>
    <row r="51" spans="1:25" ht="13.35" customHeight="1">
      <c r="A51" s="104"/>
      <c r="B51" s="104" t="s">
        <v>22</v>
      </c>
      <c r="C51" s="79"/>
      <c r="D51" s="129"/>
      <c r="E51" s="79"/>
      <c r="F51" s="129"/>
      <c r="G51" s="79"/>
      <c r="H51" s="129"/>
      <c r="I51" s="79"/>
      <c r="J51" s="124"/>
      <c r="K51" s="79"/>
      <c r="L51" s="124"/>
      <c r="M51" s="79"/>
      <c r="N51" s="124"/>
      <c r="O51" s="79"/>
      <c r="P51" s="124"/>
      <c r="Q51" s="136"/>
      <c r="R51" s="124"/>
      <c r="S51" s="79"/>
      <c r="T51" s="128"/>
      <c r="V51" s="1111"/>
    </row>
    <row r="52" spans="1:25" ht="14.1" customHeight="1">
      <c r="A52" s="103" t="s">
        <v>1092</v>
      </c>
      <c r="B52" s="104"/>
      <c r="C52" s="401"/>
      <c r="D52" s="129"/>
      <c r="E52" s="401"/>
      <c r="F52" s="129"/>
      <c r="G52" s="401"/>
      <c r="H52" s="129"/>
      <c r="I52" s="401"/>
      <c r="J52" s="124"/>
      <c r="K52" s="401"/>
      <c r="L52" s="124"/>
      <c r="M52" s="401"/>
      <c r="N52" s="124"/>
      <c r="O52" s="401"/>
      <c r="P52" s="124"/>
      <c r="Q52" s="137"/>
      <c r="R52" s="124"/>
      <c r="S52" s="401"/>
      <c r="T52" s="128"/>
      <c r="V52" s="1111"/>
    </row>
    <row r="53" spans="1:25" ht="14.1" customHeight="1">
      <c r="A53" s="103" t="s">
        <v>1093</v>
      </c>
      <c r="B53" s="104"/>
      <c r="C53" s="401"/>
      <c r="D53" s="129"/>
      <c r="E53" s="401"/>
      <c r="F53" s="129"/>
      <c r="G53" s="401"/>
      <c r="H53" s="129"/>
      <c r="I53" s="401"/>
      <c r="J53" s="124"/>
      <c r="K53" s="401"/>
      <c r="L53" s="124"/>
      <c r="M53" s="401"/>
      <c r="N53" s="124"/>
      <c r="O53" s="401"/>
      <c r="P53" s="124"/>
      <c r="Q53" s="137"/>
      <c r="R53" s="124"/>
      <c r="S53" s="401"/>
      <c r="T53" s="128"/>
      <c r="V53" s="1111"/>
    </row>
    <row r="54" spans="1:25" ht="14.1" customHeight="1">
      <c r="A54" s="102" t="s">
        <v>344</v>
      </c>
      <c r="B54" s="103" t="s">
        <v>304</v>
      </c>
      <c r="C54" s="388">
        <f>ROUND(SUM(C50+C45),1)</f>
        <v>-1694</v>
      </c>
      <c r="D54" s="390"/>
      <c r="E54" s="388">
        <f>ROUND(SUM(E50+E45),1)</f>
        <v>-4790</v>
      </c>
      <c r="F54" s="390"/>
      <c r="G54" s="388">
        <f>ROUND(SUM(G50+G45),1)</f>
        <v>956634</v>
      </c>
      <c r="H54" s="390"/>
      <c r="I54" s="388">
        <f>ROUND(SUM(I50+I45),1)</f>
        <v>3081417</v>
      </c>
      <c r="J54" s="391" t="s">
        <v>22</v>
      </c>
      <c r="K54" s="388">
        <f>ROUND(SUM(K50+K45),1)</f>
        <v>46614</v>
      </c>
      <c r="L54" s="391"/>
      <c r="M54" s="388">
        <f>ROUND(SUM(M50+M45),1)</f>
        <v>-28878</v>
      </c>
      <c r="N54" s="391"/>
      <c r="O54" s="388">
        <f>ROUND(SUM(O50+O45),1)</f>
        <v>4</v>
      </c>
      <c r="P54" s="391"/>
      <c r="Q54" s="388">
        <f>ROUND(SUM(Q50+Q45),1)</f>
        <v>4049307</v>
      </c>
      <c r="R54" s="124"/>
      <c r="S54" s="388">
        <f>ROUND(SUM(S50+S45),1)</f>
        <v>2159716</v>
      </c>
      <c r="T54" s="392"/>
      <c r="V54" s="1125"/>
    </row>
    <row r="55" spans="1:25" ht="13.35" customHeight="1">
      <c r="A55" s="104"/>
      <c r="B55" s="104"/>
      <c r="C55" s="129"/>
      <c r="D55" s="129"/>
      <c r="E55" s="129"/>
      <c r="F55" s="129"/>
      <c r="G55" s="129"/>
      <c r="H55" s="129"/>
      <c r="I55" s="129"/>
      <c r="J55" s="124"/>
      <c r="K55" s="129"/>
      <c r="L55" s="124"/>
      <c r="M55" s="129"/>
      <c r="N55" s="124"/>
      <c r="O55" s="129"/>
      <c r="P55" s="124"/>
      <c r="Q55" s="126"/>
      <c r="R55" s="124"/>
      <c r="S55" s="129"/>
      <c r="T55" s="125"/>
      <c r="V55" s="1124"/>
    </row>
    <row r="56" spans="1:25" s="104" customFormat="1" ht="16.350000000000001" customHeight="1">
      <c r="A56" s="102" t="s">
        <v>345</v>
      </c>
      <c r="B56" s="103" t="s">
        <v>304</v>
      </c>
      <c r="C56" s="38">
        <v>-15228</v>
      </c>
      <c r="D56" s="390"/>
      <c r="E56" s="38">
        <v>-2408</v>
      </c>
      <c r="F56" s="390"/>
      <c r="G56" s="38">
        <v>1113222</v>
      </c>
      <c r="H56" s="390"/>
      <c r="I56" s="38">
        <v>-252869</v>
      </c>
      <c r="J56" s="391" t="s">
        <v>22</v>
      </c>
      <c r="K56" s="38">
        <v>-57810</v>
      </c>
      <c r="L56" s="391"/>
      <c r="M56" s="38">
        <v>126974</v>
      </c>
      <c r="N56" s="391"/>
      <c r="O56" s="38">
        <v>-514</v>
      </c>
      <c r="P56" s="391"/>
      <c r="Q56" s="138">
        <f>SUM(C56)+(E56)+(G56)+(I56)+(K56)+(M56)+(O56)</f>
        <v>911367</v>
      </c>
      <c r="R56" s="124"/>
      <c r="S56" s="38">
        <v>-1248349</v>
      </c>
      <c r="T56" s="392"/>
      <c r="U56" s="1183"/>
      <c r="V56" s="1124"/>
      <c r="W56" s="1116"/>
    </row>
    <row r="57" spans="1:25" ht="20.100000000000001" customHeight="1" thickBot="1">
      <c r="A57" s="102" t="s">
        <v>346</v>
      </c>
      <c r="B57" s="999" t="s">
        <v>350</v>
      </c>
      <c r="C57" s="438">
        <f>ROUND(SUM(C54+C56),1)</f>
        <v>-16922</v>
      </c>
      <c r="D57" s="439"/>
      <c r="E57" s="438">
        <f>ROUND(SUM(E54+E56),1)</f>
        <v>-7198</v>
      </c>
      <c r="F57" s="439"/>
      <c r="G57" s="438">
        <f>ROUND(SUM(G54+G56),1)</f>
        <v>2069856</v>
      </c>
      <c r="H57" s="439"/>
      <c r="I57" s="438">
        <f>ROUND(SUM(I54+I56),1)</f>
        <v>2828548</v>
      </c>
      <c r="J57" s="999" t="s">
        <v>350</v>
      </c>
      <c r="K57" s="443">
        <f>ROUND(SUM(K54+K56),1)</f>
        <v>-11196</v>
      </c>
      <c r="L57" s="439"/>
      <c r="M57" s="443">
        <f>ROUND(SUM(M54+M56),1)</f>
        <v>98096</v>
      </c>
      <c r="N57" s="439"/>
      <c r="O57" s="443">
        <f>ROUND(SUM(O54+O56),1)</f>
        <v>-510</v>
      </c>
      <c r="P57" s="439"/>
      <c r="Q57" s="443">
        <f>ROUND(SUM(Q54+Q56),1)</f>
        <v>4960674</v>
      </c>
      <c r="R57" s="439"/>
      <c r="S57" s="443">
        <f>ROUND(SUM(S54+S56),1)</f>
        <v>911367</v>
      </c>
      <c r="T57" s="440"/>
      <c r="V57" s="1124"/>
      <c r="X57" s="993"/>
      <c r="Y57" s="993"/>
    </row>
    <row r="58" spans="1:25" ht="11.25" customHeight="1" thickTop="1">
      <c r="A58" s="104"/>
      <c r="B58" s="104"/>
      <c r="C58" s="143"/>
      <c r="D58" s="129"/>
      <c r="E58" s="143"/>
      <c r="F58" s="129"/>
      <c r="G58" s="143"/>
      <c r="H58" s="129"/>
      <c r="I58" s="143"/>
      <c r="J58" s="391"/>
      <c r="K58" s="132"/>
      <c r="L58" s="391"/>
      <c r="M58" s="143"/>
      <c r="N58" s="124"/>
      <c r="O58" s="144"/>
      <c r="P58" s="391"/>
      <c r="Q58" s="145"/>
      <c r="R58" s="106"/>
      <c r="S58" s="106"/>
      <c r="T58" s="107"/>
    </row>
    <row r="59" spans="1:25">
      <c r="A59" s="844" t="s">
        <v>1129</v>
      </c>
      <c r="B59" s="147"/>
      <c r="C59" s="1123"/>
      <c r="D59" s="1123"/>
      <c r="E59" s="1123"/>
      <c r="F59" s="1123"/>
      <c r="G59" s="1123"/>
      <c r="H59" s="1123"/>
      <c r="I59" s="1123"/>
      <c r="J59" s="1123"/>
      <c r="K59" s="1123"/>
      <c r="L59" s="1123"/>
      <c r="M59" s="1123"/>
      <c r="N59" s="1123"/>
      <c r="O59" s="1123"/>
      <c r="P59" s="1123"/>
      <c r="Q59" s="1123"/>
      <c r="R59" s="1123"/>
      <c r="S59" s="1123"/>
      <c r="T59" s="1122"/>
    </row>
    <row r="60" spans="1:25">
      <c r="C60" s="1123"/>
      <c r="D60" s="1123"/>
      <c r="E60" s="1123"/>
      <c r="F60" s="1123"/>
      <c r="G60" s="1123"/>
      <c r="H60" s="1123"/>
      <c r="I60" s="1123"/>
      <c r="J60" s="1123"/>
      <c r="K60" s="1123"/>
      <c r="L60" s="1123"/>
      <c r="M60" s="1123"/>
      <c r="N60" s="1123"/>
      <c r="O60" s="1123"/>
      <c r="P60" s="1123"/>
      <c r="Q60" s="1123"/>
      <c r="R60" s="1123"/>
      <c r="S60" s="1123"/>
      <c r="T60" s="1122"/>
    </row>
    <row r="61" spans="1:25" s="1183" customFormat="1" ht="15">
      <c r="C61" s="1185"/>
      <c r="D61" s="1185"/>
      <c r="E61" s="1185"/>
      <c r="F61" s="1185"/>
      <c r="G61" s="1185"/>
      <c r="H61" s="1185"/>
      <c r="I61" s="1185"/>
      <c r="J61" s="1185"/>
      <c r="K61" s="1185"/>
      <c r="L61" s="1185"/>
      <c r="M61" s="1185"/>
      <c r="N61" s="1185"/>
      <c r="O61" s="1185"/>
      <c r="P61" s="1185"/>
      <c r="Q61" s="1185"/>
      <c r="R61" s="1185"/>
      <c r="S61" s="1185"/>
      <c r="T61" s="1184"/>
      <c r="V61" s="1184"/>
      <c r="W61" s="1184"/>
    </row>
    <row r="62" spans="1:25" s="1185" customFormat="1" ht="15">
      <c r="T62" s="1184"/>
      <c r="V62" s="1184"/>
      <c r="W62" s="1184"/>
    </row>
    <row r="63" spans="1:25">
      <c r="K63" s="1185"/>
    </row>
    <row r="70" spans="1:1">
      <c r="A70" s="148"/>
    </row>
    <row r="83" spans="1:1">
      <c r="A83" s="149"/>
    </row>
    <row r="84" spans="1:1">
      <c r="A84" s="149"/>
    </row>
    <row r="85" spans="1:1">
      <c r="A85" s="149"/>
    </row>
    <row r="86" spans="1:1">
      <c r="A86" s="149"/>
    </row>
    <row r="92" spans="1:1">
      <c r="A92" s="149"/>
    </row>
    <row r="93" spans="1:1">
      <c r="A93" s="149"/>
    </row>
    <row r="95" spans="1:1">
      <c r="A95" s="149"/>
    </row>
    <row r="97" spans="1:1">
      <c r="A97" s="149"/>
    </row>
    <row r="99" spans="1:1">
      <c r="A99" s="149"/>
    </row>
    <row r="101" spans="1:1">
      <c r="A101" s="149"/>
    </row>
    <row r="102" spans="1:1">
      <c r="A102" s="149"/>
    </row>
  </sheetData>
  <mergeCells count="2">
    <mergeCell ref="Q11:S11"/>
    <mergeCell ref="Q12:S12"/>
  </mergeCells>
  <hyperlinks>
    <hyperlink ref="A59" location="'Footnotes 1 - 11'!A1" display="(*) See Accompanying Footnotes" xr:uid="{00000000-0004-0000-1700-000000000000}"/>
  </hyperlinks>
  <pageMargins left="0.7" right="0.46" top="0.9" bottom="0.25" header="0.5" footer="0.25"/>
  <pageSetup scale="58" firstPageNumber="44" fitToWidth="2" orientation="landscape" useFirstPageNumber="1" r:id="rId1"/>
  <headerFooter scaleWithDoc="0">
    <oddFooter>&amp;R&amp;8&amp;P</oddFooter>
  </headerFooter>
  <colBreaks count="1" manualBreakCount="1">
    <brk id="9" min="2" max="56" man="1"/>
  </colBreaks>
  <customProperties>
    <customPr name="SheetOptions"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110"/>
  <sheetViews>
    <sheetView showGridLines="0" zoomScale="80" workbookViewId="0"/>
  </sheetViews>
  <sheetFormatPr defaultColWidth="8.77734375" defaultRowHeight="12.75"/>
  <cols>
    <col min="1" max="1" width="51.44140625" style="156" customWidth="1"/>
    <col min="2" max="2" width="2.5546875" style="156" customWidth="1"/>
    <col min="3" max="3" width="25.77734375" style="156" customWidth="1"/>
    <col min="4" max="4" width="2.77734375" style="156" customWidth="1"/>
    <col min="5" max="5" width="25.77734375" style="156" customWidth="1"/>
    <col min="6" max="6" width="2.77734375" style="156" customWidth="1"/>
    <col min="7" max="7" width="21.77734375" style="156" customWidth="1"/>
    <col min="8" max="8" width="2.77734375" style="156" customWidth="1"/>
    <col min="9" max="9" width="25.77734375" style="156" customWidth="1"/>
    <col min="10" max="10" width="2.77734375" style="156" customWidth="1"/>
    <col min="11" max="11" width="25.77734375" style="156" customWidth="1"/>
    <col min="12" max="12" width="5.77734375" style="173" customWidth="1"/>
    <col min="13" max="16" width="8.77734375" style="156"/>
    <col min="17" max="17" width="7.109375" style="156" bestFit="1" customWidth="1"/>
    <col min="18" max="18" width="8" style="156" bestFit="1" customWidth="1"/>
    <col min="19" max="16384" width="8.77734375" style="156"/>
  </cols>
  <sheetData>
    <row r="1" spans="1:12" ht="15" customHeight="1">
      <c r="A1" s="618" t="s">
        <v>826</v>
      </c>
    </row>
    <row r="3" spans="1:12" ht="18" customHeight="1">
      <c r="A3" s="455" t="s">
        <v>59</v>
      </c>
      <c r="B3" s="152"/>
      <c r="C3" s="153"/>
      <c r="D3" s="153"/>
      <c r="E3" s="153"/>
      <c r="F3" s="154"/>
      <c r="G3" s="154"/>
      <c r="H3" s="154"/>
      <c r="I3" s="154"/>
      <c r="J3" s="154"/>
      <c r="K3" s="154"/>
      <c r="L3" s="155"/>
    </row>
    <row r="4" spans="1:12" ht="18" customHeight="1">
      <c r="A4" s="467" t="s">
        <v>347</v>
      </c>
      <c r="B4" s="152"/>
      <c r="C4" s="153"/>
      <c r="D4" s="153"/>
      <c r="E4" s="153"/>
      <c r="F4" s="154"/>
      <c r="G4" s="154"/>
      <c r="H4" s="154"/>
      <c r="I4" s="154"/>
      <c r="J4" s="154"/>
      <c r="K4" s="154"/>
      <c r="L4" s="155"/>
    </row>
    <row r="5" spans="1:12" ht="18" customHeight="1">
      <c r="A5" s="455" t="s">
        <v>118</v>
      </c>
      <c r="B5" s="152"/>
      <c r="D5" s="153"/>
      <c r="E5" s="153"/>
      <c r="F5" s="154"/>
      <c r="G5" s="154"/>
      <c r="H5" s="154"/>
      <c r="I5" s="154"/>
      <c r="J5" s="157" t="s">
        <v>22</v>
      </c>
      <c r="K5" s="462" t="s">
        <v>119</v>
      </c>
      <c r="L5" s="158"/>
    </row>
    <row r="6" spans="1:12" ht="18" customHeight="1">
      <c r="A6" s="455" t="s">
        <v>120</v>
      </c>
      <c r="B6" s="152"/>
      <c r="D6" s="153"/>
      <c r="E6" s="153"/>
      <c r="F6" s="154"/>
      <c r="G6" s="154"/>
      <c r="H6" s="154"/>
      <c r="I6" s="154"/>
      <c r="J6" s="157" t="s">
        <v>22</v>
      </c>
      <c r="K6" s="461" t="s">
        <v>121</v>
      </c>
      <c r="L6" s="158"/>
    </row>
    <row r="7" spans="1:12" ht="18" customHeight="1">
      <c r="A7" s="455" t="s">
        <v>1313</v>
      </c>
      <c r="B7" s="152"/>
      <c r="C7" s="153"/>
      <c r="D7" s="153"/>
      <c r="E7" s="153"/>
      <c r="F7" s="154"/>
      <c r="G7" s="154"/>
      <c r="H7" s="154"/>
      <c r="I7" s="154"/>
      <c r="J7" s="154"/>
      <c r="K7" s="154" t="s">
        <v>22</v>
      </c>
      <c r="L7" s="155"/>
    </row>
    <row r="8" spans="1:12" ht="16.350000000000001" customHeight="1">
      <c r="A8" s="152" t="s">
        <v>1181</v>
      </c>
      <c r="B8" s="152"/>
      <c r="C8" s="153"/>
      <c r="D8" s="153"/>
      <c r="E8" s="153"/>
      <c r="F8" s="154"/>
      <c r="G8" s="154"/>
      <c r="H8" s="154"/>
      <c r="I8" s="154"/>
      <c r="J8" s="154"/>
      <c r="K8" s="154"/>
      <c r="L8" s="155"/>
    </row>
    <row r="9" spans="1:12" ht="13.5" customHeight="1">
      <c r="A9" s="153"/>
      <c r="B9" s="153"/>
      <c r="C9" s="153"/>
      <c r="D9" s="152"/>
      <c r="E9" s="152"/>
      <c r="F9" s="157"/>
      <c r="G9" s="157"/>
      <c r="H9" s="157"/>
      <c r="I9" s="157"/>
      <c r="J9" s="157"/>
      <c r="K9" s="154"/>
      <c r="L9" s="155"/>
    </row>
    <row r="10" spans="1:12" s="161" customFormat="1" ht="13.5" customHeight="1">
      <c r="A10" s="159"/>
      <c r="B10" s="160"/>
      <c r="D10" s="162"/>
      <c r="E10" s="162"/>
      <c r="F10" s="162"/>
      <c r="G10" s="162"/>
      <c r="H10" s="162"/>
      <c r="I10" s="160"/>
      <c r="J10" s="160"/>
      <c r="K10" s="160"/>
      <c r="L10" s="163"/>
    </row>
    <row r="11" spans="1:12" ht="14.25" customHeight="1">
      <c r="A11" s="153"/>
      <c r="B11" s="153"/>
      <c r="C11" s="157"/>
      <c r="D11" s="152"/>
      <c r="E11" s="152"/>
      <c r="F11" s="157"/>
      <c r="G11" s="157"/>
      <c r="H11" s="157"/>
      <c r="I11" s="157"/>
      <c r="J11" s="157"/>
      <c r="K11" s="154"/>
      <c r="L11" s="155"/>
    </row>
    <row r="12" spans="1:12" ht="15" customHeight="1">
      <c r="A12" s="153"/>
      <c r="B12" s="153"/>
      <c r="C12" s="157" t="s">
        <v>49</v>
      </c>
      <c r="D12" s="152"/>
      <c r="E12" s="157" t="s">
        <v>50</v>
      </c>
      <c r="F12" s="157"/>
      <c r="G12" s="157"/>
      <c r="H12" s="157"/>
      <c r="I12" s="164" t="s">
        <v>565</v>
      </c>
      <c r="J12" s="164"/>
      <c r="K12" s="164"/>
      <c r="L12" s="165"/>
    </row>
    <row r="13" spans="1:12" ht="13.5" customHeight="1">
      <c r="A13" s="153"/>
      <c r="B13" s="153"/>
      <c r="C13" s="157" t="s">
        <v>52</v>
      </c>
      <c r="D13" s="152"/>
      <c r="E13" s="157" t="s">
        <v>51</v>
      </c>
      <c r="F13" s="157"/>
      <c r="G13" s="157"/>
      <c r="H13" s="157"/>
      <c r="I13" s="157"/>
      <c r="J13" s="157"/>
      <c r="K13" s="154" t="s">
        <v>22</v>
      </c>
      <c r="L13" s="155"/>
    </row>
    <row r="14" spans="1:12" ht="15.75" customHeight="1">
      <c r="A14" s="153"/>
      <c r="B14" s="153"/>
      <c r="C14" s="164" t="s">
        <v>54</v>
      </c>
      <c r="D14" s="152"/>
      <c r="E14" s="164" t="s">
        <v>54</v>
      </c>
      <c r="F14" s="157"/>
      <c r="G14" s="166" t="s">
        <v>822</v>
      </c>
      <c r="H14" s="157"/>
      <c r="I14" s="166" t="s">
        <v>1314</v>
      </c>
      <c r="J14" s="154"/>
      <c r="K14" s="164" t="s">
        <v>1203</v>
      </c>
      <c r="L14" s="167"/>
    </row>
    <row r="15" spans="1:12" ht="15.75">
      <c r="A15" s="152" t="s">
        <v>0</v>
      </c>
      <c r="B15" s="153"/>
      <c r="C15" s="153"/>
      <c r="D15" s="153"/>
      <c r="E15" s="153"/>
      <c r="F15" s="154"/>
      <c r="G15" s="154"/>
      <c r="H15" s="154"/>
      <c r="I15" s="154"/>
      <c r="J15" s="154"/>
      <c r="K15" s="154"/>
      <c r="L15" s="155"/>
    </row>
    <row r="16" spans="1:12" ht="14.25" customHeight="1">
      <c r="A16" s="168" t="s">
        <v>348</v>
      </c>
      <c r="B16" s="169" t="s">
        <v>350</v>
      </c>
      <c r="C16" s="444">
        <f>+'Exhibit A-2 State'!DO16</f>
        <v>2027354</v>
      </c>
      <c r="D16" s="445"/>
      <c r="E16" s="444">
        <f>+'Exhibit A-2 Federal'!Q16</f>
        <v>0</v>
      </c>
      <c r="F16" s="445"/>
      <c r="G16" s="444">
        <v>0</v>
      </c>
      <c r="H16" s="445"/>
      <c r="I16" s="445">
        <f t="shared" ref="I16:I21" si="0">ROUND(SUM(C16:G16),1)</f>
        <v>2027354</v>
      </c>
      <c r="J16" s="445"/>
      <c r="K16" s="422">
        <v>2183688</v>
      </c>
    </row>
    <row r="17" spans="1:12" ht="13.5" customHeight="1">
      <c r="A17" s="168" t="s">
        <v>349</v>
      </c>
      <c r="B17" s="169" t="s">
        <v>350</v>
      </c>
      <c r="C17" s="170">
        <f>+'Exhibit A-2 State'!DO17</f>
        <v>1712906</v>
      </c>
      <c r="D17" s="171" t="s">
        <v>22</v>
      </c>
      <c r="E17" s="170">
        <f>+'Exhibit A-2 Federal'!Q17</f>
        <v>0</v>
      </c>
      <c r="F17" s="174"/>
      <c r="G17" s="170">
        <v>0</v>
      </c>
      <c r="H17" s="174"/>
      <c r="I17" s="172">
        <f t="shared" si="0"/>
        <v>1712906</v>
      </c>
      <c r="J17" s="174"/>
      <c r="K17" s="401">
        <v>1915707</v>
      </c>
      <c r="L17" s="175"/>
    </row>
    <row r="18" spans="1:12" ht="14.1" customHeight="1">
      <c r="A18" s="153" t="s">
        <v>299</v>
      </c>
      <c r="B18" s="153" t="s">
        <v>350</v>
      </c>
      <c r="C18" s="170">
        <f>+'Exhibit A-2 State'!DO18</f>
        <v>1836022</v>
      </c>
      <c r="D18" s="176"/>
      <c r="E18" s="170">
        <f>+'Exhibit A-2 Federal'!Q18</f>
        <v>0</v>
      </c>
      <c r="F18" s="174"/>
      <c r="G18" s="170">
        <v>0</v>
      </c>
      <c r="H18" s="174"/>
      <c r="I18" s="172">
        <f t="shared" si="0"/>
        <v>1836022</v>
      </c>
      <c r="J18" s="174"/>
      <c r="K18" s="401">
        <v>1959609</v>
      </c>
      <c r="L18" s="177"/>
    </row>
    <row r="19" spans="1:12" ht="14.1" customHeight="1">
      <c r="A19" s="153" t="s">
        <v>351</v>
      </c>
      <c r="B19" s="153" t="s">
        <v>304</v>
      </c>
      <c r="C19" s="170">
        <f>+'Exhibit A-2 State'!DO19</f>
        <v>0</v>
      </c>
      <c r="D19" s="176"/>
      <c r="E19" s="170">
        <v>0</v>
      </c>
      <c r="F19" s="174"/>
      <c r="G19" s="170">
        <v>0</v>
      </c>
      <c r="H19" s="174"/>
      <c r="I19" s="172">
        <f t="shared" si="0"/>
        <v>0</v>
      </c>
      <c r="J19" s="174"/>
      <c r="K19" s="401">
        <v>0</v>
      </c>
      <c r="L19" s="177"/>
    </row>
    <row r="20" spans="1:12" ht="13.5" customHeight="1">
      <c r="A20" s="153" t="s">
        <v>300</v>
      </c>
      <c r="B20" s="153" t="s">
        <v>350</v>
      </c>
      <c r="C20" s="170">
        <f>+'Exhibit A-2 State'!DO20</f>
        <v>17193243</v>
      </c>
      <c r="D20" s="176"/>
      <c r="E20" s="170">
        <f>+'Exhibit A-2 Federal'!Q19</f>
        <v>182035</v>
      </c>
      <c r="F20" s="174"/>
      <c r="G20" s="170">
        <v>0</v>
      </c>
      <c r="H20" s="174"/>
      <c r="I20" s="172">
        <f t="shared" si="0"/>
        <v>17375278</v>
      </c>
      <c r="J20" s="174"/>
      <c r="K20" s="401">
        <v>19279357</v>
      </c>
      <c r="L20" s="178"/>
    </row>
    <row r="21" spans="1:12" ht="13.5" customHeight="1">
      <c r="A21" s="168" t="s">
        <v>301</v>
      </c>
      <c r="B21" s="153" t="s">
        <v>350</v>
      </c>
      <c r="C21" s="170">
        <f>+'Exhibit A-2 State'!DO21</f>
        <v>-13589</v>
      </c>
      <c r="D21" s="176"/>
      <c r="E21" s="179">
        <f>+'Exhibit A-2 Federal'!Q20</f>
        <v>76137463</v>
      </c>
      <c r="F21" s="174"/>
      <c r="G21" s="179">
        <v>0</v>
      </c>
      <c r="H21" s="174"/>
      <c r="I21" s="180">
        <f t="shared" si="0"/>
        <v>76123874</v>
      </c>
      <c r="J21" s="174"/>
      <c r="K21" s="401">
        <v>62896868</v>
      </c>
      <c r="L21" s="177"/>
    </row>
    <row r="22" spans="1:12" ht="15.75" customHeight="1">
      <c r="A22" s="181" t="s">
        <v>302</v>
      </c>
      <c r="B22" s="152" t="s">
        <v>350</v>
      </c>
      <c r="C22" s="182">
        <f>ROUND(SUM(C16:C21),1)</f>
        <v>22755936</v>
      </c>
      <c r="D22" s="183"/>
      <c r="E22" s="182">
        <f>ROUND(SUM(E16:E21),1)</f>
        <v>76319498</v>
      </c>
      <c r="F22" s="184"/>
      <c r="G22" s="182">
        <f>ROUND(SUM(G16:G21),1)</f>
        <v>0</v>
      </c>
      <c r="H22" s="184"/>
      <c r="I22" s="182">
        <f>ROUND(SUM(I16:I21),1)</f>
        <v>99075434</v>
      </c>
      <c r="J22" s="174"/>
      <c r="K22" s="400">
        <f>ROUND(SUM(K16:K21),1)</f>
        <v>88235229</v>
      </c>
      <c r="L22" s="186"/>
    </row>
    <row r="23" spans="1:12" ht="13.35" customHeight="1">
      <c r="A23" s="153"/>
      <c r="B23" s="153" t="s">
        <v>22</v>
      </c>
      <c r="C23" s="187"/>
      <c r="D23" s="176"/>
      <c r="E23" s="187"/>
      <c r="F23" s="174"/>
      <c r="G23" s="187"/>
      <c r="H23" s="174"/>
      <c r="I23" s="188"/>
      <c r="J23" s="174"/>
      <c r="K23" s="79"/>
      <c r="L23" s="189"/>
    </row>
    <row r="24" spans="1:12" ht="16.350000000000001" customHeight="1">
      <c r="A24" s="152" t="s">
        <v>303</v>
      </c>
      <c r="B24" s="153" t="s">
        <v>22</v>
      </c>
      <c r="C24" s="187"/>
      <c r="D24" s="176"/>
      <c r="E24" s="187"/>
      <c r="F24" s="174"/>
      <c r="G24" s="187"/>
      <c r="H24" s="174"/>
      <c r="I24" s="188"/>
      <c r="J24" s="174"/>
      <c r="K24" s="401"/>
      <c r="L24" s="189"/>
    </row>
    <row r="25" spans="1:12" ht="13.35" customHeight="1">
      <c r="A25" s="153" t="s">
        <v>549</v>
      </c>
      <c r="B25" s="153" t="s">
        <v>22</v>
      </c>
      <c r="C25" s="187"/>
      <c r="D25" s="176"/>
      <c r="E25" s="187"/>
      <c r="F25" s="174"/>
      <c r="G25" s="187"/>
      <c r="H25" s="174"/>
      <c r="I25" s="188"/>
      <c r="J25" s="174"/>
      <c r="K25" s="401"/>
      <c r="L25" s="189"/>
    </row>
    <row r="26" spans="1:12" ht="15" customHeight="1">
      <c r="A26" s="190" t="s">
        <v>8</v>
      </c>
      <c r="B26" s="153" t="s">
        <v>304</v>
      </c>
      <c r="C26" s="172">
        <f>+'Exhibit A-2 State'!DO26</f>
        <v>5697895</v>
      </c>
      <c r="D26" s="176"/>
      <c r="E26" s="172">
        <f>+'Exhibit A-2 Federal'!Q25</f>
        <v>3004034</v>
      </c>
      <c r="F26" s="174"/>
      <c r="G26" s="172">
        <v>0</v>
      </c>
      <c r="H26" s="174"/>
      <c r="I26" s="172">
        <f>ROUND(SUM(C26:G26),1)</f>
        <v>8701929</v>
      </c>
      <c r="J26" s="174"/>
      <c r="K26" s="401">
        <v>9569236</v>
      </c>
      <c r="L26" s="191"/>
    </row>
    <row r="27" spans="1:12" ht="15" customHeight="1">
      <c r="A27" s="190" t="s">
        <v>44</v>
      </c>
      <c r="B27" s="153" t="s">
        <v>22</v>
      </c>
      <c r="C27" s="172">
        <f>+'Exhibit A-2 State'!DO27</f>
        <v>4679</v>
      </c>
      <c r="D27" s="176"/>
      <c r="E27" s="172">
        <f>+'Exhibit A-2 Federal'!Q26</f>
        <v>1097</v>
      </c>
      <c r="F27" s="174"/>
      <c r="G27" s="172">
        <v>0</v>
      </c>
      <c r="H27" s="174"/>
      <c r="I27" s="172">
        <f t="shared" ref="I27:I35" si="1">ROUND(SUM(C27:G27),1)</f>
        <v>5776</v>
      </c>
      <c r="J27" s="174"/>
      <c r="K27" s="401">
        <v>5790</v>
      </c>
      <c r="L27" s="192"/>
    </row>
    <row r="28" spans="1:12" ht="15" customHeight="1">
      <c r="A28" s="190" t="s">
        <v>39</v>
      </c>
      <c r="B28" s="153" t="s">
        <v>22</v>
      </c>
      <c r="C28" s="172">
        <f>+'Exhibit A-2 State'!DO28</f>
        <v>164935</v>
      </c>
      <c r="D28" s="176"/>
      <c r="E28" s="172">
        <f>+'Exhibit A-2 Federal'!Q27</f>
        <v>4226305</v>
      </c>
      <c r="F28" s="174"/>
      <c r="G28" s="172">
        <v>0</v>
      </c>
      <c r="H28" s="174"/>
      <c r="I28" s="172">
        <f t="shared" si="1"/>
        <v>4391240</v>
      </c>
      <c r="J28" s="174"/>
      <c r="K28" s="401">
        <v>273030</v>
      </c>
      <c r="L28" s="192"/>
    </row>
    <row r="29" spans="1:12" ht="15" customHeight="1">
      <c r="A29" s="190" t="s">
        <v>42</v>
      </c>
      <c r="B29" s="153"/>
      <c r="C29" s="172"/>
      <c r="D29" s="176"/>
      <c r="E29" s="172"/>
      <c r="F29" s="174"/>
      <c r="G29" s="172"/>
      <c r="H29" s="174"/>
      <c r="I29" s="172" t="s">
        <v>22</v>
      </c>
      <c r="J29" s="174"/>
      <c r="K29" s="401" t="s">
        <v>22</v>
      </c>
      <c r="L29" s="192"/>
    </row>
    <row r="30" spans="1:12" ht="15" customHeight="1">
      <c r="A30" s="193" t="s">
        <v>46</v>
      </c>
      <c r="B30" s="153" t="s">
        <v>22</v>
      </c>
      <c r="C30" s="172">
        <f>+'Exhibit A-2 State'!DO30</f>
        <v>5470905</v>
      </c>
      <c r="D30" s="176"/>
      <c r="E30" s="172">
        <f>+'Exhibit A-2 Federal'!Q29</f>
        <v>44308235</v>
      </c>
      <c r="F30" s="174"/>
      <c r="G30" s="172">
        <v>0</v>
      </c>
      <c r="H30" s="174"/>
      <c r="I30" s="172">
        <f t="shared" si="1"/>
        <v>49779140</v>
      </c>
      <c r="J30" s="174"/>
      <c r="K30" s="401">
        <v>45924012</v>
      </c>
      <c r="L30" s="192"/>
    </row>
    <row r="31" spans="1:12" ht="15" customHeight="1">
      <c r="A31" s="190" t="s">
        <v>43</v>
      </c>
      <c r="B31" s="153" t="s">
        <v>22</v>
      </c>
      <c r="C31" s="172">
        <f>+'Exhibit A-2 State'!DO31</f>
        <v>974162</v>
      </c>
      <c r="D31" s="176"/>
      <c r="E31" s="172">
        <f>+'Exhibit A-2 Federal'!Q30</f>
        <v>6689992</v>
      </c>
      <c r="F31" s="174"/>
      <c r="G31" s="172">
        <v>0</v>
      </c>
      <c r="H31" s="174"/>
      <c r="I31" s="172">
        <f t="shared" si="1"/>
        <v>7664154</v>
      </c>
      <c r="J31" s="174"/>
      <c r="K31" s="401">
        <v>7526751</v>
      </c>
      <c r="L31" s="192"/>
    </row>
    <row r="32" spans="1:12" ht="15" customHeight="1">
      <c r="A32" s="190" t="s">
        <v>41</v>
      </c>
      <c r="B32" s="153" t="s">
        <v>22</v>
      </c>
      <c r="C32" s="172">
        <f>+'Exhibit A-2 State'!DO32</f>
        <v>202523</v>
      </c>
      <c r="D32" s="176"/>
      <c r="E32" s="172">
        <f>+'Exhibit A-2 Federal'!Q31</f>
        <v>1975897</v>
      </c>
      <c r="F32" s="174"/>
      <c r="G32" s="172">
        <v>0</v>
      </c>
      <c r="H32" s="174"/>
      <c r="I32" s="172">
        <f t="shared" si="1"/>
        <v>2178420</v>
      </c>
      <c r="J32" s="174"/>
      <c r="K32" s="401">
        <v>1580165</v>
      </c>
      <c r="L32" s="192"/>
    </row>
    <row r="33" spans="1:12" ht="15" customHeight="1">
      <c r="A33" s="190" t="s">
        <v>40</v>
      </c>
      <c r="B33" s="153" t="s">
        <v>22</v>
      </c>
      <c r="C33" s="172">
        <f>+'Exhibit A-2 State'!DO33</f>
        <v>409</v>
      </c>
      <c r="D33" s="176"/>
      <c r="E33" s="172">
        <f>+'Exhibit A-2 Federal'!Q32</f>
        <v>4165638</v>
      </c>
      <c r="F33" s="174"/>
      <c r="G33" s="172">
        <v>0</v>
      </c>
      <c r="H33" s="174"/>
      <c r="I33" s="172">
        <f t="shared" si="1"/>
        <v>4166047</v>
      </c>
      <c r="J33" s="174"/>
      <c r="K33" s="401">
        <v>4861594</v>
      </c>
      <c r="L33" s="192"/>
    </row>
    <row r="34" spans="1:12" ht="15" customHeight="1">
      <c r="A34" s="190" t="s">
        <v>45</v>
      </c>
      <c r="B34" s="153" t="s">
        <v>22</v>
      </c>
      <c r="C34" s="172">
        <f>+'Exhibit A-2 State'!DO34</f>
        <v>49060</v>
      </c>
      <c r="D34" s="176"/>
      <c r="E34" s="172">
        <f>+'Exhibit A-2 Federal'!Q33</f>
        <v>7225</v>
      </c>
      <c r="F34" s="174"/>
      <c r="G34" s="172">
        <v>0</v>
      </c>
      <c r="H34" s="174"/>
      <c r="I34" s="172">
        <f t="shared" si="1"/>
        <v>56285</v>
      </c>
      <c r="J34" s="174"/>
      <c r="K34" s="401">
        <v>64451</v>
      </c>
      <c r="L34" s="192"/>
    </row>
    <row r="35" spans="1:12" ht="15" customHeight="1">
      <c r="A35" s="190" t="s">
        <v>564</v>
      </c>
      <c r="B35" s="153" t="s">
        <v>22</v>
      </c>
      <c r="C35" s="172">
        <f>+'Exhibit A-2 State'!DO35</f>
        <v>3541533</v>
      </c>
      <c r="D35" s="176"/>
      <c r="E35" s="172">
        <f>+'Exhibit A-2 Federal'!Q34</f>
        <v>65244</v>
      </c>
      <c r="F35" s="174"/>
      <c r="G35" s="172">
        <v>0</v>
      </c>
      <c r="H35" s="174"/>
      <c r="I35" s="172">
        <f t="shared" si="1"/>
        <v>3606777</v>
      </c>
      <c r="J35" s="174"/>
      <c r="K35" s="401">
        <v>3437053</v>
      </c>
      <c r="L35" s="192"/>
    </row>
    <row r="36" spans="1:12" ht="3.75" customHeight="1">
      <c r="A36" s="168"/>
      <c r="B36" s="153" t="s">
        <v>22</v>
      </c>
      <c r="C36" s="194"/>
      <c r="D36" s="176"/>
      <c r="E36" s="194"/>
      <c r="F36" s="174"/>
      <c r="G36" s="194"/>
      <c r="H36" s="174"/>
      <c r="I36" s="194"/>
      <c r="J36" s="174"/>
      <c r="K36" s="401"/>
      <c r="L36" s="192"/>
    </row>
    <row r="37" spans="1:12" ht="15.75" customHeight="1">
      <c r="A37" s="181" t="s">
        <v>308</v>
      </c>
      <c r="B37" s="153" t="s">
        <v>22</v>
      </c>
      <c r="C37" s="397">
        <f>ROUND(SUM(C26:C36),1)</f>
        <v>16106101</v>
      </c>
      <c r="D37" s="398"/>
      <c r="E37" s="397">
        <f>ROUND(SUM(E26:E36),1)</f>
        <v>64443667</v>
      </c>
      <c r="F37" s="184"/>
      <c r="G37" s="397">
        <f>ROUND(SUM(G26:G36),1)</f>
        <v>0</v>
      </c>
      <c r="H37" s="184"/>
      <c r="I37" s="397">
        <f>ROUND(SUM(I26:I36),1)</f>
        <v>80549768</v>
      </c>
      <c r="J37" s="184"/>
      <c r="K37" s="399">
        <f>ROUND(SUM(K26:K35),1)</f>
        <v>73242082</v>
      </c>
      <c r="L37" s="192"/>
    </row>
    <row r="38" spans="1:12" ht="15" customHeight="1">
      <c r="A38" s="153" t="s">
        <v>107</v>
      </c>
      <c r="B38" s="153" t="s">
        <v>22</v>
      </c>
      <c r="C38" s="187"/>
      <c r="D38" s="176"/>
      <c r="E38" s="187"/>
      <c r="F38" s="174"/>
      <c r="G38" s="187"/>
      <c r="H38" s="174"/>
      <c r="I38" s="188"/>
      <c r="J38" s="174"/>
      <c r="K38" s="401"/>
      <c r="L38" s="189"/>
    </row>
    <row r="39" spans="1:12" ht="15" customHeight="1">
      <c r="A39" s="168" t="s">
        <v>309</v>
      </c>
      <c r="B39" s="153" t="s">
        <v>22</v>
      </c>
      <c r="C39" s="195">
        <f>+'Exhibit A-2 State'!DO38</f>
        <v>5200246</v>
      </c>
      <c r="D39" s="176"/>
      <c r="E39" s="195">
        <f>+'Exhibit A-2 Federal'!Q37</f>
        <v>2437389</v>
      </c>
      <c r="F39" s="174"/>
      <c r="G39" s="195">
        <v>0</v>
      </c>
      <c r="H39" s="174"/>
      <c r="I39" s="172">
        <f>ROUND(SUM(C39:G39),1)</f>
        <v>7637635</v>
      </c>
      <c r="J39" s="174"/>
      <c r="K39" s="401">
        <v>5786723</v>
      </c>
      <c r="L39" s="192"/>
    </row>
    <row r="40" spans="1:12" ht="15" customHeight="1">
      <c r="A40" s="168" t="s">
        <v>310</v>
      </c>
      <c r="B40" s="153" t="s">
        <v>22</v>
      </c>
      <c r="C40" s="195">
        <f>+'Exhibit A-2 State'!DO39</f>
        <v>2639452</v>
      </c>
      <c r="D40" s="176"/>
      <c r="E40" s="195">
        <f>+'Exhibit A-2 Federal'!Q38</f>
        <v>1724517</v>
      </c>
      <c r="F40" s="174"/>
      <c r="G40" s="195">
        <v>0</v>
      </c>
      <c r="H40" s="174"/>
      <c r="I40" s="172">
        <f>ROUND(SUM(C40:G40),1)</f>
        <v>4363969</v>
      </c>
      <c r="J40" s="174"/>
      <c r="K40" s="401">
        <v>4326921</v>
      </c>
      <c r="L40" s="191"/>
    </row>
    <row r="41" spans="1:12" ht="15" customHeight="1">
      <c r="A41" s="168" t="s">
        <v>311</v>
      </c>
      <c r="B41" s="153" t="s">
        <v>22</v>
      </c>
      <c r="C41" s="195">
        <f>+'Exhibit A-2 State'!DO40</f>
        <v>886320</v>
      </c>
      <c r="D41" s="176"/>
      <c r="E41" s="195">
        <f>+'Exhibit A-2 Federal'!Q39</f>
        <v>1341575</v>
      </c>
      <c r="F41" s="174"/>
      <c r="G41" s="195">
        <v>0</v>
      </c>
      <c r="H41" s="174"/>
      <c r="I41" s="172">
        <f>ROUND(SUM(C41:G41),1)</f>
        <v>2227895</v>
      </c>
      <c r="J41" s="174"/>
      <c r="K41" s="401">
        <v>1303087</v>
      </c>
      <c r="L41" s="192"/>
    </row>
    <row r="42" spans="1:12" ht="15" customHeight="1">
      <c r="A42" s="168" t="s">
        <v>382</v>
      </c>
      <c r="B42" s="153"/>
      <c r="C42" s="195"/>
      <c r="D42" s="176"/>
      <c r="E42" s="195"/>
      <c r="F42" s="174"/>
      <c r="G42" s="195"/>
      <c r="H42" s="174"/>
      <c r="I42" s="172"/>
      <c r="J42" s="174"/>
      <c r="K42" s="401"/>
      <c r="L42" s="192"/>
    </row>
    <row r="43" spans="1:12" ht="15" customHeight="1">
      <c r="A43" s="168" t="s">
        <v>1329</v>
      </c>
      <c r="B43" s="153" t="s">
        <v>22</v>
      </c>
      <c r="C43" s="195">
        <v>0</v>
      </c>
      <c r="D43" s="176"/>
      <c r="E43" s="195">
        <f>'Exhibit A-2 Federal'!Q41</f>
        <v>102221</v>
      </c>
      <c r="F43" s="174"/>
      <c r="G43" s="195">
        <v>0</v>
      </c>
      <c r="H43" s="174"/>
      <c r="I43" s="172">
        <f>ROUND(SUM(C43:G43),1)</f>
        <v>102221</v>
      </c>
      <c r="J43" s="174"/>
      <c r="K43" s="401">
        <v>0</v>
      </c>
      <c r="L43" s="192"/>
    </row>
    <row r="44" spans="1:12" ht="15" customHeight="1">
      <c r="A44" s="168" t="s">
        <v>312</v>
      </c>
      <c r="B44" s="153" t="s">
        <v>22</v>
      </c>
      <c r="C44" s="195">
        <f>+'Exhibit A-2 State'!DO41</f>
        <v>0</v>
      </c>
      <c r="D44" s="176"/>
      <c r="E44" s="196">
        <v>0</v>
      </c>
      <c r="F44" s="174"/>
      <c r="G44" s="196">
        <v>0</v>
      </c>
      <c r="H44" s="174"/>
      <c r="I44" s="194">
        <f>ROUND(SUM(C44:G44),1)</f>
        <v>0</v>
      </c>
      <c r="J44" s="174"/>
      <c r="K44" s="401">
        <v>0</v>
      </c>
      <c r="L44" s="192"/>
    </row>
    <row r="45" spans="1:12" ht="15.75" customHeight="1">
      <c r="A45" s="181" t="s">
        <v>313</v>
      </c>
      <c r="B45" s="152" t="s">
        <v>22</v>
      </c>
      <c r="C45" s="185">
        <f>ROUND(SUM(C37:C44),1)</f>
        <v>24832119</v>
      </c>
      <c r="D45" s="183"/>
      <c r="E45" s="185">
        <f>ROUND(SUM(E37:E44),1)</f>
        <v>70049369</v>
      </c>
      <c r="F45" s="184"/>
      <c r="G45" s="185">
        <f>ROUND(SUM(G37:G44),1)</f>
        <v>0</v>
      </c>
      <c r="H45" s="184"/>
      <c r="I45" s="185">
        <f>ROUND(SUM(I37:I44),1)</f>
        <v>94881488</v>
      </c>
      <c r="J45" s="174"/>
      <c r="K45" s="399">
        <f>ROUND(SUM(K37:K44),1)</f>
        <v>84658813</v>
      </c>
      <c r="L45" s="186"/>
    </row>
    <row r="46" spans="1:12" ht="14.1" customHeight="1">
      <c r="A46" s="152"/>
      <c r="B46" s="153" t="s">
        <v>22</v>
      </c>
      <c r="C46" s="187"/>
      <c r="D46" s="176"/>
      <c r="E46" s="187"/>
      <c r="F46" s="174"/>
      <c r="G46" s="187"/>
      <c r="H46" s="174"/>
      <c r="I46" s="188"/>
      <c r="J46" s="174"/>
      <c r="K46" s="79"/>
      <c r="L46" s="189"/>
    </row>
    <row r="47" spans="1:12" ht="14.1" customHeight="1">
      <c r="A47" s="152" t="s">
        <v>110</v>
      </c>
      <c r="B47" s="153" t="s">
        <v>22</v>
      </c>
      <c r="C47" s="187"/>
      <c r="D47" s="176"/>
      <c r="E47" s="187"/>
      <c r="F47" s="174"/>
      <c r="G47" s="187"/>
      <c r="H47" s="174"/>
      <c r="I47" s="188"/>
      <c r="J47" s="174"/>
      <c r="K47" s="401"/>
      <c r="L47" s="189"/>
    </row>
    <row r="48" spans="1:12" ht="16.350000000000001" customHeight="1">
      <c r="A48" s="181" t="s">
        <v>314</v>
      </c>
      <c r="B48" s="152" t="s">
        <v>304</v>
      </c>
      <c r="C48" s="197">
        <f>ROUND(SUM(C22-C45),1)</f>
        <v>-2076183</v>
      </c>
      <c r="D48" s="183"/>
      <c r="E48" s="197">
        <f>ROUND(SUM(E22-E45),1)</f>
        <v>6270129</v>
      </c>
      <c r="F48" s="184"/>
      <c r="G48" s="197">
        <f>ROUND(SUM(G22-G45),1)</f>
        <v>0</v>
      </c>
      <c r="H48" s="184"/>
      <c r="I48" s="197">
        <f>ROUND(SUM(I22-I45),1)</f>
        <v>4193946</v>
      </c>
      <c r="J48" s="174"/>
      <c r="K48" s="38">
        <f>ROUND(SUM(K22-K45),1)</f>
        <v>3576416</v>
      </c>
      <c r="L48" s="186"/>
    </row>
    <row r="49" spans="1:12" ht="13.35" customHeight="1">
      <c r="A49" s="153"/>
      <c r="B49" s="153" t="s">
        <v>22</v>
      </c>
      <c r="C49" s="187"/>
      <c r="D49" s="176"/>
      <c r="E49" s="187"/>
      <c r="F49" s="174"/>
      <c r="G49" s="187"/>
      <c r="H49" s="174"/>
      <c r="I49" s="188"/>
      <c r="J49" s="174"/>
      <c r="K49" s="79"/>
      <c r="L49" s="189"/>
    </row>
    <row r="50" spans="1:12" ht="16.350000000000001" customHeight="1">
      <c r="A50" s="152" t="s">
        <v>17</v>
      </c>
      <c r="B50" s="153" t="s">
        <v>22</v>
      </c>
      <c r="C50" s="187"/>
      <c r="D50" s="176"/>
      <c r="E50" s="187"/>
      <c r="F50" s="174"/>
      <c r="G50" s="187"/>
      <c r="H50" s="174"/>
      <c r="I50" s="188"/>
      <c r="J50" s="174"/>
      <c r="K50" s="401"/>
      <c r="L50" s="189"/>
    </row>
    <row r="51" spans="1:12" ht="14.1" customHeight="1">
      <c r="A51" s="168" t="s">
        <v>315</v>
      </c>
      <c r="B51" s="153" t="s">
        <v>22</v>
      </c>
      <c r="C51" s="172">
        <f>+'Exhibit A-2 State'!DO48</f>
        <v>3685387</v>
      </c>
      <c r="D51" s="176"/>
      <c r="E51" s="172">
        <f>+'Exhibit A-2 Federal'!Q48</f>
        <v>0</v>
      </c>
      <c r="F51" s="174"/>
      <c r="G51" s="949">
        <v>-596962</v>
      </c>
      <c r="H51" s="174"/>
      <c r="I51" s="172">
        <f>ROUND(SUM(C51:G51),1)</f>
        <v>3088425</v>
      </c>
      <c r="J51" s="174"/>
      <c r="K51" s="401">
        <v>2269197</v>
      </c>
      <c r="L51" s="192"/>
    </row>
    <row r="52" spans="1:12" ht="14.1" customHeight="1">
      <c r="A52" s="168" t="s">
        <v>342</v>
      </c>
      <c r="B52" s="153" t="s">
        <v>22</v>
      </c>
      <c r="C52" s="172">
        <f>+'Exhibit A-2 State'!DO49</f>
        <v>-1103786</v>
      </c>
      <c r="D52" s="176"/>
      <c r="E52" s="172">
        <f>+'Exhibit A-2 Federal'!Q49</f>
        <v>-2220822</v>
      </c>
      <c r="F52" s="174"/>
      <c r="G52" s="950">
        <v>596962</v>
      </c>
      <c r="H52" s="189"/>
      <c r="I52" s="849">
        <f>ROUND(SUM(C52:G52),1)</f>
        <v>-2727646</v>
      </c>
      <c r="J52" s="189"/>
      <c r="K52" s="401">
        <v>-3375962</v>
      </c>
      <c r="L52" s="192"/>
    </row>
    <row r="53" spans="1:12" ht="16.350000000000001" customHeight="1">
      <c r="A53" s="181" t="s">
        <v>316</v>
      </c>
      <c r="B53" s="152" t="s">
        <v>22</v>
      </c>
      <c r="C53" s="182">
        <f>SUM(C51:C52)</f>
        <v>2581601</v>
      </c>
      <c r="D53" s="183"/>
      <c r="E53" s="182">
        <f>ROUND(SUM(E51:E52),1)</f>
        <v>-2220822</v>
      </c>
      <c r="F53" s="184"/>
      <c r="G53" s="182">
        <f>ROUND(SUM(G51:G52),1)</f>
        <v>0</v>
      </c>
      <c r="H53" s="184"/>
      <c r="I53" s="182">
        <f>SUM(I51:I52)</f>
        <v>360779</v>
      </c>
      <c r="J53" s="174"/>
      <c r="K53" s="139">
        <f>ROUND(SUM(K51:K52),1)</f>
        <v>-1106765</v>
      </c>
      <c r="L53" s="186"/>
    </row>
    <row r="54" spans="1:12" ht="13.35" customHeight="1">
      <c r="A54" s="153"/>
      <c r="B54" s="153" t="s">
        <v>22</v>
      </c>
      <c r="C54" s="187"/>
      <c r="D54" s="176"/>
      <c r="E54" s="187"/>
      <c r="F54" s="174"/>
      <c r="G54" s="187"/>
      <c r="H54" s="174"/>
      <c r="I54" s="188"/>
      <c r="J54" s="174"/>
      <c r="K54" s="29"/>
      <c r="L54" s="189"/>
    </row>
    <row r="55" spans="1:12" ht="14.1" customHeight="1">
      <c r="A55" s="152" t="s">
        <v>1090</v>
      </c>
      <c r="B55" s="153"/>
      <c r="C55" s="187"/>
      <c r="D55" s="176"/>
      <c r="E55" s="187"/>
      <c r="F55" s="174"/>
      <c r="G55" s="187"/>
      <c r="H55" s="174"/>
      <c r="I55" s="188"/>
      <c r="J55" s="174"/>
      <c r="K55" s="29"/>
      <c r="L55" s="189"/>
    </row>
    <row r="56" spans="1:12" ht="14.1" customHeight="1">
      <c r="A56" s="152" t="s">
        <v>1091</v>
      </c>
      <c r="B56" s="153"/>
      <c r="C56" s="187"/>
      <c r="D56" s="176"/>
      <c r="E56" s="187"/>
      <c r="F56" s="174"/>
      <c r="G56" s="187"/>
      <c r="H56" s="174"/>
      <c r="I56" s="188"/>
      <c r="J56" s="174"/>
      <c r="K56" s="401"/>
      <c r="L56" s="189"/>
    </row>
    <row r="57" spans="1:12" ht="14.1" customHeight="1">
      <c r="A57" s="181" t="s">
        <v>321</v>
      </c>
      <c r="B57" s="152" t="s">
        <v>304</v>
      </c>
      <c r="C57" s="199">
        <f>ROUND(SUM(C48+C53),1)</f>
        <v>505418</v>
      </c>
      <c r="D57" s="183"/>
      <c r="E57" s="199">
        <f>ROUND(SUM(E48+E53),1)</f>
        <v>4049307</v>
      </c>
      <c r="F57" s="184"/>
      <c r="G57" s="199">
        <f>ROUND(SUM(G48+G53),1)</f>
        <v>0</v>
      </c>
      <c r="H57" s="184"/>
      <c r="I57" s="199">
        <f>ROUND(SUM(I48+I53),1)</f>
        <v>4554725</v>
      </c>
      <c r="J57" s="174"/>
      <c r="K57" s="38">
        <f>ROUND(SUM(K48)+SUM(K53),1)</f>
        <v>2469651</v>
      </c>
      <c r="L57" s="186"/>
    </row>
    <row r="58" spans="1:12" ht="13.35" customHeight="1">
      <c r="A58" s="153"/>
      <c r="B58" s="153"/>
      <c r="C58" s="187"/>
      <c r="D58" s="176"/>
      <c r="E58" s="187"/>
      <c r="F58" s="174"/>
      <c r="G58" s="187"/>
      <c r="H58" s="174"/>
      <c r="I58" s="172"/>
      <c r="J58" s="174"/>
      <c r="K58" s="401"/>
      <c r="L58" s="192"/>
    </row>
    <row r="59" spans="1:12" ht="16.350000000000001" customHeight="1">
      <c r="A59" s="181" t="s">
        <v>1155</v>
      </c>
      <c r="B59" s="152" t="s">
        <v>304</v>
      </c>
      <c r="C59" s="198">
        <f>'Exhibit A-2 State'!DO56</f>
        <v>5400689</v>
      </c>
      <c r="D59" s="183"/>
      <c r="E59" s="198">
        <f>+'Exhibit A-2 Federal'!Q56</f>
        <v>911367</v>
      </c>
      <c r="F59" s="184"/>
      <c r="G59" s="198">
        <v>0</v>
      </c>
      <c r="H59" s="184"/>
      <c r="I59" s="200">
        <f>SUM(C59:G59)</f>
        <v>6312056</v>
      </c>
      <c r="J59" s="174"/>
      <c r="K59" s="38">
        <v>3842405</v>
      </c>
      <c r="L59" s="186"/>
    </row>
    <row r="60" spans="1:12" ht="20.100000000000001" customHeight="1" thickBot="1">
      <c r="A60" s="181" t="s">
        <v>322</v>
      </c>
      <c r="B60" s="169" t="s">
        <v>350</v>
      </c>
      <c r="C60" s="446">
        <f>ROUND(SUM(C57+C59),1)</f>
        <v>5906107</v>
      </c>
      <c r="D60" s="447"/>
      <c r="E60" s="446">
        <f>ROUND(SUM(E57+E59),1)</f>
        <v>4960674</v>
      </c>
      <c r="F60" s="447"/>
      <c r="G60" s="446">
        <f>ROUND(SUM(G57+G59),1)</f>
        <v>0</v>
      </c>
      <c r="H60" s="447"/>
      <c r="I60" s="446">
        <f>ROUND(SUM(I57+I59),1)</f>
        <v>10866781</v>
      </c>
      <c r="J60" s="447"/>
      <c r="K60" s="446">
        <f>ROUND(SUM(K57+K59),1)</f>
        <v>6312056</v>
      </c>
      <c r="L60" s="186"/>
    </row>
    <row r="61" spans="1:12" ht="16.5" thickTop="1">
      <c r="A61" s="153"/>
      <c r="B61" s="153"/>
      <c r="C61" s="177"/>
      <c r="D61" s="176"/>
      <c r="E61" s="176"/>
      <c r="F61" s="184"/>
      <c r="G61" s="201"/>
      <c r="H61" s="184"/>
      <c r="I61" s="184"/>
      <c r="J61" s="154"/>
      <c r="K61" s="154"/>
      <c r="L61" s="155"/>
    </row>
    <row r="62" spans="1:12" ht="15.75">
      <c r="A62" s="829" t="s">
        <v>1129</v>
      </c>
      <c r="B62" s="202"/>
    </row>
    <row r="63" spans="1:12" ht="15">
      <c r="A63" s="168"/>
      <c r="B63" s="202"/>
    </row>
    <row r="64" spans="1:12" ht="15">
      <c r="A64" s="168"/>
      <c r="I64" s="171"/>
    </row>
    <row r="65" spans="1:9" ht="15">
      <c r="A65" s="203"/>
      <c r="I65" s="153"/>
    </row>
    <row r="66" spans="1:9" ht="15">
      <c r="A66" s="203"/>
    </row>
    <row r="67" spans="1:9" ht="15">
      <c r="A67" s="469"/>
    </row>
    <row r="91" spans="1:1">
      <c r="A91" s="204"/>
    </row>
    <row r="92" spans="1:1">
      <c r="A92" s="204"/>
    </row>
    <row r="93" spans="1:1">
      <c r="A93" s="204"/>
    </row>
    <row r="94" spans="1:1">
      <c r="A94" s="204"/>
    </row>
    <row r="100" spans="1:1">
      <c r="A100" s="204"/>
    </row>
    <row r="101" spans="1:1">
      <c r="A101" s="204"/>
    </row>
    <row r="103" spans="1:1">
      <c r="A103" s="204"/>
    </row>
    <row r="105" spans="1:1">
      <c r="A105" s="204"/>
    </row>
    <row r="107" spans="1:1">
      <c r="A107" s="204"/>
    </row>
    <row r="109" spans="1:1">
      <c r="A109" s="204"/>
    </row>
    <row r="110" spans="1:1">
      <c r="A110" s="204"/>
    </row>
  </sheetData>
  <hyperlinks>
    <hyperlink ref="A62" location="'Footnotes 1 - 11'!A1" display="(*) See Accompanying Footnotes" xr:uid="{00000000-0004-0000-1800-000000000000}"/>
  </hyperlinks>
  <pageMargins left="0.7" right="0.46" top="0.9" bottom="0.25" header="0.5" footer="0.25"/>
  <pageSetup scale="51" orientation="landscape" r:id="rId1"/>
  <headerFooter scaleWithDoc="0">
    <oddFooter>&amp;R&amp;8 46</oddFooter>
  </headerFooter>
  <customProperties>
    <customPr name="SheetOptions"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102"/>
  <sheetViews>
    <sheetView showGridLines="0" zoomScale="70" zoomScaleNormal="70" workbookViewId="0"/>
  </sheetViews>
  <sheetFormatPr defaultColWidth="8.77734375" defaultRowHeight="18"/>
  <cols>
    <col min="1" max="1" width="60.5546875" style="205" customWidth="1"/>
    <col min="2" max="2" width="2.77734375" style="205" customWidth="1"/>
    <col min="3" max="3" width="21.77734375" style="205" customWidth="1"/>
    <col min="4" max="4" width="2.77734375" style="205" customWidth="1"/>
    <col min="5" max="5" width="21.77734375" style="205" customWidth="1"/>
    <col min="6" max="6" width="2.77734375" style="205" customWidth="1"/>
    <col min="7" max="7" width="21.77734375" style="205" customWidth="1"/>
    <col min="8" max="8" width="2.77734375" style="205" customWidth="1"/>
    <col min="9" max="9" width="21.77734375" style="205" customWidth="1"/>
    <col min="10" max="10" width="2.77734375" style="205" customWidth="1"/>
    <col min="11" max="11" width="21.77734375" style="205" customWidth="1"/>
    <col min="12" max="12" width="3.44140625" style="205" customWidth="1"/>
    <col min="13" max="13" width="19" style="205" customWidth="1"/>
    <col min="14" max="14" width="2.77734375" style="205" customWidth="1"/>
    <col min="15" max="15" width="19" style="205" customWidth="1"/>
    <col min="16" max="16" width="2.77734375" style="205" customWidth="1"/>
    <col min="17" max="17" width="19" style="205" customWidth="1"/>
    <col min="18" max="18" width="2.77734375" style="205" customWidth="1"/>
    <col min="19" max="19" width="21" style="205" customWidth="1"/>
    <col min="20" max="20" width="3" style="205" customWidth="1"/>
    <col min="21" max="21" width="18.109375" style="205" customWidth="1"/>
    <col min="22" max="22" width="3.109375" style="205" customWidth="1"/>
    <col min="23" max="23" width="2.77734375" style="205" customWidth="1"/>
    <col min="24" max="24" width="2.109375" style="205" customWidth="1"/>
    <col min="25" max="25" width="15.77734375" style="205" customWidth="1"/>
    <col min="26" max="26" width="95.77734375" style="205" customWidth="1"/>
    <col min="27" max="27" width="33.77734375" style="205" customWidth="1"/>
    <col min="28" max="16384" width="8.77734375" style="205"/>
  </cols>
  <sheetData>
    <row r="1" spans="1:32">
      <c r="A1" s="619" t="s">
        <v>826</v>
      </c>
    </row>
    <row r="3" spans="1:32" ht="18" customHeight="1">
      <c r="A3" s="206" t="s">
        <v>30</v>
      </c>
      <c r="B3" s="207"/>
      <c r="C3" s="207"/>
      <c r="D3" s="207"/>
      <c r="E3" s="207"/>
      <c r="H3" s="207"/>
      <c r="W3" s="104"/>
      <c r="X3" s="104"/>
      <c r="Y3" s="104"/>
      <c r="Z3" s="104"/>
      <c r="AA3" s="104"/>
      <c r="AB3" s="104"/>
      <c r="AC3" s="104"/>
      <c r="AD3" s="104"/>
      <c r="AE3" s="104"/>
      <c r="AF3" s="104"/>
    </row>
    <row r="4" spans="1:32" ht="18" customHeight="1">
      <c r="A4" s="206" t="s">
        <v>352</v>
      </c>
      <c r="B4" s="207"/>
      <c r="C4" s="207"/>
      <c r="D4" s="207"/>
      <c r="E4" s="207"/>
      <c r="H4" s="207"/>
    </row>
    <row r="5" spans="1:32" s="104" customFormat="1" ht="18" customHeight="1">
      <c r="A5" s="206" t="s">
        <v>353</v>
      </c>
      <c r="B5" s="60"/>
      <c r="C5" s="60"/>
      <c r="D5" s="60"/>
      <c r="E5" s="60"/>
      <c r="H5" s="60"/>
      <c r="K5" s="208" t="s">
        <v>354</v>
      </c>
      <c r="U5" s="208" t="s">
        <v>354</v>
      </c>
    </row>
    <row r="6" spans="1:32" s="104" customFormat="1" ht="18" customHeight="1">
      <c r="A6" s="206" t="s">
        <v>64</v>
      </c>
      <c r="B6" s="60"/>
      <c r="C6" s="60"/>
      <c r="D6" s="60"/>
      <c r="E6" s="60"/>
      <c r="H6" s="60"/>
      <c r="U6" s="209" t="s">
        <v>355</v>
      </c>
      <c r="Y6" s="60"/>
    </row>
    <row r="7" spans="1:32" s="104" customFormat="1" ht="18" customHeight="1">
      <c r="A7" s="656" t="s">
        <v>1313</v>
      </c>
      <c r="B7" s="60"/>
      <c r="C7" s="60"/>
      <c r="D7" s="60"/>
      <c r="E7" s="60"/>
      <c r="H7" s="60"/>
    </row>
    <row r="8" spans="1:32" s="104" customFormat="1" ht="16.350000000000001" customHeight="1">
      <c r="A8" s="456" t="s">
        <v>1184</v>
      </c>
      <c r="B8" s="60"/>
      <c r="C8" s="60"/>
      <c r="D8" s="60"/>
      <c r="E8" s="60"/>
      <c r="H8" s="60"/>
    </row>
    <row r="9" spans="1:32" ht="14.1" customHeight="1">
      <c r="A9" s="207"/>
      <c r="W9" s="104"/>
      <c r="X9" s="104"/>
      <c r="Y9" s="104"/>
      <c r="Z9" s="104"/>
      <c r="AA9" s="104"/>
      <c r="AB9" s="104"/>
      <c r="AC9" s="104"/>
      <c r="AD9" s="104"/>
      <c r="AE9" s="104"/>
      <c r="AF9" s="104"/>
    </row>
    <row r="10" spans="1:32" ht="14.1" customHeight="1">
      <c r="A10" s="207"/>
      <c r="I10" s="211"/>
      <c r="M10" s="655"/>
      <c r="W10" s="104"/>
      <c r="X10" s="104"/>
      <c r="Y10" s="104"/>
      <c r="Z10" s="104"/>
      <c r="AA10" s="104"/>
      <c r="AB10" s="104"/>
      <c r="AC10" s="104"/>
      <c r="AD10" s="104"/>
      <c r="AE10" s="104"/>
      <c r="AF10" s="104"/>
    </row>
    <row r="11" spans="1:32" ht="14.1" customHeight="1">
      <c r="A11" s="207"/>
      <c r="W11" s="104"/>
      <c r="X11" s="104"/>
      <c r="Y11" s="104"/>
      <c r="Z11" s="104"/>
      <c r="AA11" s="104"/>
      <c r="AB11" s="104"/>
      <c r="AC11" s="104"/>
      <c r="AD11" s="104"/>
      <c r="AE11" s="104"/>
      <c r="AF11" s="104"/>
    </row>
    <row r="12" spans="1:32" ht="15.75" customHeight="1">
      <c r="A12" s="207"/>
      <c r="W12" s="104"/>
      <c r="X12" s="104"/>
      <c r="Y12" s="104"/>
      <c r="Z12" s="104"/>
      <c r="AA12" s="104"/>
      <c r="AB12" s="104"/>
      <c r="AC12" s="104"/>
      <c r="AD12" s="104"/>
      <c r="AE12" s="104"/>
      <c r="AF12" s="104"/>
    </row>
    <row r="13" spans="1:32" ht="15.75" customHeight="1">
      <c r="A13" s="207"/>
      <c r="B13" s="207"/>
      <c r="C13" s="206"/>
      <c r="D13" s="206"/>
      <c r="E13" s="206"/>
      <c r="F13" s="206"/>
      <c r="G13" s="206"/>
      <c r="H13" s="206"/>
      <c r="I13" s="206"/>
      <c r="J13" s="206"/>
      <c r="K13" s="206"/>
      <c r="L13" s="206"/>
      <c r="M13" s="206"/>
      <c r="N13" s="206"/>
      <c r="O13" s="206"/>
      <c r="P13" s="206"/>
      <c r="Q13" s="206"/>
      <c r="R13" s="206"/>
      <c r="S13" s="206"/>
      <c r="T13" s="206"/>
      <c r="U13" s="206"/>
      <c r="V13" s="213"/>
      <c r="W13" s="103"/>
      <c r="X13" s="104"/>
      <c r="Y13" s="104"/>
      <c r="Z13" s="104"/>
      <c r="AA13" s="104"/>
      <c r="AB13" s="104"/>
      <c r="AC13" s="104"/>
      <c r="AD13" s="104"/>
      <c r="AE13" s="104"/>
      <c r="AF13" s="104"/>
    </row>
    <row r="14" spans="1:32" ht="16.350000000000001" customHeight="1">
      <c r="A14" s="207"/>
      <c r="B14" s="207"/>
      <c r="C14" s="213"/>
      <c r="D14" s="206"/>
      <c r="E14" s="212"/>
      <c r="F14" s="206"/>
      <c r="G14" s="206"/>
      <c r="H14" s="206"/>
      <c r="I14" s="213"/>
      <c r="J14" s="206"/>
      <c r="K14" s="206"/>
      <c r="L14" s="206"/>
      <c r="M14" s="212" t="s">
        <v>66</v>
      </c>
      <c r="N14" s="212"/>
      <c r="O14" s="206"/>
      <c r="P14" s="206"/>
      <c r="Q14" s="206"/>
      <c r="R14" s="206"/>
      <c r="S14" s="206"/>
      <c r="T14" s="206"/>
      <c r="U14" s="206"/>
      <c r="V14" s="213"/>
      <c r="W14" s="103"/>
      <c r="X14" s="104"/>
      <c r="Y14" s="104"/>
      <c r="Z14" s="104"/>
      <c r="AA14" s="104"/>
      <c r="AB14" s="104"/>
      <c r="AC14" s="104"/>
      <c r="AD14" s="104"/>
      <c r="AE14" s="104"/>
      <c r="AF14" s="104"/>
    </row>
    <row r="15" spans="1:32" ht="16.350000000000001" customHeight="1">
      <c r="A15" s="207"/>
      <c r="B15" s="207"/>
      <c r="C15" s="213"/>
      <c r="D15" s="206"/>
      <c r="E15" s="212" t="s">
        <v>356</v>
      </c>
      <c r="F15" s="206"/>
      <c r="G15" s="212" t="s">
        <v>357</v>
      </c>
      <c r="H15" s="206"/>
      <c r="J15" s="206"/>
      <c r="K15" s="213"/>
      <c r="L15" s="206"/>
      <c r="M15" s="212" t="s">
        <v>135</v>
      </c>
      <c r="N15" s="212"/>
      <c r="O15" s="213"/>
      <c r="P15" s="206"/>
      <c r="Q15" s="206"/>
      <c r="R15" s="206"/>
      <c r="S15" s="206"/>
      <c r="T15" s="206"/>
      <c r="U15" s="206"/>
      <c r="V15" s="213"/>
      <c r="W15" s="103"/>
      <c r="X15" s="104"/>
      <c r="Y15" s="104"/>
      <c r="Z15" s="104"/>
      <c r="AA15" s="104"/>
      <c r="AB15" s="104"/>
      <c r="AC15" s="104"/>
      <c r="AD15" s="104"/>
      <c r="AE15" s="104"/>
      <c r="AF15" s="104"/>
    </row>
    <row r="16" spans="1:32" ht="16.350000000000001" customHeight="1">
      <c r="A16" s="207"/>
      <c r="B16" s="207"/>
      <c r="C16" s="212" t="s">
        <v>358</v>
      </c>
      <c r="D16" s="206"/>
      <c r="E16" s="212" t="s">
        <v>359</v>
      </c>
      <c r="F16" s="206"/>
      <c r="G16" s="214" t="s">
        <v>360</v>
      </c>
      <c r="H16" s="206"/>
      <c r="I16" s="212" t="s">
        <v>23</v>
      </c>
      <c r="J16" s="206"/>
      <c r="K16" s="212" t="s">
        <v>193</v>
      </c>
      <c r="L16" s="206"/>
      <c r="M16" s="212" t="s">
        <v>203</v>
      </c>
      <c r="N16" s="212"/>
      <c r="O16" s="212" t="s">
        <v>361</v>
      </c>
      <c r="P16" s="206"/>
      <c r="Q16" s="206"/>
      <c r="R16" s="206"/>
      <c r="S16" s="215" t="s">
        <v>363</v>
      </c>
      <c r="T16" s="215"/>
      <c r="U16" s="215"/>
      <c r="V16" s="213"/>
      <c r="W16" s="103"/>
      <c r="X16" s="104"/>
      <c r="Y16" s="104"/>
      <c r="Z16" s="104"/>
      <c r="AA16" s="104"/>
      <c r="AB16" s="104"/>
      <c r="AC16" s="104"/>
      <c r="AD16" s="104"/>
      <c r="AE16" s="104"/>
      <c r="AF16" s="104"/>
    </row>
    <row r="17" spans="1:32" ht="16.350000000000001" customHeight="1">
      <c r="A17" s="207"/>
      <c r="B17" s="207"/>
      <c r="C17" s="212" t="s">
        <v>364</v>
      </c>
      <c r="D17" s="206"/>
      <c r="E17" s="212" t="s">
        <v>82</v>
      </c>
      <c r="F17" s="206"/>
      <c r="G17" s="212" t="s">
        <v>365</v>
      </c>
      <c r="H17" s="206"/>
      <c r="I17" s="212" t="s">
        <v>25</v>
      </c>
      <c r="J17" s="206"/>
      <c r="K17" s="212" t="s">
        <v>366</v>
      </c>
      <c r="L17" s="206"/>
      <c r="M17" s="214" t="s">
        <v>367</v>
      </c>
      <c r="N17" s="214"/>
      <c r="O17" s="212" t="s">
        <v>237</v>
      </c>
      <c r="P17" s="206"/>
      <c r="R17" s="212"/>
      <c r="S17" s="216"/>
      <c r="T17" s="216"/>
      <c r="U17" s="216"/>
      <c r="V17" s="213"/>
      <c r="W17" s="103"/>
      <c r="X17" s="104"/>
      <c r="Y17" s="104"/>
      <c r="Z17" s="104"/>
      <c r="AA17" s="104"/>
      <c r="AB17" s="104"/>
      <c r="AC17" s="104"/>
      <c r="AD17" s="104"/>
      <c r="AE17" s="104"/>
      <c r="AF17" s="104"/>
    </row>
    <row r="18" spans="1:32" ht="16.350000000000001" customHeight="1">
      <c r="A18" s="207"/>
      <c r="B18" s="207"/>
      <c r="C18" s="212" t="s">
        <v>369</v>
      </c>
      <c r="D18" s="206"/>
      <c r="E18" s="217" t="s">
        <v>370</v>
      </c>
      <c r="F18" s="206"/>
      <c r="G18" s="212" t="s">
        <v>371</v>
      </c>
      <c r="H18" s="206"/>
      <c r="I18" s="218" t="s">
        <v>372</v>
      </c>
      <c r="J18" s="206"/>
      <c r="K18" s="212" t="s">
        <v>373</v>
      </c>
      <c r="L18" s="206"/>
      <c r="M18" s="212" t="s">
        <v>374</v>
      </c>
      <c r="N18" s="219"/>
      <c r="O18" s="212" t="s">
        <v>375</v>
      </c>
      <c r="P18" s="206"/>
      <c r="Q18" s="212" t="s">
        <v>94</v>
      </c>
      <c r="R18" s="206"/>
      <c r="S18" s="212" t="s">
        <v>1314</v>
      </c>
      <c r="T18" s="206"/>
      <c r="U18" s="212" t="s">
        <v>1203</v>
      </c>
      <c r="V18" s="213"/>
      <c r="W18" s="103"/>
      <c r="X18" s="104"/>
      <c r="Y18" s="104"/>
      <c r="Z18" s="104"/>
      <c r="AA18" s="104"/>
      <c r="AB18" s="104"/>
      <c r="AC18" s="104"/>
      <c r="AD18" s="104"/>
      <c r="AE18" s="104"/>
      <c r="AF18" s="104"/>
    </row>
    <row r="19" spans="1:32" ht="14.25" customHeight="1">
      <c r="A19" s="207"/>
      <c r="B19" s="207"/>
      <c r="C19" s="220"/>
      <c r="D19" s="207"/>
      <c r="E19" s="207"/>
      <c r="F19" s="207"/>
      <c r="G19" s="220"/>
      <c r="H19" s="207"/>
      <c r="I19" s="220"/>
      <c r="J19" s="207"/>
      <c r="K19" s="220"/>
      <c r="L19" s="207"/>
      <c r="M19" s="220"/>
      <c r="N19" s="221"/>
      <c r="O19" s="220"/>
      <c r="P19" s="207"/>
      <c r="Q19" s="220"/>
      <c r="R19" s="207"/>
      <c r="S19" s="220"/>
      <c r="T19" s="207"/>
      <c r="U19" s="220"/>
      <c r="W19" s="104"/>
      <c r="X19" s="104"/>
      <c r="Y19" s="104"/>
      <c r="Z19" s="104"/>
      <c r="AA19" s="104"/>
      <c r="AB19" s="104"/>
      <c r="AC19" s="104"/>
      <c r="AD19" s="104"/>
      <c r="AE19" s="104"/>
      <c r="AF19" s="104"/>
    </row>
    <row r="20" spans="1:32" ht="16.350000000000001" customHeight="1">
      <c r="A20" s="206" t="s">
        <v>0</v>
      </c>
      <c r="B20" s="207"/>
      <c r="C20" s="207"/>
      <c r="D20" s="207"/>
      <c r="E20" s="207"/>
      <c r="F20" s="207"/>
      <c r="G20" s="207"/>
      <c r="H20" s="207"/>
      <c r="I20" s="207"/>
      <c r="J20" s="207"/>
      <c r="K20" s="207"/>
      <c r="L20" s="207"/>
      <c r="M20" s="207"/>
      <c r="N20" s="207"/>
      <c r="O20" s="207"/>
      <c r="P20" s="207"/>
      <c r="Q20" s="207"/>
      <c r="R20" s="207"/>
      <c r="S20" s="207"/>
      <c r="T20" s="207"/>
      <c r="U20" s="207"/>
      <c r="W20" s="104"/>
      <c r="X20" s="104"/>
      <c r="Y20" s="104"/>
      <c r="Z20" s="104"/>
      <c r="AA20" s="104"/>
      <c r="AB20" s="104"/>
      <c r="AC20" s="104"/>
      <c r="AD20" s="104"/>
      <c r="AE20" s="104"/>
      <c r="AF20" s="104"/>
    </row>
    <row r="21" spans="1:32" ht="16.350000000000001" customHeight="1">
      <c r="A21" s="222" t="s">
        <v>905</v>
      </c>
      <c r="B21" s="655" t="s">
        <v>22</v>
      </c>
      <c r="C21" s="846">
        <v>0</v>
      </c>
      <c r="D21" s="32"/>
      <c r="E21" s="846">
        <v>0</v>
      </c>
      <c r="F21" s="32"/>
      <c r="G21" s="846">
        <v>0</v>
      </c>
      <c r="H21" s="32"/>
      <c r="I21" s="846">
        <v>27483335</v>
      </c>
      <c r="J21" s="32"/>
      <c r="K21" s="846">
        <v>0</v>
      </c>
      <c r="L21" s="32"/>
      <c r="M21" s="846">
        <v>0</v>
      </c>
      <c r="N21" s="32"/>
      <c r="O21" s="846">
        <v>0</v>
      </c>
      <c r="P21" s="32"/>
      <c r="Q21" s="380">
        <v>0</v>
      </c>
      <c r="R21" s="32"/>
      <c r="S21" s="380">
        <f>ROUND(SUM(C21:Q21),1)</f>
        <v>27483335</v>
      </c>
      <c r="T21" s="32"/>
      <c r="U21" s="846">
        <v>26829701</v>
      </c>
      <c r="W21" s="104"/>
      <c r="X21" s="104"/>
      <c r="Y21" s="104"/>
      <c r="Z21" s="104"/>
      <c r="AA21" s="104"/>
      <c r="AB21" s="104"/>
      <c r="AC21" s="104"/>
      <c r="AD21" s="104"/>
      <c r="AE21" s="104"/>
      <c r="AF21" s="104"/>
    </row>
    <row r="22" spans="1:32" ht="16.350000000000001" customHeight="1">
      <c r="A22" s="222" t="s">
        <v>1111</v>
      </c>
      <c r="B22" s="205" t="s">
        <v>22</v>
      </c>
      <c r="C22" s="225">
        <v>0</v>
      </c>
      <c r="E22" s="225">
        <v>0</v>
      </c>
      <c r="G22" s="225">
        <v>0</v>
      </c>
      <c r="I22" s="225">
        <v>3317220</v>
      </c>
      <c r="K22" s="225">
        <v>0</v>
      </c>
      <c r="M22" s="225">
        <v>3317220</v>
      </c>
      <c r="N22" s="226"/>
      <c r="O22" s="225">
        <v>0</v>
      </c>
      <c r="P22" s="655"/>
      <c r="Q22" s="223">
        <v>0</v>
      </c>
      <c r="S22" s="225">
        <f>ROUND(SUM(C22:Q22),1)</f>
        <v>6634440</v>
      </c>
      <c r="U22" s="225">
        <v>7436516</v>
      </c>
      <c r="W22" s="104"/>
      <c r="X22" s="104"/>
      <c r="Y22" s="104"/>
      <c r="Z22" s="104"/>
      <c r="AA22" s="104"/>
      <c r="AB22" s="104"/>
      <c r="AC22" s="104"/>
      <c r="AD22" s="104"/>
      <c r="AE22" s="104"/>
      <c r="AF22" s="104"/>
    </row>
    <row r="23" spans="1:32" ht="16.350000000000001" customHeight="1">
      <c r="A23" s="222" t="s">
        <v>377</v>
      </c>
      <c r="B23" s="205" t="s">
        <v>22</v>
      </c>
      <c r="C23" s="225">
        <v>829756</v>
      </c>
      <c r="D23" s="227"/>
      <c r="E23" s="225">
        <v>0</v>
      </c>
      <c r="F23" s="227"/>
      <c r="G23" s="225">
        <v>0</v>
      </c>
      <c r="H23" s="227"/>
      <c r="I23" s="225">
        <v>1614</v>
      </c>
      <c r="J23" s="227"/>
      <c r="K23" s="225">
        <v>0</v>
      </c>
      <c r="L23" s="227"/>
      <c r="M23" s="225">
        <v>0</v>
      </c>
      <c r="N23" s="228"/>
      <c r="O23" s="225">
        <v>0</v>
      </c>
      <c r="P23" s="227"/>
      <c r="Q23" s="223">
        <v>0</v>
      </c>
      <c r="R23" s="227"/>
      <c r="S23" s="225">
        <f>ROUND(SUM(C23:Q23),1)</f>
        <v>831370</v>
      </c>
      <c r="T23" s="227"/>
      <c r="U23" s="225">
        <v>1005663</v>
      </c>
      <c r="W23" s="104"/>
      <c r="X23" s="104"/>
      <c r="Y23" s="104"/>
      <c r="Z23" s="104"/>
      <c r="AA23" s="104"/>
      <c r="AB23" s="104"/>
      <c r="AC23" s="104"/>
      <c r="AD23" s="104"/>
      <c r="AE23" s="104"/>
      <c r="AF23" s="104"/>
    </row>
    <row r="24" spans="1:32" ht="16.350000000000001" customHeight="1">
      <c r="A24" s="222" t="s">
        <v>378</v>
      </c>
      <c r="B24" s="205" t="s">
        <v>22</v>
      </c>
      <c r="C24" s="225">
        <v>0</v>
      </c>
      <c r="D24" s="227"/>
      <c r="E24" s="225">
        <v>0</v>
      </c>
      <c r="F24" s="227"/>
      <c r="G24" s="225">
        <v>127654</v>
      </c>
      <c r="H24" s="227"/>
      <c r="I24" s="225">
        <v>0</v>
      </c>
      <c r="J24" s="227"/>
      <c r="K24" s="225">
        <v>4344</v>
      </c>
      <c r="L24" s="227"/>
      <c r="M24" s="225">
        <v>9</v>
      </c>
      <c r="N24" s="229"/>
      <c r="O24" s="225">
        <v>268845</v>
      </c>
      <c r="P24" s="227"/>
      <c r="Q24" s="223">
        <v>0</v>
      </c>
      <c r="R24" s="227"/>
      <c r="S24" s="225">
        <f>ROUND(SUM(C24:Q24),1)</f>
        <v>400852</v>
      </c>
      <c r="T24" s="227"/>
      <c r="U24" s="225">
        <v>476948</v>
      </c>
      <c r="W24" s="104"/>
      <c r="X24" s="104"/>
      <c r="Y24" s="104"/>
      <c r="Z24" s="104"/>
      <c r="AA24" s="104"/>
      <c r="AB24" s="104"/>
      <c r="AC24" s="104"/>
      <c r="AD24" s="104"/>
      <c r="AE24" s="104"/>
      <c r="AF24" s="104"/>
    </row>
    <row r="25" spans="1:32" ht="16.350000000000001" customHeight="1">
      <c r="A25" s="222" t="s">
        <v>379</v>
      </c>
      <c r="B25" s="205" t="s">
        <v>22</v>
      </c>
      <c r="C25" s="225">
        <v>0</v>
      </c>
      <c r="D25" s="227"/>
      <c r="E25" s="225">
        <v>0</v>
      </c>
      <c r="F25" s="227"/>
      <c r="G25" s="225">
        <v>0</v>
      </c>
      <c r="H25" s="227"/>
      <c r="I25" s="225">
        <v>73810</v>
      </c>
      <c r="J25" s="227"/>
      <c r="K25" s="225">
        <v>0</v>
      </c>
      <c r="L25" s="227"/>
      <c r="M25" s="225">
        <v>0</v>
      </c>
      <c r="N25" s="229"/>
      <c r="O25" s="225">
        <v>0</v>
      </c>
      <c r="P25" s="227"/>
      <c r="Q25" s="223">
        <v>0</v>
      </c>
      <c r="R25" s="227"/>
      <c r="S25" s="225">
        <f>ROUND(SUM(C25:Q25),1)</f>
        <v>73810</v>
      </c>
      <c r="T25" s="227"/>
      <c r="U25" s="225">
        <v>73769</v>
      </c>
      <c r="W25" s="104"/>
      <c r="X25" s="104"/>
      <c r="Y25" s="104"/>
      <c r="Z25" s="104"/>
      <c r="AA25" s="104"/>
      <c r="AB25" s="104"/>
      <c r="AC25" s="104"/>
      <c r="AD25" s="104"/>
      <c r="AE25" s="104"/>
      <c r="AF25" s="104"/>
    </row>
    <row r="26" spans="1:32" ht="25.35" customHeight="1">
      <c r="A26" s="210" t="s">
        <v>380</v>
      </c>
      <c r="B26" s="213" t="s">
        <v>22</v>
      </c>
      <c r="C26" s="231">
        <f>ROUND(SUM(C21:C25),1)</f>
        <v>829756</v>
      </c>
      <c r="D26" s="232"/>
      <c r="E26" s="231">
        <f>ROUND(SUM(E21:E25),1)</f>
        <v>0</v>
      </c>
      <c r="F26" s="232"/>
      <c r="G26" s="231">
        <f>ROUND(SUM(G21:G25),1)</f>
        <v>127654</v>
      </c>
      <c r="H26" s="232"/>
      <c r="I26" s="231">
        <f>ROUND(SUM(I21:I25),1)</f>
        <v>30875979</v>
      </c>
      <c r="J26" s="232"/>
      <c r="K26" s="231">
        <f>ROUND(SUM(K21:K25),1)</f>
        <v>4344</v>
      </c>
      <c r="L26" s="232"/>
      <c r="M26" s="231">
        <f>ROUND(SUM(M21:M25),1)</f>
        <v>3317229</v>
      </c>
      <c r="N26" s="233"/>
      <c r="O26" s="231">
        <f>ROUND(SUM(O21:O25),1)</f>
        <v>268845</v>
      </c>
      <c r="P26" s="232"/>
      <c r="Q26" s="231">
        <f>ROUND(SUM(Q21:Q25),1)</f>
        <v>0</v>
      </c>
      <c r="R26" s="232"/>
      <c r="S26" s="231">
        <f>ROUND(SUM(S21:S25),1)</f>
        <v>35423807</v>
      </c>
      <c r="T26" s="232"/>
      <c r="U26" s="231">
        <f>ROUND(SUM(U21:U25),1)</f>
        <v>35822597</v>
      </c>
      <c r="W26" s="104"/>
      <c r="X26" s="104"/>
      <c r="Y26" s="104"/>
      <c r="Z26" s="104"/>
      <c r="AA26" s="104"/>
      <c r="AB26" s="104"/>
      <c r="AC26" s="104"/>
      <c r="AD26" s="104"/>
      <c r="AE26" s="104"/>
      <c r="AF26" s="104"/>
    </row>
    <row r="27" spans="1:32" ht="14.1" customHeight="1">
      <c r="A27" s="207"/>
      <c r="C27" s="235"/>
      <c r="D27" s="227"/>
      <c r="E27" s="235"/>
      <c r="F27" s="227"/>
      <c r="G27" s="235"/>
      <c r="H27" s="227"/>
      <c r="I27" s="235"/>
      <c r="J27" s="227"/>
      <c r="K27" s="235"/>
      <c r="L27" s="227"/>
      <c r="M27" s="235"/>
      <c r="N27" s="230"/>
      <c r="O27" s="235"/>
      <c r="P27" s="227"/>
      <c r="Q27" s="235"/>
      <c r="R27" s="227"/>
      <c r="S27" s="235"/>
      <c r="T27" s="227"/>
      <c r="U27" s="235"/>
      <c r="W27" s="104"/>
      <c r="X27" s="104"/>
      <c r="Y27" s="104"/>
      <c r="Z27" s="104"/>
      <c r="AA27" s="104"/>
      <c r="AB27" s="104"/>
      <c r="AC27" s="104"/>
      <c r="AD27" s="104"/>
      <c r="AE27" s="104"/>
      <c r="AF27" s="104"/>
    </row>
    <row r="28" spans="1:32" ht="14.1" customHeight="1">
      <c r="A28" s="207"/>
      <c r="C28" s="225"/>
      <c r="D28" s="227"/>
      <c r="E28" s="225"/>
      <c r="F28" s="227"/>
      <c r="G28" s="225"/>
      <c r="H28" s="227"/>
      <c r="I28" s="225"/>
      <c r="J28" s="227"/>
      <c r="K28" s="225"/>
      <c r="L28" s="227"/>
      <c r="M28" s="225"/>
      <c r="N28" s="230"/>
      <c r="O28" s="225"/>
      <c r="P28" s="227"/>
      <c r="Q28" s="225"/>
      <c r="R28" s="227"/>
      <c r="S28" s="225"/>
      <c r="T28" s="227"/>
      <c r="U28" s="225"/>
      <c r="W28" s="104"/>
      <c r="X28" s="104"/>
      <c r="Y28" s="104"/>
      <c r="Z28" s="104"/>
      <c r="AA28" s="104"/>
      <c r="AB28" s="104"/>
      <c r="AC28" s="104"/>
      <c r="AD28" s="104"/>
      <c r="AE28" s="104"/>
      <c r="AF28" s="104"/>
    </row>
    <row r="29" spans="1:32" ht="15.75" customHeight="1">
      <c r="A29" s="206" t="s">
        <v>6</v>
      </c>
      <c r="C29" s="225"/>
      <c r="D29" s="227"/>
      <c r="E29" s="225"/>
      <c r="F29" s="227"/>
      <c r="G29" s="225"/>
      <c r="H29" s="227"/>
      <c r="I29" s="225"/>
      <c r="J29" s="227"/>
      <c r="K29" s="225"/>
      <c r="L29" s="227"/>
      <c r="M29" s="225"/>
      <c r="N29" s="230"/>
      <c r="O29" s="225"/>
      <c r="P29" s="227"/>
      <c r="Q29" s="225"/>
      <c r="R29" s="227"/>
      <c r="S29" s="225"/>
      <c r="T29" s="227"/>
      <c r="U29" s="225"/>
      <c r="W29" s="104"/>
      <c r="X29" s="104"/>
      <c r="Y29" s="104"/>
      <c r="Z29" s="104"/>
      <c r="AA29" s="104"/>
      <c r="AB29" s="104"/>
      <c r="AC29" s="104"/>
      <c r="AD29" s="104"/>
      <c r="AE29" s="104"/>
      <c r="AF29" s="104"/>
    </row>
    <row r="30" spans="1:32" ht="16.350000000000001" customHeight="1">
      <c r="A30" s="207" t="s">
        <v>107</v>
      </c>
      <c r="C30" s="225"/>
      <c r="D30" s="227"/>
      <c r="E30" s="225"/>
      <c r="F30" s="227"/>
      <c r="G30" s="225"/>
      <c r="H30" s="227"/>
      <c r="I30" s="225"/>
      <c r="J30" s="227"/>
      <c r="K30" s="225"/>
      <c r="L30" s="227"/>
      <c r="M30" s="225"/>
      <c r="N30" s="230"/>
      <c r="O30" s="225"/>
      <c r="P30" s="227"/>
      <c r="Q30" s="225"/>
      <c r="R30" s="227"/>
      <c r="S30" s="225"/>
      <c r="T30" s="227"/>
      <c r="U30" s="225"/>
      <c r="W30" s="104"/>
      <c r="X30" s="104"/>
      <c r="Y30" s="104"/>
      <c r="Z30" s="104"/>
      <c r="AA30" s="104"/>
      <c r="AB30" s="104"/>
      <c r="AC30" s="104"/>
      <c r="AD30" s="104"/>
      <c r="AE30" s="104"/>
      <c r="AF30" s="104"/>
    </row>
    <row r="31" spans="1:32" ht="16.350000000000001" customHeight="1">
      <c r="A31" s="222" t="s">
        <v>381</v>
      </c>
      <c r="B31" s="205" t="s">
        <v>22</v>
      </c>
      <c r="C31" s="225">
        <v>0</v>
      </c>
      <c r="D31" s="227"/>
      <c r="E31" s="225">
        <v>0</v>
      </c>
      <c r="F31" s="227"/>
      <c r="G31" s="225">
        <v>2680</v>
      </c>
      <c r="H31" s="227"/>
      <c r="I31" s="225">
        <v>57762</v>
      </c>
      <c r="J31" s="227"/>
      <c r="K31" s="225">
        <v>0</v>
      </c>
      <c r="L31" s="227"/>
      <c r="M31" s="225">
        <v>0</v>
      </c>
      <c r="N31" s="229"/>
      <c r="O31" s="225">
        <v>967</v>
      </c>
      <c r="P31" s="227"/>
      <c r="Q31" s="223">
        <v>0</v>
      </c>
      <c r="R31" s="227"/>
      <c r="S31" s="225">
        <f>ROUND(SUM(C31:Q31),1)</f>
        <v>61409</v>
      </c>
      <c r="T31" s="227"/>
      <c r="U31" s="225">
        <v>36272</v>
      </c>
      <c r="W31" s="104"/>
      <c r="X31" s="104"/>
      <c r="Y31" s="104"/>
      <c r="Z31" s="104"/>
      <c r="AA31" s="104"/>
      <c r="AB31" s="104"/>
      <c r="AC31" s="104"/>
      <c r="AD31" s="104"/>
      <c r="AE31" s="104"/>
      <c r="AF31" s="104"/>
    </row>
    <row r="32" spans="1:32" ht="16.350000000000001" customHeight="1">
      <c r="A32" s="207" t="s">
        <v>382</v>
      </c>
      <c r="C32" s="225"/>
      <c r="D32" s="227"/>
      <c r="E32" s="225"/>
      <c r="F32" s="227"/>
      <c r="G32" s="225"/>
      <c r="H32" s="227"/>
      <c r="I32" s="225"/>
      <c r="J32" s="227"/>
      <c r="K32" s="225"/>
      <c r="L32" s="227"/>
      <c r="M32" s="225"/>
      <c r="N32" s="230"/>
      <c r="O32" s="225"/>
      <c r="P32" s="227"/>
      <c r="Q32" s="225"/>
      <c r="R32" s="227"/>
      <c r="S32" s="225"/>
      <c r="T32" s="227"/>
      <c r="U32" s="225"/>
      <c r="W32" s="104"/>
      <c r="X32" s="104"/>
      <c r="Y32" s="104"/>
      <c r="Z32" s="104"/>
      <c r="AA32" s="104"/>
      <c r="AB32" s="104"/>
      <c r="AC32" s="104"/>
      <c r="AD32" s="104"/>
      <c r="AE32" s="104"/>
      <c r="AF32" s="104"/>
    </row>
    <row r="33" spans="1:32" ht="16.350000000000001" customHeight="1">
      <c r="A33" s="222" t="s">
        <v>383</v>
      </c>
      <c r="B33" s="205" t="s">
        <v>22</v>
      </c>
      <c r="C33" s="225">
        <v>0</v>
      </c>
      <c r="D33" s="227"/>
      <c r="E33" s="225">
        <v>0</v>
      </c>
      <c r="F33" s="227"/>
      <c r="G33" s="225">
        <v>25468</v>
      </c>
      <c r="H33" s="227"/>
      <c r="I33" s="225">
        <v>13078635</v>
      </c>
      <c r="J33" s="227" t="s">
        <v>298</v>
      </c>
      <c r="K33" s="225">
        <v>4376</v>
      </c>
      <c r="L33" s="227" t="s">
        <v>298</v>
      </c>
      <c r="M33" s="225">
        <v>79443</v>
      </c>
      <c r="N33" s="229"/>
      <c r="O33" s="225">
        <v>8334</v>
      </c>
      <c r="P33" s="227"/>
      <c r="Q33" s="223">
        <v>0</v>
      </c>
      <c r="R33" s="227"/>
      <c r="S33" s="225">
        <f>ROUND(SUM(C33:Q33),1)</f>
        <v>13196256</v>
      </c>
      <c r="T33" s="227"/>
      <c r="U33" s="225">
        <v>4916091</v>
      </c>
      <c r="W33" s="104"/>
      <c r="X33" s="104"/>
      <c r="Y33" s="104"/>
      <c r="Z33" s="104"/>
      <c r="AA33" s="104"/>
      <c r="AB33" s="104"/>
      <c r="AC33" s="104"/>
      <c r="AD33" s="104"/>
      <c r="AE33" s="104"/>
      <c r="AF33" s="104"/>
    </row>
    <row r="34" spans="1:32" ht="25.35" customHeight="1">
      <c r="A34" s="210" t="s">
        <v>384</v>
      </c>
      <c r="B34" s="213" t="s">
        <v>22</v>
      </c>
      <c r="C34" s="234">
        <f>ROUND(SUM(C31:C33),1)</f>
        <v>0</v>
      </c>
      <c r="D34" s="232"/>
      <c r="E34" s="234">
        <f>ROUND(SUM(E31:E33),1)</f>
        <v>0</v>
      </c>
      <c r="F34" s="232"/>
      <c r="G34" s="234">
        <f>ROUND(SUM(G31:G33),1)</f>
        <v>28148</v>
      </c>
      <c r="H34" s="232"/>
      <c r="I34" s="234">
        <f>ROUND(SUM(I31:I33),1)</f>
        <v>13136397</v>
      </c>
      <c r="J34" s="232"/>
      <c r="K34" s="234">
        <f>ROUND(SUM(K31:K33),1)</f>
        <v>4376</v>
      </c>
      <c r="L34" s="232"/>
      <c r="M34" s="234">
        <f>ROUND(SUM(M31:M33),1)</f>
        <v>79443</v>
      </c>
      <c r="N34" s="233"/>
      <c r="O34" s="234">
        <f>ROUND(SUM(O31:O33),1)</f>
        <v>9301</v>
      </c>
      <c r="P34" s="232"/>
      <c r="Q34" s="234">
        <f>ROUND(SUM(Q31:Q33),1)</f>
        <v>0</v>
      </c>
      <c r="R34" s="232"/>
      <c r="S34" s="234">
        <f>ROUND(SUM(S31:S33),1)</f>
        <v>13257665</v>
      </c>
      <c r="T34" s="232"/>
      <c r="U34" s="234">
        <f>ROUND(SUM(U31:U33),1)</f>
        <v>4952363</v>
      </c>
      <c r="V34" s="213"/>
      <c r="W34" s="103"/>
      <c r="X34" s="104"/>
      <c r="Y34" s="104"/>
      <c r="Z34" s="104"/>
      <c r="AA34" s="104"/>
      <c r="AB34" s="104"/>
      <c r="AC34" s="104"/>
      <c r="AD34" s="104"/>
      <c r="AE34" s="104"/>
      <c r="AF34" s="104"/>
    </row>
    <row r="35" spans="1:32" ht="14.1" customHeight="1">
      <c r="A35" s="206"/>
      <c r="C35" s="235"/>
      <c r="D35" s="227"/>
      <c r="E35" s="235"/>
      <c r="F35" s="227"/>
      <c r="G35" s="235"/>
      <c r="H35" s="227"/>
      <c r="I35" s="235"/>
      <c r="J35" s="227"/>
      <c r="K35" s="235"/>
      <c r="L35" s="227"/>
      <c r="M35" s="235"/>
      <c r="N35" s="230"/>
      <c r="O35" s="235"/>
      <c r="P35" s="227"/>
      <c r="Q35" s="235"/>
      <c r="R35" s="227"/>
      <c r="S35" s="235"/>
      <c r="T35" s="227"/>
      <c r="U35" s="235"/>
      <c r="W35" s="104"/>
      <c r="X35" s="104"/>
      <c r="Y35" s="104"/>
      <c r="Z35" s="104"/>
      <c r="AA35" s="104"/>
      <c r="AB35" s="104"/>
      <c r="AC35" s="104"/>
      <c r="AD35" s="104"/>
      <c r="AE35" s="104"/>
      <c r="AF35" s="104"/>
    </row>
    <row r="36" spans="1:32" ht="16.350000000000001" customHeight="1">
      <c r="A36" s="206" t="s">
        <v>110</v>
      </c>
      <c r="C36" s="225"/>
      <c r="D36" s="227"/>
      <c r="E36" s="225"/>
      <c r="F36" s="227"/>
      <c r="G36" s="225"/>
      <c r="H36" s="227"/>
      <c r="I36" s="225"/>
      <c r="J36" s="227"/>
      <c r="K36" s="225"/>
      <c r="L36" s="227"/>
      <c r="M36" s="225"/>
      <c r="N36" s="230"/>
      <c r="O36" s="225"/>
      <c r="P36" s="227"/>
      <c r="Q36" s="225"/>
      <c r="R36" s="227"/>
      <c r="S36" s="225"/>
      <c r="T36" s="227"/>
      <c r="U36" s="225"/>
      <c r="W36" s="104"/>
      <c r="X36" s="104"/>
      <c r="Y36" s="104"/>
      <c r="Z36" s="104"/>
      <c r="AA36" s="104"/>
      <c r="AB36" s="104"/>
      <c r="AC36" s="104"/>
      <c r="AD36" s="104"/>
      <c r="AE36" s="104"/>
      <c r="AF36" s="104"/>
    </row>
    <row r="37" spans="1:32" ht="16.350000000000001" customHeight="1">
      <c r="A37" s="656" t="s">
        <v>1112</v>
      </c>
      <c r="B37" s="213" t="s">
        <v>22</v>
      </c>
      <c r="C37" s="236">
        <f>ROUND(SUM(C26)-SUM(C34),1)</f>
        <v>829756</v>
      </c>
      <c r="D37" s="232"/>
      <c r="E37" s="236">
        <f>ROUND(SUM(E26)-SUM(E34),1)</f>
        <v>0</v>
      </c>
      <c r="F37" s="232"/>
      <c r="G37" s="236">
        <f>ROUND(SUM(G26)-SUM(G34),1)</f>
        <v>99506</v>
      </c>
      <c r="H37" s="232"/>
      <c r="I37" s="236">
        <f>ROUND(SUM(I26)-SUM(I34),1)</f>
        <v>17739582</v>
      </c>
      <c r="J37" s="232"/>
      <c r="K37" s="236">
        <f>ROUND(SUM(K26)-SUM(K34),1)</f>
        <v>-32</v>
      </c>
      <c r="L37" s="232"/>
      <c r="M37" s="236">
        <f>ROUND(SUM(M26)-SUM(M34),1)</f>
        <v>3237786</v>
      </c>
      <c r="N37" s="233"/>
      <c r="O37" s="236">
        <f>ROUND(SUM(O26)-SUM(O34),1)</f>
        <v>259544</v>
      </c>
      <c r="P37" s="232"/>
      <c r="Q37" s="236">
        <f>ROUND(SUM(Q26)-SUM(Q34),1)</f>
        <v>0</v>
      </c>
      <c r="R37" s="232"/>
      <c r="S37" s="236">
        <f>ROUND(SUM(S26)-SUM(S34),1)</f>
        <v>22166142</v>
      </c>
      <c r="T37" s="232"/>
      <c r="U37" s="236">
        <f>ROUND(SUM(U26)-SUM(U34),1)</f>
        <v>30870234</v>
      </c>
      <c r="V37" s="213"/>
      <c r="W37" s="103"/>
      <c r="X37" s="104"/>
      <c r="Y37" s="104"/>
      <c r="Z37" s="104"/>
      <c r="AA37" s="104"/>
      <c r="AB37" s="104"/>
      <c r="AC37" s="104"/>
      <c r="AD37" s="104"/>
      <c r="AE37" s="104"/>
      <c r="AF37" s="104"/>
    </row>
    <row r="38" spans="1:32" ht="14.1" customHeight="1">
      <c r="A38" s="206"/>
      <c r="C38" s="235"/>
      <c r="D38" s="227"/>
      <c r="E38" s="235"/>
      <c r="F38" s="227"/>
      <c r="G38" s="235"/>
      <c r="H38" s="227"/>
      <c r="I38" s="235"/>
      <c r="J38" s="227"/>
      <c r="K38" s="235"/>
      <c r="L38" s="227"/>
      <c r="M38" s="235"/>
      <c r="N38" s="230"/>
      <c r="O38" s="235"/>
      <c r="P38" s="227"/>
      <c r="Q38" s="235"/>
      <c r="R38" s="227"/>
      <c r="S38" s="235"/>
      <c r="T38" s="227"/>
      <c r="U38" s="235"/>
      <c r="W38" s="104"/>
      <c r="X38" s="104"/>
      <c r="Y38" s="104"/>
      <c r="Z38" s="104"/>
      <c r="AA38" s="104"/>
      <c r="AB38" s="104"/>
      <c r="AC38" s="104"/>
      <c r="AD38" s="104"/>
      <c r="AE38" s="104"/>
      <c r="AF38" s="104"/>
    </row>
    <row r="39" spans="1:32" ht="14.1" customHeight="1">
      <c r="A39" s="207"/>
      <c r="C39" s="225"/>
      <c r="D39" s="227"/>
      <c r="E39" s="225"/>
      <c r="F39" s="227"/>
      <c r="G39" s="225"/>
      <c r="H39" s="227"/>
      <c r="I39" s="225"/>
      <c r="J39" s="227"/>
      <c r="K39" s="225"/>
      <c r="L39" s="227"/>
      <c r="M39" s="225"/>
      <c r="N39" s="230"/>
      <c r="O39" s="225"/>
      <c r="P39" s="227"/>
      <c r="Q39" s="225"/>
      <c r="R39" s="227"/>
      <c r="S39" s="225"/>
      <c r="T39" s="227"/>
      <c r="U39" s="225"/>
      <c r="W39" s="104"/>
      <c r="X39" s="104"/>
      <c r="Y39" s="104"/>
      <c r="Z39" s="104"/>
      <c r="AA39" s="104"/>
      <c r="AB39" s="104"/>
      <c r="AC39" s="104"/>
      <c r="AD39" s="104"/>
      <c r="AE39" s="104"/>
      <c r="AF39" s="104"/>
    </row>
    <row r="40" spans="1:32" ht="16.350000000000001" customHeight="1">
      <c r="A40" s="206" t="s">
        <v>17</v>
      </c>
      <c r="C40" s="225"/>
      <c r="D40" s="227"/>
      <c r="E40" s="225"/>
      <c r="F40" s="227"/>
      <c r="G40" s="225"/>
      <c r="H40" s="227"/>
      <c r="I40" s="225"/>
      <c r="J40" s="227"/>
      <c r="K40" s="225"/>
      <c r="L40" s="227"/>
      <c r="M40" s="225"/>
      <c r="N40" s="230"/>
      <c r="O40" s="225"/>
      <c r="P40" s="227"/>
      <c r="Q40" s="225"/>
      <c r="R40" s="227"/>
      <c r="S40" s="225"/>
      <c r="T40" s="227"/>
      <c r="U40" s="225"/>
      <c r="W40" s="104"/>
      <c r="X40" s="104"/>
      <c r="Y40" s="104"/>
      <c r="Z40" s="104"/>
      <c r="AA40" s="104"/>
      <c r="AB40" s="104"/>
      <c r="AC40" s="104"/>
      <c r="AD40" s="104"/>
      <c r="AE40" s="104"/>
      <c r="AF40" s="104"/>
    </row>
    <row r="41" spans="1:32" ht="16.350000000000001" customHeight="1">
      <c r="A41" s="222" t="s">
        <v>385</v>
      </c>
      <c r="B41" s="205" t="s">
        <v>22</v>
      </c>
      <c r="C41" s="225">
        <v>0</v>
      </c>
      <c r="D41" s="227"/>
      <c r="E41" s="225">
        <v>0</v>
      </c>
      <c r="F41" s="227"/>
      <c r="G41" s="225">
        <v>24100</v>
      </c>
      <c r="H41" s="227"/>
      <c r="I41" s="225">
        <v>2116327</v>
      </c>
      <c r="J41" s="227"/>
      <c r="K41" s="225">
        <v>32</v>
      </c>
      <c r="L41" s="227"/>
      <c r="M41" s="225">
        <v>0</v>
      </c>
      <c r="N41" s="238"/>
      <c r="O41" s="225">
        <v>1428766</v>
      </c>
      <c r="P41" s="227"/>
      <c r="Q41" s="224">
        <v>-345300</v>
      </c>
      <c r="R41" s="227"/>
      <c r="S41" s="225">
        <f>ROUND(SUM(C41:Q41),1)</f>
        <v>3223925</v>
      </c>
      <c r="T41" s="227"/>
      <c r="U41" s="225">
        <v>3742214</v>
      </c>
      <c r="W41" s="104"/>
      <c r="X41" s="104"/>
      <c r="Y41" s="104"/>
      <c r="Z41" s="104"/>
      <c r="AA41" s="104"/>
      <c r="AB41" s="104"/>
      <c r="AC41" s="104"/>
      <c r="AD41" s="104"/>
      <c r="AE41" s="104"/>
      <c r="AF41" s="104"/>
    </row>
    <row r="42" spans="1:32" ht="15.75" customHeight="1">
      <c r="A42" s="222" t="s">
        <v>824</v>
      </c>
      <c r="B42" s="205" t="s">
        <v>22</v>
      </c>
      <c r="C42" s="225">
        <v>-829756</v>
      </c>
      <c r="D42" s="227"/>
      <c r="E42" s="225">
        <v>0</v>
      </c>
      <c r="F42" s="227"/>
      <c r="G42" s="225">
        <v>-115583</v>
      </c>
      <c r="H42" s="227"/>
      <c r="I42" s="225">
        <v>-19855909</v>
      </c>
      <c r="J42" s="227"/>
      <c r="K42" s="225">
        <v>0</v>
      </c>
      <c r="L42" s="227"/>
      <c r="M42" s="225">
        <v>-3237786</v>
      </c>
      <c r="N42" s="229"/>
      <c r="O42" s="225">
        <v>-1694714</v>
      </c>
      <c r="P42" s="227"/>
      <c r="Q42" s="224">
        <f>-Q41</f>
        <v>345300</v>
      </c>
      <c r="R42" s="227"/>
      <c r="S42" s="225">
        <f>ROUND(SUM(C42:Q42),1)</f>
        <v>-25388448</v>
      </c>
      <c r="T42" s="227"/>
      <c r="U42" s="225">
        <v>-34613840</v>
      </c>
      <c r="W42" s="104"/>
      <c r="X42" s="104"/>
      <c r="Y42" s="104"/>
      <c r="Z42" s="104"/>
      <c r="AA42" s="104"/>
      <c r="AB42" s="104"/>
      <c r="AC42" s="104"/>
      <c r="AD42" s="104"/>
      <c r="AE42" s="104"/>
      <c r="AF42" s="104"/>
    </row>
    <row r="43" spans="1:32" ht="24.75" customHeight="1">
      <c r="A43" s="210" t="s">
        <v>386</v>
      </c>
      <c r="B43" s="213" t="s">
        <v>22</v>
      </c>
      <c r="C43" s="231">
        <f>ROUND(SUM(C41:C42),1)</f>
        <v>-829756</v>
      </c>
      <c r="D43" s="232"/>
      <c r="E43" s="231">
        <f>ROUND(SUM(E41:E42),1)</f>
        <v>0</v>
      </c>
      <c r="F43" s="232"/>
      <c r="G43" s="231">
        <f>ROUND(SUM(G41:G42),1)</f>
        <v>-91483</v>
      </c>
      <c r="H43" s="232"/>
      <c r="I43" s="231">
        <f>ROUND(SUM(I41:I42),1)</f>
        <v>-17739582</v>
      </c>
      <c r="J43" s="232"/>
      <c r="K43" s="231">
        <f>ROUND(SUM(K41:K42),1)</f>
        <v>32</v>
      </c>
      <c r="L43" s="232"/>
      <c r="M43" s="231">
        <f>ROUND(SUM(M41:M42),1)</f>
        <v>-3237786</v>
      </c>
      <c r="N43" s="233"/>
      <c r="O43" s="231">
        <f>ROUND(SUM(O41:O42),1)</f>
        <v>-265948</v>
      </c>
      <c r="P43" s="232"/>
      <c r="Q43" s="231">
        <f>ROUND(SUM(Q41:Q42),1)</f>
        <v>0</v>
      </c>
      <c r="R43" s="232"/>
      <c r="S43" s="231">
        <f>ROUND(SUM(S41:S42),1)</f>
        <v>-22164523</v>
      </c>
      <c r="T43" s="232"/>
      <c r="U43" s="231">
        <f>ROUND(SUM(U41:U42),1)</f>
        <v>-30871626</v>
      </c>
      <c r="V43" s="213"/>
      <c r="W43" s="103"/>
      <c r="X43" s="104"/>
      <c r="Y43" s="104"/>
      <c r="Z43" s="104"/>
      <c r="AA43" s="104"/>
      <c r="AB43" s="104"/>
      <c r="AC43" s="104"/>
      <c r="AD43" s="104"/>
      <c r="AE43" s="104"/>
      <c r="AF43" s="104"/>
    </row>
    <row r="44" spans="1:32" ht="14.1" customHeight="1">
      <c r="A44" s="207"/>
      <c r="C44" s="235"/>
      <c r="D44" s="227"/>
      <c r="E44" s="235"/>
      <c r="F44" s="227"/>
      <c r="G44" s="235"/>
      <c r="H44" s="227"/>
      <c r="I44" s="235"/>
      <c r="J44" s="227"/>
      <c r="K44" s="235"/>
      <c r="L44" s="227"/>
      <c r="M44" s="235"/>
      <c r="N44" s="230"/>
      <c r="O44" s="235"/>
      <c r="P44" s="227"/>
      <c r="Q44" s="235"/>
      <c r="R44" s="227"/>
      <c r="S44" s="235"/>
      <c r="T44" s="227"/>
      <c r="U44" s="235"/>
      <c r="W44" s="104"/>
      <c r="X44" s="104"/>
      <c r="Y44" s="104"/>
      <c r="Z44" s="104"/>
      <c r="AA44" s="104"/>
      <c r="AB44" s="104"/>
      <c r="AC44" s="104"/>
      <c r="AD44" s="104"/>
      <c r="AE44" s="104"/>
      <c r="AF44" s="104"/>
    </row>
    <row r="45" spans="1:32" ht="13.35" customHeight="1">
      <c r="A45" s="240"/>
      <c r="C45" s="225"/>
      <c r="D45" s="227"/>
      <c r="E45" s="225"/>
      <c r="F45" s="227"/>
      <c r="G45" s="225"/>
      <c r="H45" s="227"/>
      <c r="I45" s="225"/>
      <c r="J45" s="227"/>
      <c r="K45" s="225"/>
      <c r="L45" s="227"/>
      <c r="M45" s="225"/>
      <c r="N45" s="230"/>
      <c r="O45" s="225"/>
      <c r="P45" s="227"/>
      <c r="Q45" s="225"/>
      <c r="R45" s="227"/>
      <c r="S45" s="225"/>
      <c r="T45" s="227"/>
      <c r="U45" s="225"/>
      <c r="W45" s="104"/>
      <c r="X45" s="104"/>
      <c r="Y45" s="104"/>
      <c r="Z45" s="104"/>
      <c r="AA45" s="104"/>
      <c r="AB45" s="104"/>
      <c r="AC45" s="104"/>
      <c r="AD45" s="104"/>
      <c r="AE45" s="104"/>
      <c r="AF45" s="104"/>
    </row>
    <row r="46" spans="1:32" ht="16.350000000000001" customHeight="1">
      <c r="A46" s="206" t="s">
        <v>563</v>
      </c>
      <c r="C46" s="225"/>
      <c r="D46" s="227"/>
      <c r="E46" s="225"/>
      <c r="F46" s="227"/>
      <c r="G46" s="225"/>
      <c r="H46" s="227"/>
      <c r="I46" s="225"/>
      <c r="J46" s="227"/>
      <c r="K46" s="225"/>
      <c r="L46" s="227"/>
      <c r="M46" s="225"/>
      <c r="N46" s="230"/>
      <c r="O46" s="225"/>
      <c r="P46" s="227"/>
      <c r="Q46" s="225"/>
      <c r="R46" s="227"/>
      <c r="S46" s="225"/>
      <c r="T46" s="227"/>
      <c r="U46" s="225"/>
      <c r="W46" s="104"/>
      <c r="X46" s="104"/>
      <c r="Y46" s="104"/>
      <c r="Z46" s="104"/>
      <c r="AA46" s="104"/>
      <c r="AB46" s="104"/>
      <c r="AC46" s="104"/>
      <c r="AD46" s="104"/>
      <c r="AE46" s="104"/>
      <c r="AF46" s="104"/>
    </row>
    <row r="47" spans="1:32" ht="16.350000000000001" customHeight="1">
      <c r="A47" s="206" t="s">
        <v>320</v>
      </c>
      <c r="C47" s="225"/>
      <c r="D47" s="227"/>
      <c r="E47" s="225"/>
      <c r="F47" s="227"/>
      <c r="G47" s="225"/>
      <c r="H47" s="227"/>
      <c r="I47" s="225"/>
      <c r="J47" s="227"/>
      <c r="K47" s="225"/>
      <c r="L47" s="227"/>
      <c r="M47" s="225"/>
      <c r="N47" s="227"/>
      <c r="O47" s="225"/>
      <c r="P47" s="227"/>
      <c r="Q47" s="225"/>
      <c r="R47" s="227"/>
      <c r="S47" s="225"/>
      <c r="T47" s="227"/>
      <c r="U47" s="225"/>
      <c r="W47" s="104"/>
      <c r="X47" s="104"/>
      <c r="Y47" s="104"/>
      <c r="Z47" s="104"/>
      <c r="AA47" s="104"/>
      <c r="AB47" s="104"/>
      <c r="AC47" s="104"/>
      <c r="AD47" s="104"/>
      <c r="AE47" s="104"/>
      <c r="AF47" s="104"/>
    </row>
    <row r="48" spans="1:32" ht="16.350000000000001" customHeight="1">
      <c r="A48" s="210" t="s">
        <v>387</v>
      </c>
      <c r="B48" s="205" t="s">
        <v>22</v>
      </c>
      <c r="C48" s="237">
        <f>ROUND(SUM(C37+C43),1)</f>
        <v>0</v>
      </c>
      <c r="D48" s="232"/>
      <c r="E48" s="237">
        <f>ROUND(SUM(E37+E43),1)</f>
        <v>0</v>
      </c>
      <c r="F48" s="232"/>
      <c r="G48" s="237">
        <f>ROUND(SUM(G37+G43),1)</f>
        <v>8023</v>
      </c>
      <c r="H48" s="232"/>
      <c r="I48" s="237">
        <f>ROUND(SUM(I37+I43),1)</f>
        <v>0</v>
      </c>
      <c r="J48" s="232"/>
      <c r="K48" s="237">
        <f>ROUND(SUM(K37+K43),1)</f>
        <v>0</v>
      </c>
      <c r="L48" s="232"/>
      <c r="M48" s="237">
        <f>ROUND(SUM(M37+M43),1)</f>
        <v>0</v>
      </c>
      <c r="N48" s="232"/>
      <c r="O48" s="237">
        <f>ROUND(SUM(O37+O43),1)</f>
        <v>-6404</v>
      </c>
      <c r="P48" s="232"/>
      <c r="Q48" s="237">
        <f>ROUND(SUM(Q37+Q43),1)</f>
        <v>0</v>
      </c>
      <c r="R48" s="232"/>
      <c r="S48" s="237">
        <f>ROUND(SUM(S37+S43),1)</f>
        <v>1619</v>
      </c>
      <c r="T48" s="232"/>
      <c r="U48" s="237">
        <f>ROUND(SUM(U37+U43),1)</f>
        <v>-1392</v>
      </c>
      <c r="W48" s="104"/>
      <c r="X48" s="104"/>
      <c r="Y48" s="104"/>
      <c r="Z48" s="104"/>
      <c r="AA48" s="104"/>
      <c r="AB48" s="104"/>
      <c r="AC48" s="104"/>
      <c r="AD48" s="104"/>
      <c r="AE48" s="104"/>
      <c r="AF48" s="104"/>
    </row>
    <row r="49" spans="1:42" ht="14.1" customHeight="1">
      <c r="A49" s="207"/>
      <c r="C49" s="236"/>
      <c r="D49" s="232"/>
      <c r="E49" s="236"/>
      <c r="F49" s="232"/>
      <c r="G49" s="236"/>
      <c r="H49" s="232"/>
      <c r="I49" s="236"/>
      <c r="J49" s="232"/>
      <c r="K49" s="236"/>
      <c r="L49" s="227"/>
      <c r="M49" s="236"/>
      <c r="N49" s="227"/>
      <c r="O49" s="236"/>
      <c r="P49" s="227"/>
      <c r="Q49" s="236"/>
      <c r="R49" s="227"/>
      <c r="S49" s="225"/>
      <c r="T49" s="227"/>
      <c r="U49" s="236"/>
      <c r="W49" s="104"/>
      <c r="X49" s="104"/>
      <c r="Y49" s="104"/>
      <c r="Z49" s="104"/>
      <c r="AA49" s="104"/>
      <c r="AB49" s="104"/>
      <c r="AC49" s="104"/>
      <c r="AD49" s="104"/>
      <c r="AE49" s="104"/>
      <c r="AF49" s="104"/>
    </row>
    <row r="50" spans="1:42" ht="20.100000000000001" customHeight="1">
      <c r="A50" s="241" t="s">
        <v>1110</v>
      </c>
      <c r="B50" s="205" t="s">
        <v>22</v>
      </c>
      <c r="C50" s="546">
        <v>0</v>
      </c>
      <c r="D50" s="232"/>
      <c r="E50" s="546">
        <v>0</v>
      </c>
      <c r="F50" s="232"/>
      <c r="G50" s="236">
        <v>32303</v>
      </c>
      <c r="H50" s="232"/>
      <c r="I50" s="546">
        <v>0</v>
      </c>
      <c r="J50" s="232"/>
      <c r="K50" s="546">
        <v>0</v>
      </c>
      <c r="L50" s="232"/>
      <c r="M50" s="546">
        <v>0</v>
      </c>
      <c r="N50" s="239"/>
      <c r="O50" s="546">
        <v>31085</v>
      </c>
      <c r="P50" s="232"/>
      <c r="Q50" s="237">
        <v>0</v>
      </c>
      <c r="R50" s="232"/>
      <c r="S50" s="236">
        <f>SUM(C50:Q50)</f>
        <v>63388</v>
      </c>
      <c r="T50" s="213"/>
      <c r="U50" s="236">
        <v>64780</v>
      </c>
      <c r="V50" s="243"/>
      <c r="W50" s="104"/>
      <c r="X50" s="104"/>
      <c r="Y50" s="104"/>
      <c r="Z50" s="104"/>
      <c r="AA50" s="104"/>
      <c r="AB50" s="104"/>
      <c r="AC50" s="104"/>
      <c r="AD50" s="104"/>
      <c r="AE50" s="104"/>
      <c r="AF50" s="104"/>
    </row>
    <row r="51" spans="1:42" ht="25.35" customHeight="1" thickBot="1">
      <c r="A51" s="241" t="s">
        <v>1045</v>
      </c>
      <c r="B51" s="205" t="s">
        <v>22</v>
      </c>
      <c r="C51" s="381">
        <f>ROUND(SUM(C48+C50),1)</f>
        <v>0</v>
      </c>
      <c r="D51" s="32"/>
      <c r="E51" s="381">
        <f>ROUND(SUM(E48+E50),1)</f>
        <v>0</v>
      </c>
      <c r="F51" s="32"/>
      <c r="G51" s="381">
        <f>ROUND(SUM(G48+G50),1)</f>
        <v>40326</v>
      </c>
      <c r="H51" s="32"/>
      <c r="I51" s="381">
        <f>ROUND(SUM(I48+I50),1)</f>
        <v>0</v>
      </c>
      <c r="J51" s="32"/>
      <c r="K51" s="381">
        <f>ROUND(SUM(K48+K50),1)</f>
        <v>0</v>
      </c>
      <c r="L51" s="32"/>
      <c r="M51" s="381">
        <f>ROUND(SUM(M48+M50),1)</f>
        <v>0</v>
      </c>
      <c r="N51" s="32"/>
      <c r="O51" s="381">
        <f>ROUND(SUM(O48+O50),0)</f>
        <v>24681</v>
      </c>
      <c r="P51" s="32"/>
      <c r="Q51" s="381">
        <f>ROUND(SUM(Q48+Q50),1)</f>
        <v>0</v>
      </c>
      <c r="R51" s="32"/>
      <c r="S51" s="381">
        <f>ROUND(SUM(S48+S50),1)</f>
        <v>65007</v>
      </c>
      <c r="T51" s="32"/>
      <c r="U51" s="381">
        <f>ROUND(SUM(U48+U50),1)</f>
        <v>63388</v>
      </c>
      <c r="W51" s="104"/>
      <c r="X51" s="104"/>
      <c r="Y51" s="104"/>
      <c r="Z51" s="104"/>
      <c r="AA51" s="104"/>
      <c r="AB51" s="104"/>
      <c r="AC51" s="104"/>
      <c r="AD51" s="104"/>
      <c r="AE51" s="104"/>
      <c r="AF51" s="104"/>
    </row>
    <row r="52" spans="1:42" ht="25.35" customHeight="1" thickTop="1">
      <c r="A52" s="241"/>
      <c r="B52" s="32"/>
      <c r="C52" s="244"/>
      <c r="D52" s="32"/>
      <c r="E52" s="233"/>
      <c r="F52" s="32"/>
      <c r="G52" s="233"/>
      <c r="H52" s="32"/>
      <c r="I52" s="244"/>
      <c r="J52" s="32"/>
      <c r="K52" s="244"/>
      <c r="L52" s="32"/>
      <c r="M52" s="239"/>
      <c r="N52" s="32"/>
      <c r="O52" s="233"/>
      <c r="P52" s="32"/>
      <c r="Q52" s="244"/>
      <c r="R52" s="32"/>
      <c r="S52" s="233"/>
      <c r="T52" s="245"/>
      <c r="U52" s="233"/>
      <c r="W52" s="104"/>
      <c r="X52" s="104"/>
      <c r="Y52" s="104"/>
      <c r="Z52" s="104"/>
      <c r="AA52" s="104"/>
      <c r="AB52" s="104"/>
      <c r="AC52" s="104"/>
      <c r="AD52" s="104"/>
      <c r="AE52" s="104"/>
      <c r="AF52" s="104"/>
    </row>
    <row r="53" spans="1:42" ht="15" customHeight="1">
      <c r="A53" s="829" t="s">
        <v>1129</v>
      </c>
      <c r="C53" s="230"/>
      <c r="D53" s="227"/>
      <c r="E53" s="227"/>
      <c r="F53" s="227"/>
      <c r="G53" s="230"/>
      <c r="H53" s="227"/>
      <c r="I53" s="230"/>
      <c r="J53" s="227"/>
      <c r="K53" s="230"/>
      <c r="L53" s="227"/>
      <c r="N53" s="238"/>
      <c r="O53" s="132"/>
      <c r="P53" s="227"/>
      <c r="Q53" s="230"/>
      <c r="R53" s="227"/>
      <c r="S53" s="230" t="s">
        <v>22</v>
      </c>
      <c r="T53" s="227"/>
      <c r="U53" s="230"/>
      <c r="W53" s="104"/>
      <c r="X53" s="104"/>
      <c r="Y53" s="104"/>
      <c r="Z53" s="104"/>
      <c r="AA53" s="104"/>
      <c r="AB53" s="104"/>
      <c r="AC53" s="104"/>
      <c r="AD53" s="104"/>
      <c r="AE53" s="104"/>
      <c r="AF53" s="104"/>
    </row>
    <row r="54" spans="1:42" ht="16.5" customHeight="1">
      <c r="A54" s="246"/>
      <c r="B54" s="147"/>
      <c r="C54" s="147"/>
      <c r="D54" s="147"/>
      <c r="E54" s="147"/>
      <c r="F54" s="104"/>
      <c r="G54" s="104"/>
      <c r="H54" s="147"/>
      <c r="I54" s="147"/>
      <c r="J54" s="147"/>
      <c r="K54" s="104"/>
      <c r="L54" s="247"/>
      <c r="M54" s="104"/>
      <c r="N54" s="104"/>
      <c r="O54" s="247"/>
      <c r="P54" s="104"/>
      <c r="Q54" s="104"/>
      <c r="R54" s="104"/>
      <c r="S54" s="104"/>
      <c r="T54" s="104"/>
      <c r="U54" s="104"/>
      <c r="V54" s="104"/>
      <c r="W54" s="104"/>
      <c r="X54" s="104"/>
      <c r="Y54" s="248"/>
      <c r="Z54" s="147"/>
      <c r="AA54" s="147"/>
      <c r="AB54" s="147"/>
      <c r="AC54" s="147"/>
      <c r="AD54" s="147"/>
      <c r="AE54" s="147"/>
      <c r="AF54" s="147"/>
      <c r="AG54" s="147"/>
      <c r="AH54" s="147"/>
      <c r="AI54" s="147"/>
      <c r="AJ54" s="147"/>
      <c r="AK54" s="147"/>
      <c r="AL54" s="147"/>
      <c r="AM54" s="147"/>
      <c r="AN54" s="147"/>
      <c r="AO54" s="147"/>
      <c r="AP54" s="147"/>
    </row>
    <row r="55" spans="1:42" ht="16.5" customHeight="1">
      <c r="A55" s="246"/>
      <c r="B55" s="147"/>
      <c r="C55" s="147"/>
      <c r="D55" s="147"/>
      <c r="E55" s="147"/>
      <c r="F55" s="104"/>
      <c r="G55" s="104"/>
      <c r="H55" s="147"/>
      <c r="I55" s="147"/>
      <c r="J55" s="147"/>
      <c r="K55" s="104"/>
      <c r="L55" s="247"/>
      <c r="M55" s="104"/>
      <c r="N55" s="104"/>
      <c r="O55" s="247"/>
      <c r="P55" s="104"/>
      <c r="Q55" s="104"/>
      <c r="R55" s="104"/>
      <c r="S55" s="104"/>
      <c r="T55" s="104"/>
      <c r="U55" s="104"/>
      <c r="V55" s="104"/>
      <c r="W55" s="104"/>
      <c r="X55" s="104"/>
      <c r="Y55" s="248"/>
      <c r="Z55" s="147"/>
      <c r="AA55" s="147"/>
      <c r="AB55" s="147"/>
      <c r="AC55" s="147"/>
      <c r="AD55" s="147"/>
      <c r="AE55" s="147"/>
      <c r="AF55" s="147"/>
      <c r="AG55" s="147"/>
      <c r="AH55" s="147"/>
      <c r="AI55" s="147"/>
      <c r="AJ55" s="147"/>
      <c r="AK55" s="147"/>
      <c r="AL55" s="147"/>
      <c r="AM55" s="147"/>
      <c r="AN55" s="147"/>
      <c r="AO55" s="147"/>
      <c r="AP55" s="147"/>
    </row>
    <row r="56" spans="1:42" ht="14.1" customHeight="1">
      <c r="B56" s="104"/>
      <c r="C56" s="104"/>
      <c r="D56" s="104"/>
      <c r="E56" s="104"/>
      <c r="F56" s="104"/>
      <c r="G56" s="104"/>
      <c r="H56" s="104"/>
      <c r="I56" s="104"/>
      <c r="J56" s="104"/>
      <c r="K56" s="104"/>
      <c r="W56" s="104"/>
      <c r="X56" s="104"/>
      <c r="Y56" s="104"/>
      <c r="Z56" s="104"/>
      <c r="AA56" s="104"/>
      <c r="AB56" s="104"/>
      <c r="AC56" s="104"/>
      <c r="AD56" s="104"/>
      <c r="AE56" s="104"/>
      <c r="AF56" s="104"/>
    </row>
    <row r="57" spans="1:42" ht="14.1" customHeight="1">
      <c r="B57" s="104"/>
      <c r="C57" s="104"/>
      <c r="D57" s="104"/>
      <c r="E57" s="104"/>
      <c r="F57" s="104"/>
      <c r="G57" s="104"/>
      <c r="H57" s="104"/>
      <c r="I57" s="104"/>
      <c r="J57" s="104"/>
      <c r="K57" s="104"/>
      <c r="W57" s="104"/>
      <c r="X57" s="104"/>
      <c r="Y57" s="104"/>
      <c r="Z57" s="104"/>
      <c r="AA57" s="104"/>
      <c r="AB57" s="104"/>
      <c r="AC57" s="104"/>
      <c r="AD57" s="104"/>
      <c r="AE57" s="104"/>
      <c r="AF57" s="104"/>
    </row>
    <row r="58" spans="1:42" ht="14.1" customHeight="1">
      <c r="B58" s="104"/>
      <c r="C58" s="104"/>
      <c r="D58" s="104"/>
      <c r="E58" s="104"/>
      <c r="F58" s="104"/>
      <c r="G58" s="104"/>
      <c r="H58" s="104"/>
      <c r="I58" s="104"/>
      <c r="J58" s="104"/>
      <c r="K58" s="104"/>
      <c r="W58" s="104"/>
      <c r="X58" s="104"/>
      <c r="Y58" s="104"/>
      <c r="Z58" s="104"/>
      <c r="AA58" s="104"/>
      <c r="AB58" s="104"/>
      <c r="AC58" s="104"/>
      <c r="AD58" s="104"/>
      <c r="AE58" s="104"/>
      <c r="AF58" s="104"/>
    </row>
    <row r="59" spans="1:42" ht="14.1" customHeight="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row>
    <row r="60" spans="1:42" ht="14.1" customHeight="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row>
    <row r="61" spans="1:42" ht="14.1" customHeight="1">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row>
    <row r="62" spans="1:42" ht="14.1" customHeight="1">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row>
    <row r="63" spans="1:42" ht="14.1" customHeight="1">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row>
    <row r="64" spans="1:42" ht="14.1" customHeight="1">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row>
    <row r="65" spans="1:32" ht="14.1"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row>
    <row r="66" spans="1:32" ht="14.1"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row>
    <row r="67" spans="1:32" ht="14.1" customHeight="1">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row>
    <row r="68" spans="1:32" ht="14.1" customHeight="1">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row>
    <row r="69" spans="1:32" ht="14.1"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spans="1:32" ht="14.1" customHeight="1">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row>
    <row r="71" spans="1:32" ht="14.1"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row>
    <row r="72" spans="1:32" ht="14.1"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row>
    <row r="73" spans="1:32" ht="14.1"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row>
    <row r="74" spans="1:32" ht="14.1" customHeight="1">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row>
    <row r="75" spans="1:32" ht="14.1" customHeigh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row>
    <row r="76" spans="1:32" ht="14.1"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row>
    <row r="77" spans="1:32" ht="14.1" customHeight="1">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row>
    <row r="78" spans="1:32" ht="14.1" customHeight="1">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row>
    <row r="79" spans="1:32" ht="14.1"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row>
    <row r="80" spans="1:32" ht="14.1"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spans="1:32" ht="14.1"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row>
    <row r="82" spans="1:32" ht="14.1" customHeight="1">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row>
    <row r="83" spans="1:32" ht="14.1" customHeight="1">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row>
    <row r="84" spans="1:32" ht="14.1" customHeight="1">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row>
    <row r="85" spans="1:32" ht="14.1"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row>
    <row r="86" spans="1:32" ht="14.1"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row>
    <row r="87" spans="1:32" ht="14.1" customHeight="1">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row>
    <row r="88" spans="1:32" ht="14.1" customHeight="1">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row>
    <row r="89" spans="1:32" ht="14.1" customHeight="1">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row>
    <row r="90" spans="1:32" ht="14.1" customHeight="1">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row>
    <row r="91" spans="1:32">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row>
    <row r="92" spans="1:32">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row>
    <row r="93" spans="1:32">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row>
    <row r="94" spans="1:32">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row>
    <row r="95" spans="1:32">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row>
    <row r="96" spans="1:32">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row>
    <row r="97" spans="1:32">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row>
    <row r="98" spans="1:32">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row>
    <row r="99" spans="1:32">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row>
    <row r="100" spans="1:32">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spans="1:32">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spans="1:32">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sheetData>
  <hyperlinks>
    <hyperlink ref="A53" location="'Footnotes 1 - 11'!A1" display="(*) See Accompanying Footnotes" xr:uid="{00000000-0004-0000-1900-000000000000}"/>
  </hyperlinks>
  <pageMargins left="0.7" right="0.46" top="0.9" bottom="0.25" header="0.5" footer="0.25"/>
  <pageSetup scale="54" firstPageNumber="47" fitToWidth="2" orientation="landscape" useFirstPageNumber="1" r:id="rId1"/>
  <headerFooter scaleWithDoc="0">
    <oddFooter>&amp;R&amp;8&amp;P</oddFooter>
  </headerFooter>
  <colBreaks count="1" manualBreakCount="1">
    <brk id="11" min="2" max="54" man="1"/>
  </colBreaks>
  <customProperties>
    <customPr name="SheetOptions"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F68"/>
  <sheetViews>
    <sheetView showGridLines="0" zoomScale="70" zoomScaleNormal="60" workbookViewId="0"/>
  </sheetViews>
  <sheetFormatPr defaultRowHeight="15.75"/>
  <cols>
    <col min="1" max="1" width="64.109375" style="263" customWidth="1"/>
    <col min="2" max="2" width="2.77734375" style="263" customWidth="1"/>
    <col min="3" max="3" width="20.77734375" style="263" customWidth="1"/>
    <col min="4" max="4" width="2.5546875" style="263" customWidth="1"/>
    <col min="5" max="5" width="20.77734375" style="263" customWidth="1"/>
    <col min="6" max="6" width="2.5546875" style="263" customWidth="1"/>
    <col min="7" max="7" width="20.77734375" style="263" customWidth="1"/>
    <col min="8" max="8" width="2.5546875" style="263" customWidth="1"/>
    <col min="9" max="9" width="20.77734375" style="263" customWidth="1"/>
    <col min="10" max="10" width="2.5546875" style="263" customWidth="1"/>
    <col min="11" max="11" width="20.77734375" style="263" customWidth="1"/>
    <col min="12" max="12" width="2.5546875" style="263" customWidth="1"/>
    <col min="13" max="13" width="20.77734375" style="263" customWidth="1"/>
    <col min="14" max="14" width="2.5546875" style="263" customWidth="1"/>
    <col min="15" max="15" width="20.77734375" style="263" customWidth="1"/>
    <col min="16" max="16" width="2.5546875" style="263" customWidth="1"/>
    <col min="17" max="17" width="20.77734375" style="263" customWidth="1"/>
    <col min="18" max="18" width="2.5546875" style="263" customWidth="1"/>
    <col min="19" max="19" width="20.77734375" style="263" customWidth="1"/>
    <col min="20" max="20" width="2.5546875" style="263" customWidth="1"/>
    <col min="21" max="21" width="20.77734375" style="263" customWidth="1"/>
    <col min="22" max="22" width="2.5546875" style="263" customWidth="1"/>
    <col min="23" max="23" width="20.77734375" style="263" customWidth="1"/>
    <col min="24" max="24" width="2.5546875" style="263" customWidth="1"/>
    <col min="25" max="25" width="20.77734375" style="263" customWidth="1"/>
    <col min="26" max="26" width="2.5546875" style="263" customWidth="1"/>
    <col min="27" max="27" width="20.77734375" style="263" customWidth="1"/>
    <col min="28" max="28" width="2.5546875" style="263" customWidth="1"/>
    <col min="29" max="29" width="21.77734375" style="263" customWidth="1"/>
    <col min="30" max="30" width="2.5546875" style="263" customWidth="1"/>
    <col min="31" max="31" width="21.77734375" style="263" customWidth="1"/>
    <col min="32" max="32" width="2.5546875" style="263" customWidth="1"/>
    <col min="33" max="33" width="21.77734375" style="263" customWidth="1"/>
    <col min="34" max="34" width="2.5546875" style="263" customWidth="1"/>
    <col min="35" max="35" width="21.77734375" style="263" customWidth="1"/>
    <col min="36" max="36" width="2.5546875" style="263" customWidth="1"/>
    <col min="37" max="37" width="21.77734375" style="263" customWidth="1"/>
    <col min="38" max="38" width="2.5546875" style="263" customWidth="1"/>
    <col min="39" max="39" width="20.77734375" style="263" customWidth="1"/>
    <col min="40" max="40" width="2.5546875" style="263" customWidth="1"/>
    <col min="41" max="41" width="20.77734375" style="263" customWidth="1"/>
    <col min="42" max="42" width="2.5546875" style="263" customWidth="1"/>
    <col min="43" max="43" width="20.77734375" style="263" customWidth="1"/>
    <col min="44" max="44" width="2.5546875" style="263" customWidth="1"/>
    <col min="45" max="45" width="20.77734375" style="263" customWidth="1"/>
    <col min="46" max="46" width="2.5546875" style="263" customWidth="1"/>
    <col min="47" max="47" width="20.77734375" style="263" customWidth="1"/>
    <col min="48" max="48" width="2.5546875" style="263" customWidth="1"/>
    <col min="49" max="49" width="20.77734375" style="263" customWidth="1"/>
    <col min="50" max="50" width="2.5546875" style="263" customWidth="1"/>
    <col min="51" max="51" width="20.77734375" style="263" customWidth="1"/>
    <col min="52" max="52" width="2.5546875" style="263" customWidth="1"/>
    <col min="53" max="53" width="20.77734375" style="1194" customWidth="1"/>
    <col min="54" max="54" width="2.5546875" style="263" customWidth="1"/>
    <col min="55" max="55" width="20.77734375" style="263" customWidth="1"/>
    <col min="56" max="56" width="2.5546875" style="263" customWidth="1"/>
    <col min="57" max="57" width="20.77734375" style="263" customWidth="1"/>
    <col min="58" max="58" width="2.5546875" style="263" customWidth="1"/>
    <col min="59" max="59" width="20.77734375" style="263" customWidth="1"/>
    <col min="60" max="60" width="2.5546875" style="263" customWidth="1"/>
    <col min="61" max="61" width="20.77734375" style="263" customWidth="1"/>
    <col min="62" max="62" width="2.5546875" style="263" customWidth="1"/>
    <col min="63" max="63" width="20.77734375" style="263" customWidth="1"/>
    <col min="64" max="64" width="2.5546875" style="263" customWidth="1"/>
    <col min="65" max="65" width="20.77734375" style="263" customWidth="1"/>
    <col min="66" max="66" width="2.5546875" style="263" customWidth="1"/>
    <col min="67" max="67" width="20.77734375" style="263" customWidth="1"/>
    <col min="68" max="68" width="2.5546875" style="263" customWidth="1"/>
    <col min="69" max="69" width="20.77734375" style="263" customWidth="1"/>
    <col min="70" max="70" width="2.5546875" style="263" customWidth="1"/>
    <col min="71" max="71" width="20.77734375" style="263" customWidth="1"/>
    <col min="72" max="72" width="2.5546875" style="263" customWidth="1"/>
    <col min="73" max="73" width="20.77734375" style="263" customWidth="1"/>
    <col min="74" max="74" width="2.5546875" style="263" customWidth="1"/>
    <col min="75" max="75" width="20.77734375" style="263" customWidth="1"/>
    <col min="76" max="76" width="2.5546875" style="263" customWidth="1"/>
    <col min="77" max="77" width="18.77734375" style="263" customWidth="1"/>
    <col min="78" max="246" width="8.77734375" style="263"/>
    <col min="247" max="247" width="55.109375" style="263" customWidth="1"/>
    <col min="248" max="248" width="2.77734375" style="263" customWidth="1"/>
    <col min="249" max="249" width="19.44140625" style="263" customWidth="1"/>
    <col min="250" max="250" width="2.77734375" style="263" customWidth="1"/>
    <col min="251" max="251" width="20.77734375" style="263" customWidth="1"/>
    <col min="252" max="252" width="2.77734375" style="263" customWidth="1"/>
    <col min="253" max="253" width="21" style="263" customWidth="1"/>
    <col min="254" max="254" width="2.77734375" style="263" customWidth="1"/>
    <col min="255" max="255" width="18.77734375" style="263" customWidth="1"/>
    <col min="256" max="256" width="2.77734375" style="263" customWidth="1"/>
    <col min="257" max="257" width="16.77734375" style="263" customWidth="1"/>
    <col min="258" max="258" width="2.77734375" style="263" customWidth="1"/>
    <col min="259" max="259" width="16.44140625" style="263" customWidth="1"/>
    <col min="260" max="260" width="2.77734375" style="263" customWidth="1"/>
    <col min="261" max="261" width="19.77734375" style="263" customWidth="1"/>
    <col min="262" max="262" width="2.77734375" style="263" customWidth="1"/>
    <col min="263" max="263" width="19.44140625" style="263" customWidth="1"/>
    <col min="264" max="264" width="2.77734375" style="263" customWidth="1"/>
    <col min="265" max="265" width="17.109375" style="263" customWidth="1"/>
    <col min="266" max="266" width="2.77734375" style="263" customWidth="1"/>
    <col min="267" max="267" width="19.109375" style="263" customWidth="1"/>
    <col min="268" max="268" width="2.77734375" style="263" customWidth="1"/>
    <col min="269" max="269" width="18.109375" style="263" customWidth="1"/>
    <col min="270" max="270" width="2.77734375" style="263" customWidth="1"/>
    <col min="271" max="271" width="17.5546875" style="263" customWidth="1"/>
    <col min="272" max="272" width="2.77734375" style="263" customWidth="1"/>
    <col min="273" max="273" width="20.77734375" style="263" customWidth="1"/>
    <col min="274" max="274" width="2.77734375" style="263" customWidth="1"/>
    <col min="275" max="275" width="17.77734375" style="263" customWidth="1"/>
    <col min="276" max="276" width="2.77734375" style="263" customWidth="1"/>
    <col min="277" max="277" width="19.5546875" style="263" customWidth="1"/>
    <col min="278" max="278" width="2.77734375" style="263" customWidth="1"/>
    <col min="279" max="279" width="16" style="263" customWidth="1"/>
    <col min="280" max="280" width="2.77734375" style="263" customWidth="1"/>
    <col min="281" max="281" width="18.77734375" style="263" customWidth="1"/>
    <col min="282" max="282" width="2.77734375" style="263" customWidth="1"/>
    <col min="283" max="283" width="18.109375" style="263" customWidth="1"/>
    <col min="284" max="285" width="8.77734375" style="263" customWidth="1"/>
    <col min="286" max="286" width="2.77734375" style="263" customWidth="1"/>
    <col min="287" max="287" width="18.77734375" style="263" customWidth="1"/>
    <col min="288" max="288" width="2.77734375" style="263" customWidth="1"/>
    <col min="289" max="289" width="19" style="263" customWidth="1"/>
    <col min="290" max="290" width="2.77734375" style="263" customWidth="1"/>
    <col min="291" max="291" width="18.109375" style="263" customWidth="1"/>
    <col min="292" max="292" width="2.77734375" style="263" customWidth="1"/>
    <col min="293" max="293" width="18.5546875" style="263" customWidth="1"/>
    <col min="294" max="294" width="2.77734375" style="263" customWidth="1"/>
    <col min="295" max="295" width="18.77734375" style="263" customWidth="1"/>
    <col min="296" max="296" width="2.77734375" style="263" customWidth="1"/>
    <col min="297" max="297" width="22.5546875" style="263" customWidth="1"/>
    <col min="298" max="298" width="2.77734375" style="263" customWidth="1"/>
    <col min="299" max="299" width="19.109375" style="263" customWidth="1"/>
    <col min="300" max="300" width="2.77734375" style="263" customWidth="1"/>
    <col min="301" max="301" width="22.77734375" style="263" customWidth="1"/>
    <col min="302" max="302" width="2.77734375" style="263" customWidth="1"/>
    <col min="303" max="303" width="24.109375" style="263" customWidth="1"/>
    <col min="304" max="304" width="2.77734375" style="263" customWidth="1"/>
    <col min="305" max="305" width="22.77734375" style="263" customWidth="1"/>
    <col min="306" max="306" width="2.77734375" style="263" customWidth="1"/>
    <col min="307" max="307" width="19.77734375" style="263" customWidth="1"/>
    <col min="308" max="308" width="2.77734375" style="263" customWidth="1"/>
    <col min="309" max="309" width="22.44140625" style="263" customWidth="1"/>
    <col min="310" max="310" width="2.77734375" style="263" customWidth="1"/>
    <col min="311" max="311" width="21.77734375" style="263" customWidth="1"/>
    <col min="312" max="312" width="2.77734375" style="263" customWidth="1"/>
    <col min="313" max="313" width="25.109375" style="263" customWidth="1"/>
    <col min="314" max="314" width="53.109375" style="263" customWidth="1"/>
    <col min="315" max="315" width="2.77734375" style="263" customWidth="1"/>
    <col min="316" max="316" width="25.109375" style="263" customWidth="1"/>
    <col min="317" max="317" width="2.77734375" style="263" customWidth="1"/>
    <col min="318" max="318" width="24" style="263" customWidth="1"/>
    <col min="319" max="319" width="2.77734375" style="263" customWidth="1"/>
    <col min="320" max="320" width="21.77734375" style="263" customWidth="1"/>
    <col min="321" max="321" width="2.77734375" style="263" customWidth="1"/>
    <col min="322" max="322" width="22.109375" style="263" customWidth="1"/>
    <col min="323" max="323" width="53.77734375" style="263" customWidth="1"/>
    <col min="324" max="324" width="2.77734375" style="263" customWidth="1"/>
    <col min="325" max="325" width="23.77734375" style="263" customWidth="1"/>
    <col min="326" max="326" width="2.77734375" style="263" customWidth="1"/>
    <col min="327" max="327" width="22.5546875" style="263" customWidth="1"/>
    <col min="328" max="328" width="2.77734375" style="263" customWidth="1"/>
    <col min="329" max="329" width="18.77734375" style="263" customWidth="1"/>
    <col min="330" max="330" width="2.77734375" style="263" customWidth="1"/>
    <col min="331" max="331" width="19.109375" style="263" customWidth="1"/>
    <col min="332" max="332" width="2.77734375" style="263" customWidth="1"/>
    <col min="333" max="333" width="19.77734375" style="263" customWidth="1"/>
    <col min="334" max="502" width="8.77734375" style="263"/>
    <col min="503" max="503" width="55.109375" style="263" customWidth="1"/>
    <col min="504" max="504" width="2.77734375" style="263" customWidth="1"/>
    <col min="505" max="505" width="19.44140625" style="263" customWidth="1"/>
    <col min="506" max="506" width="2.77734375" style="263" customWidth="1"/>
    <col min="507" max="507" width="20.77734375" style="263" customWidth="1"/>
    <col min="508" max="508" width="2.77734375" style="263" customWidth="1"/>
    <col min="509" max="509" width="21" style="263" customWidth="1"/>
    <col min="510" max="510" width="2.77734375" style="263" customWidth="1"/>
    <col min="511" max="511" width="18.77734375" style="263" customWidth="1"/>
    <col min="512" max="512" width="2.77734375" style="263" customWidth="1"/>
    <col min="513" max="513" width="16.77734375" style="263" customWidth="1"/>
    <col min="514" max="514" width="2.77734375" style="263" customWidth="1"/>
    <col min="515" max="515" width="16.44140625" style="263" customWidth="1"/>
    <col min="516" max="516" width="2.77734375" style="263" customWidth="1"/>
    <col min="517" max="517" width="19.77734375" style="263" customWidth="1"/>
    <col min="518" max="518" width="2.77734375" style="263" customWidth="1"/>
    <col min="519" max="519" width="19.44140625" style="263" customWidth="1"/>
    <col min="520" max="520" width="2.77734375" style="263" customWidth="1"/>
    <col min="521" max="521" width="17.109375" style="263" customWidth="1"/>
    <col min="522" max="522" width="2.77734375" style="263" customWidth="1"/>
    <col min="523" max="523" width="19.109375" style="263" customWidth="1"/>
    <col min="524" max="524" width="2.77734375" style="263" customWidth="1"/>
    <col min="525" max="525" width="18.109375" style="263" customWidth="1"/>
    <col min="526" max="526" width="2.77734375" style="263" customWidth="1"/>
    <col min="527" max="527" width="17.5546875" style="263" customWidth="1"/>
    <col min="528" max="528" width="2.77734375" style="263" customWidth="1"/>
    <col min="529" max="529" width="20.77734375" style="263" customWidth="1"/>
    <col min="530" max="530" width="2.77734375" style="263" customWidth="1"/>
    <col min="531" max="531" width="17.77734375" style="263" customWidth="1"/>
    <col min="532" max="532" width="2.77734375" style="263" customWidth="1"/>
    <col min="533" max="533" width="19.5546875" style="263" customWidth="1"/>
    <col min="534" max="534" width="2.77734375" style="263" customWidth="1"/>
    <col min="535" max="535" width="16" style="263" customWidth="1"/>
    <col min="536" max="536" width="2.77734375" style="263" customWidth="1"/>
    <col min="537" max="537" width="18.77734375" style="263" customWidth="1"/>
    <col min="538" max="538" width="2.77734375" style="263" customWidth="1"/>
    <col min="539" max="539" width="18.109375" style="263" customWidth="1"/>
    <col min="540" max="541" width="8.77734375" style="263" customWidth="1"/>
    <col min="542" max="542" width="2.77734375" style="263" customWidth="1"/>
    <col min="543" max="543" width="18.77734375" style="263" customWidth="1"/>
    <col min="544" max="544" width="2.77734375" style="263" customWidth="1"/>
    <col min="545" max="545" width="19" style="263" customWidth="1"/>
    <col min="546" max="546" width="2.77734375" style="263" customWidth="1"/>
    <col min="547" max="547" width="18.109375" style="263" customWidth="1"/>
    <col min="548" max="548" width="2.77734375" style="263" customWidth="1"/>
    <col min="549" max="549" width="18.5546875" style="263" customWidth="1"/>
    <col min="550" max="550" width="2.77734375" style="263" customWidth="1"/>
    <col min="551" max="551" width="18.77734375" style="263" customWidth="1"/>
    <col min="552" max="552" width="2.77734375" style="263" customWidth="1"/>
    <col min="553" max="553" width="22.5546875" style="263" customWidth="1"/>
    <col min="554" max="554" width="2.77734375" style="263" customWidth="1"/>
    <col min="555" max="555" width="19.109375" style="263" customWidth="1"/>
    <col min="556" max="556" width="2.77734375" style="263" customWidth="1"/>
    <col min="557" max="557" width="22.77734375" style="263" customWidth="1"/>
    <col min="558" max="558" width="2.77734375" style="263" customWidth="1"/>
    <col min="559" max="559" width="24.109375" style="263" customWidth="1"/>
    <col min="560" max="560" width="2.77734375" style="263" customWidth="1"/>
    <col min="561" max="561" width="22.77734375" style="263" customWidth="1"/>
    <col min="562" max="562" width="2.77734375" style="263" customWidth="1"/>
    <col min="563" max="563" width="19.77734375" style="263" customWidth="1"/>
    <col min="564" max="564" width="2.77734375" style="263" customWidth="1"/>
    <col min="565" max="565" width="22.44140625" style="263" customWidth="1"/>
    <col min="566" max="566" width="2.77734375" style="263" customWidth="1"/>
    <col min="567" max="567" width="21.77734375" style="263" customWidth="1"/>
    <col min="568" max="568" width="2.77734375" style="263" customWidth="1"/>
    <col min="569" max="569" width="25.109375" style="263" customWidth="1"/>
    <col min="570" max="570" width="53.109375" style="263" customWidth="1"/>
    <col min="571" max="571" width="2.77734375" style="263" customWidth="1"/>
    <col min="572" max="572" width="25.109375" style="263" customWidth="1"/>
    <col min="573" max="573" width="2.77734375" style="263" customWidth="1"/>
    <col min="574" max="574" width="24" style="263" customWidth="1"/>
    <col min="575" max="575" width="2.77734375" style="263" customWidth="1"/>
    <col min="576" max="576" width="21.77734375" style="263" customWidth="1"/>
    <col min="577" max="577" width="2.77734375" style="263" customWidth="1"/>
    <col min="578" max="578" width="22.109375" style="263" customWidth="1"/>
    <col min="579" max="579" width="53.77734375" style="263" customWidth="1"/>
    <col min="580" max="580" width="2.77734375" style="263" customWidth="1"/>
    <col min="581" max="581" width="23.77734375" style="263" customWidth="1"/>
    <col min="582" max="582" width="2.77734375" style="263" customWidth="1"/>
    <col min="583" max="583" width="22.5546875" style="263" customWidth="1"/>
    <col min="584" max="584" width="2.77734375" style="263" customWidth="1"/>
    <col min="585" max="585" width="18.77734375" style="263" customWidth="1"/>
    <col min="586" max="586" width="2.77734375" style="263" customWidth="1"/>
    <col min="587" max="587" width="19.109375" style="263" customWidth="1"/>
    <col min="588" max="588" width="2.77734375" style="263" customWidth="1"/>
    <col min="589" max="589" width="19.77734375" style="263" customWidth="1"/>
    <col min="590" max="758" width="8.77734375" style="263"/>
    <col min="759" max="759" width="55.109375" style="263" customWidth="1"/>
    <col min="760" max="760" width="2.77734375" style="263" customWidth="1"/>
    <col min="761" max="761" width="19.44140625" style="263" customWidth="1"/>
    <col min="762" max="762" width="2.77734375" style="263" customWidth="1"/>
    <col min="763" max="763" width="20.77734375" style="263" customWidth="1"/>
    <col min="764" max="764" width="2.77734375" style="263" customWidth="1"/>
    <col min="765" max="765" width="21" style="263" customWidth="1"/>
    <col min="766" max="766" width="2.77734375" style="263" customWidth="1"/>
    <col min="767" max="767" width="18.77734375" style="263" customWidth="1"/>
    <col min="768" max="768" width="2.77734375" style="263" customWidth="1"/>
    <col min="769" max="769" width="16.77734375" style="263" customWidth="1"/>
    <col min="770" max="770" width="2.77734375" style="263" customWidth="1"/>
    <col min="771" max="771" width="16.44140625" style="263" customWidth="1"/>
    <col min="772" max="772" width="2.77734375" style="263" customWidth="1"/>
    <col min="773" max="773" width="19.77734375" style="263" customWidth="1"/>
    <col min="774" max="774" width="2.77734375" style="263" customWidth="1"/>
    <col min="775" max="775" width="19.44140625" style="263" customWidth="1"/>
    <col min="776" max="776" width="2.77734375" style="263" customWidth="1"/>
    <col min="777" max="777" width="17.109375" style="263" customWidth="1"/>
    <col min="778" max="778" width="2.77734375" style="263" customWidth="1"/>
    <col min="779" max="779" width="19.109375" style="263" customWidth="1"/>
    <col min="780" max="780" width="2.77734375" style="263" customWidth="1"/>
    <col min="781" max="781" width="18.109375" style="263" customWidth="1"/>
    <col min="782" max="782" width="2.77734375" style="263" customWidth="1"/>
    <col min="783" max="783" width="17.5546875" style="263" customWidth="1"/>
    <col min="784" max="784" width="2.77734375" style="263" customWidth="1"/>
    <col min="785" max="785" width="20.77734375" style="263" customWidth="1"/>
    <col min="786" max="786" width="2.77734375" style="263" customWidth="1"/>
    <col min="787" max="787" width="17.77734375" style="263" customWidth="1"/>
    <col min="788" max="788" width="2.77734375" style="263" customWidth="1"/>
    <col min="789" max="789" width="19.5546875" style="263" customWidth="1"/>
    <col min="790" max="790" width="2.77734375" style="263" customWidth="1"/>
    <col min="791" max="791" width="16" style="263" customWidth="1"/>
    <col min="792" max="792" width="2.77734375" style="263" customWidth="1"/>
    <col min="793" max="793" width="18.77734375" style="263" customWidth="1"/>
    <col min="794" max="794" width="2.77734375" style="263" customWidth="1"/>
    <col min="795" max="795" width="18.109375" style="263" customWidth="1"/>
    <col min="796" max="797" width="8.77734375" style="263" customWidth="1"/>
    <col min="798" max="798" width="2.77734375" style="263" customWidth="1"/>
    <col min="799" max="799" width="18.77734375" style="263" customWidth="1"/>
    <col min="800" max="800" width="2.77734375" style="263" customWidth="1"/>
    <col min="801" max="801" width="19" style="263" customWidth="1"/>
    <col min="802" max="802" width="2.77734375" style="263" customWidth="1"/>
    <col min="803" max="803" width="18.109375" style="263" customWidth="1"/>
    <col min="804" max="804" width="2.77734375" style="263" customWidth="1"/>
    <col min="805" max="805" width="18.5546875" style="263" customWidth="1"/>
    <col min="806" max="806" width="2.77734375" style="263" customWidth="1"/>
    <col min="807" max="807" width="18.77734375" style="263" customWidth="1"/>
    <col min="808" max="808" width="2.77734375" style="263" customWidth="1"/>
    <col min="809" max="809" width="22.5546875" style="263" customWidth="1"/>
    <col min="810" max="810" width="2.77734375" style="263" customWidth="1"/>
    <col min="811" max="811" width="19.109375" style="263" customWidth="1"/>
    <col min="812" max="812" width="2.77734375" style="263" customWidth="1"/>
    <col min="813" max="813" width="22.77734375" style="263" customWidth="1"/>
    <col min="814" max="814" width="2.77734375" style="263" customWidth="1"/>
    <col min="815" max="815" width="24.109375" style="263" customWidth="1"/>
    <col min="816" max="816" width="2.77734375" style="263" customWidth="1"/>
    <col min="817" max="817" width="22.77734375" style="263" customWidth="1"/>
    <col min="818" max="818" width="2.77734375" style="263" customWidth="1"/>
    <col min="819" max="819" width="19.77734375" style="263" customWidth="1"/>
    <col min="820" max="820" width="2.77734375" style="263" customWidth="1"/>
    <col min="821" max="821" width="22.44140625" style="263" customWidth="1"/>
    <col min="822" max="822" width="2.77734375" style="263" customWidth="1"/>
    <col min="823" max="823" width="21.77734375" style="263" customWidth="1"/>
    <col min="824" max="824" width="2.77734375" style="263" customWidth="1"/>
    <col min="825" max="825" width="25.109375" style="263" customWidth="1"/>
    <col min="826" max="826" width="53.109375" style="263" customWidth="1"/>
    <col min="827" max="827" width="2.77734375" style="263" customWidth="1"/>
    <col min="828" max="828" width="25.109375" style="263" customWidth="1"/>
    <col min="829" max="829" width="2.77734375" style="263" customWidth="1"/>
    <col min="830" max="830" width="24" style="263" customWidth="1"/>
    <col min="831" max="831" width="2.77734375" style="263" customWidth="1"/>
    <col min="832" max="832" width="21.77734375" style="263" customWidth="1"/>
    <col min="833" max="833" width="2.77734375" style="263" customWidth="1"/>
    <col min="834" max="834" width="22.109375" style="263" customWidth="1"/>
    <col min="835" max="835" width="53.77734375" style="263" customWidth="1"/>
    <col min="836" max="836" width="2.77734375" style="263" customWidth="1"/>
    <col min="837" max="837" width="23.77734375" style="263" customWidth="1"/>
    <col min="838" max="838" width="2.77734375" style="263" customWidth="1"/>
    <col min="839" max="839" width="22.5546875" style="263" customWidth="1"/>
    <col min="840" max="840" width="2.77734375" style="263" customWidth="1"/>
    <col min="841" max="841" width="18.77734375" style="263" customWidth="1"/>
    <col min="842" max="842" width="2.77734375" style="263" customWidth="1"/>
    <col min="843" max="843" width="19.109375" style="263" customWidth="1"/>
    <col min="844" max="844" width="2.77734375" style="263" customWidth="1"/>
    <col min="845" max="845" width="19.77734375" style="263" customWidth="1"/>
    <col min="846" max="1014" width="8.77734375" style="263"/>
    <col min="1015" max="1015" width="55.109375" style="263" customWidth="1"/>
    <col min="1016" max="1016" width="2.77734375" style="263" customWidth="1"/>
    <col min="1017" max="1017" width="19.44140625" style="263" customWidth="1"/>
    <col min="1018" max="1018" width="2.77734375" style="263" customWidth="1"/>
    <col min="1019" max="1019" width="20.77734375" style="263" customWidth="1"/>
    <col min="1020" max="1020" width="2.77734375" style="263" customWidth="1"/>
    <col min="1021" max="1021" width="21" style="263" customWidth="1"/>
    <col min="1022" max="1022" width="2.77734375" style="263" customWidth="1"/>
    <col min="1023" max="1023" width="18.77734375" style="263" customWidth="1"/>
    <col min="1024" max="1024" width="2.77734375" style="263" customWidth="1"/>
    <col min="1025" max="1025" width="16.77734375" style="263" customWidth="1"/>
    <col min="1026" max="1026" width="2.77734375" style="263" customWidth="1"/>
    <col min="1027" max="1027" width="16.44140625" style="263" customWidth="1"/>
    <col min="1028" max="1028" width="2.77734375" style="263" customWidth="1"/>
    <col min="1029" max="1029" width="19.77734375" style="263" customWidth="1"/>
    <col min="1030" max="1030" width="2.77734375" style="263" customWidth="1"/>
    <col min="1031" max="1031" width="19.44140625" style="263" customWidth="1"/>
    <col min="1032" max="1032" width="2.77734375" style="263" customWidth="1"/>
    <col min="1033" max="1033" width="17.109375" style="263" customWidth="1"/>
    <col min="1034" max="1034" width="2.77734375" style="263" customWidth="1"/>
    <col min="1035" max="1035" width="19.109375" style="263" customWidth="1"/>
    <col min="1036" max="1036" width="2.77734375" style="263" customWidth="1"/>
    <col min="1037" max="1037" width="18.109375" style="263" customWidth="1"/>
    <col min="1038" max="1038" width="2.77734375" style="263" customWidth="1"/>
    <col min="1039" max="1039" width="17.5546875" style="263" customWidth="1"/>
    <col min="1040" max="1040" width="2.77734375" style="263" customWidth="1"/>
    <col min="1041" max="1041" width="20.77734375" style="263" customWidth="1"/>
    <col min="1042" max="1042" width="2.77734375" style="263" customWidth="1"/>
    <col min="1043" max="1043" width="17.77734375" style="263" customWidth="1"/>
    <col min="1044" max="1044" width="2.77734375" style="263" customWidth="1"/>
    <col min="1045" max="1045" width="19.5546875" style="263" customWidth="1"/>
    <col min="1046" max="1046" width="2.77734375" style="263" customWidth="1"/>
    <col min="1047" max="1047" width="16" style="263" customWidth="1"/>
    <col min="1048" max="1048" width="2.77734375" style="263" customWidth="1"/>
    <col min="1049" max="1049" width="18.77734375" style="263" customWidth="1"/>
    <col min="1050" max="1050" width="2.77734375" style="263" customWidth="1"/>
    <col min="1051" max="1051" width="18.109375" style="263" customWidth="1"/>
    <col min="1052" max="1053" width="8.77734375" style="263" customWidth="1"/>
    <col min="1054" max="1054" width="2.77734375" style="263" customWidth="1"/>
    <col min="1055" max="1055" width="18.77734375" style="263" customWidth="1"/>
    <col min="1056" max="1056" width="2.77734375" style="263" customWidth="1"/>
    <col min="1057" max="1057" width="19" style="263" customWidth="1"/>
    <col min="1058" max="1058" width="2.77734375" style="263" customWidth="1"/>
    <col min="1059" max="1059" width="18.109375" style="263" customWidth="1"/>
    <col min="1060" max="1060" width="2.77734375" style="263" customWidth="1"/>
    <col min="1061" max="1061" width="18.5546875" style="263" customWidth="1"/>
    <col min="1062" max="1062" width="2.77734375" style="263" customWidth="1"/>
    <col min="1063" max="1063" width="18.77734375" style="263" customWidth="1"/>
    <col min="1064" max="1064" width="2.77734375" style="263" customWidth="1"/>
    <col min="1065" max="1065" width="22.5546875" style="263" customWidth="1"/>
    <col min="1066" max="1066" width="2.77734375" style="263" customWidth="1"/>
    <col min="1067" max="1067" width="19.109375" style="263" customWidth="1"/>
    <col min="1068" max="1068" width="2.77734375" style="263" customWidth="1"/>
    <col min="1069" max="1069" width="22.77734375" style="263" customWidth="1"/>
    <col min="1070" max="1070" width="2.77734375" style="263" customWidth="1"/>
    <col min="1071" max="1071" width="24.109375" style="263" customWidth="1"/>
    <col min="1072" max="1072" width="2.77734375" style="263" customWidth="1"/>
    <col min="1073" max="1073" width="22.77734375" style="263" customWidth="1"/>
    <col min="1074" max="1074" width="2.77734375" style="263" customWidth="1"/>
    <col min="1075" max="1075" width="19.77734375" style="263" customWidth="1"/>
    <col min="1076" max="1076" width="2.77734375" style="263" customWidth="1"/>
    <col min="1077" max="1077" width="22.44140625" style="263" customWidth="1"/>
    <col min="1078" max="1078" width="2.77734375" style="263" customWidth="1"/>
    <col min="1079" max="1079" width="21.77734375" style="263" customWidth="1"/>
    <col min="1080" max="1080" width="2.77734375" style="263" customWidth="1"/>
    <col min="1081" max="1081" width="25.109375" style="263" customWidth="1"/>
    <col min="1082" max="1082" width="53.109375" style="263" customWidth="1"/>
    <col min="1083" max="1083" width="2.77734375" style="263" customWidth="1"/>
    <col min="1084" max="1084" width="25.109375" style="263" customWidth="1"/>
    <col min="1085" max="1085" width="2.77734375" style="263" customWidth="1"/>
    <col min="1086" max="1086" width="24" style="263" customWidth="1"/>
    <col min="1087" max="1087" width="2.77734375" style="263" customWidth="1"/>
    <col min="1088" max="1088" width="21.77734375" style="263" customWidth="1"/>
    <col min="1089" max="1089" width="2.77734375" style="263" customWidth="1"/>
    <col min="1090" max="1090" width="22.109375" style="263" customWidth="1"/>
    <col min="1091" max="1091" width="53.77734375" style="263" customWidth="1"/>
    <col min="1092" max="1092" width="2.77734375" style="263" customWidth="1"/>
    <col min="1093" max="1093" width="23.77734375" style="263" customWidth="1"/>
    <col min="1094" max="1094" width="2.77734375" style="263" customWidth="1"/>
    <col min="1095" max="1095" width="22.5546875" style="263" customWidth="1"/>
    <col min="1096" max="1096" width="2.77734375" style="263" customWidth="1"/>
    <col min="1097" max="1097" width="18.77734375" style="263" customWidth="1"/>
    <col min="1098" max="1098" width="2.77734375" style="263" customWidth="1"/>
    <col min="1099" max="1099" width="19.109375" style="263" customWidth="1"/>
    <col min="1100" max="1100" width="2.77734375" style="263" customWidth="1"/>
    <col min="1101" max="1101" width="19.77734375" style="263" customWidth="1"/>
    <col min="1102" max="1270" width="8.77734375" style="263"/>
    <col min="1271" max="1271" width="55.109375" style="263" customWidth="1"/>
    <col min="1272" max="1272" width="2.77734375" style="263" customWidth="1"/>
    <col min="1273" max="1273" width="19.44140625" style="263" customWidth="1"/>
    <col min="1274" max="1274" width="2.77734375" style="263" customWidth="1"/>
    <col min="1275" max="1275" width="20.77734375" style="263" customWidth="1"/>
    <col min="1276" max="1276" width="2.77734375" style="263" customWidth="1"/>
    <col min="1277" max="1277" width="21" style="263" customWidth="1"/>
    <col min="1278" max="1278" width="2.77734375" style="263" customWidth="1"/>
    <col min="1279" max="1279" width="18.77734375" style="263" customWidth="1"/>
    <col min="1280" max="1280" width="2.77734375" style="263" customWidth="1"/>
    <col min="1281" max="1281" width="16.77734375" style="263" customWidth="1"/>
    <col min="1282" max="1282" width="2.77734375" style="263" customWidth="1"/>
    <col min="1283" max="1283" width="16.44140625" style="263" customWidth="1"/>
    <col min="1284" max="1284" width="2.77734375" style="263" customWidth="1"/>
    <col min="1285" max="1285" width="19.77734375" style="263" customWidth="1"/>
    <col min="1286" max="1286" width="2.77734375" style="263" customWidth="1"/>
    <col min="1287" max="1287" width="19.44140625" style="263" customWidth="1"/>
    <col min="1288" max="1288" width="2.77734375" style="263" customWidth="1"/>
    <col min="1289" max="1289" width="17.109375" style="263" customWidth="1"/>
    <col min="1290" max="1290" width="2.77734375" style="263" customWidth="1"/>
    <col min="1291" max="1291" width="19.109375" style="263" customWidth="1"/>
    <col min="1292" max="1292" width="2.77734375" style="263" customWidth="1"/>
    <col min="1293" max="1293" width="18.109375" style="263" customWidth="1"/>
    <col min="1294" max="1294" width="2.77734375" style="263" customWidth="1"/>
    <col min="1295" max="1295" width="17.5546875" style="263" customWidth="1"/>
    <col min="1296" max="1296" width="2.77734375" style="263" customWidth="1"/>
    <col min="1297" max="1297" width="20.77734375" style="263" customWidth="1"/>
    <col min="1298" max="1298" width="2.77734375" style="263" customWidth="1"/>
    <col min="1299" max="1299" width="17.77734375" style="263" customWidth="1"/>
    <col min="1300" max="1300" width="2.77734375" style="263" customWidth="1"/>
    <col min="1301" max="1301" width="19.5546875" style="263" customWidth="1"/>
    <col min="1302" max="1302" width="2.77734375" style="263" customWidth="1"/>
    <col min="1303" max="1303" width="16" style="263" customWidth="1"/>
    <col min="1304" max="1304" width="2.77734375" style="263" customWidth="1"/>
    <col min="1305" max="1305" width="18.77734375" style="263" customWidth="1"/>
    <col min="1306" max="1306" width="2.77734375" style="263" customWidth="1"/>
    <col min="1307" max="1307" width="18.109375" style="263" customWidth="1"/>
    <col min="1308" max="1309" width="8.77734375" style="263" customWidth="1"/>
    <col min="1310" max="1310" width="2.77734375" style="263" customWidth="1"/>
    <col min="1311" max="1311" width="18.77734375" style="263" customWidth="1"/>
    <col min="1312" max="1312" width="2.77734375" style="263" customWidth="1"/>
    <col min="1313" max="1313" width="19" style="263" customWidth="1"/>
    <col min="1314" max="1314" width="2.77734375" style="263" customWidth="1"/>
    <col min="1315" max="1315" width="18.109375" style="263" customWidth="1"/>
    <col min="1316" max="1316" width="2.77734375" style="263" customWidth="1"/>
    <col min="1317" max="1317" width="18.5546875" style="263" customWidth="1"/>
    <col min="1318" max="1318" width="2.77734375" style="263" customWidth="1"/>
    <col min="1319" max="1319" width="18.77734375" style="263" customWidth="1"/>
    <col min="1320" max="1320" width="2.77734375" style="263" customWidth="1"/>
    <col min="1321" max="1321" width="22.5546875" style="263" customWidth="1"/>
    <col min="1322" max="1322" width="2.77734375" style="263" customWidth="1"/>
    <col min="1323" max="1323" width="19.109375" style="263" customWidth="1"/>
    <col min="1324" max="1324" width="2.77734375" style="263" customWidth="1"/>
    <col min="1325" max="1325" width="22.77734375" style="263" customWidth="1"/>
    <col min="1326" max="1326" width="2.77734375" style="263" customWidth="1"/>
    <col min="1327" max="1327" width="24.109375" style="263" customWidth="1"/>
    <col min="1328" max="1328" width="2.77734375" style="263" customWidth="1"/>
    <col min="1329" max="1329" width="22.77734375" style="263" customWidth="1"/>
    <col min="1330" max="1330" width="2.77734375" style="263" customWidth="1"/>
    <col min="1331" max="1331" width="19.77734375" style="263" customWidth="1"/>
    <col min="1332" max="1332" width="2.77734375" style="263" customWidth="1"/>
    <col min="1333" max="1333" width="22.44140625" style="263" customWidth="1"/>
    <col min="1334" max="1334" width="2.77734375" style="263" customWidth="1"/>
    <col min="1335" max="1335" width="21.77734375" style="263" customWidth="1"/>
    <col min="1336" max="1336" width="2.77734375" style="263" customWidth="1"/>
    <col min="1337" max="1337" width="25.109375" style="263" customWidth="1"/>
    <col min="1338" max="1338" width="53.109375" style="263" customWidth="1"/>
    <col min="1339" max="1339" width="2.77734375" style="263" customWidth="1"/>
    <col min="1340" max="1340" width="25.109375" style="263" customWidth="1"/>
    <col min="1341" max="1341" width="2.77734375" style="263" customWidth="1"/>
    <col min="1342" max="1342" width="24" style="263" customWidth="1"/>
    <col min="1343" max="1343" width="2.77734375" style="263" customWidth="1"/>
    <col min="1344" max="1344" width="21.77734375" style="263" customWidth="1"/>
    <col min="1345" max="1345" width="2.77734375" style="263" customWidth="1"/>
    <col min="1346" max="1346" width="22.109375" style="263" customWidth="1"/>
    <col min="1347" max="1347" width="53.77734375" style="263" customWidth="1"/>
    <col min="1348" max="1348" width="2.77734375" style="263" customWidth="1"/>
    <col min="1349" max="1349" width="23.77734375" style="263" customWidth="1"/>
    <col min="1350" max="1350" width="2.77734375" style="263" customWidth="1"/>
    <col min="1351" max="1351" width="22.5546875" style="263" customWidth="1"/>
    <col min="1352" max="1352" width="2.77734375" style="263" customWidth="1"/>
    <col min="1353" max="1353" width="18.77734375" style="263" customWidth="1"/>
    <col min="1354" max="1354" width="2.77734375" style="263" customWidth="1"/>
    <col min="1355" max="1355" width="19.109375" style="263" customWidth="1"/>
    <col min="1356" max="1356" width="2.77734375" style="263" customWidth="1"/>
    <col min="1357" max="1357" width="19.77734375" style="263" customWidth="1"/>
    <col min="1358" max="1526" width="8.77734375" style="263"/>
    <col min="1527" max="1527" width="55.109375" style="263" customWidth="1"/>
    <col min="1528" max="1528" width="2.77734375" style="263" customWidth="1"/>
    <col min="1529" max="1529" width="19.44140625" style="263" customWidth="1"/>
    <col min="1530" max="1530" width="2.77734375" style="263" customWidth="1"/>
    <col min="1531" max="1531" width="20.77734375" style="263" customWidth="1"/>
    <col min="1532" max="1532" width="2.77734375" style="263" customWidth="1"/>
    <col min="1533" max="1533" width="21" style="263" customWidth="1"/>
    <col min="1534" max="1534" width="2.77734375" style="263" customWidth="1"/>
    <col min="1535" max="1535" width="18.77734375" style="263" customWidth="1"/>
    <col min="1536" max="1536" width="2.77734375" style="263" customWidth="1"/>
    <col min="1537" max="1537" width="16.77734375" style="263" customWidth="1"/>
    <col min="1538" max="1538" width="2.77734375" style="263" customWidth="1"/>
    <col min="1539" max="1539" width="16.44140625" style="263" customWidth="1"/>
    <col min="1540" max="1540" width="2.77734375" style="263" customWidth="1"/>
    <col min="1541" max="1541" width="19.77734375" style="263" customWidth="1"/>
    <col min="1542" max="1542" width="2.77734375" style="263" customWidth="1"/>
    <col min="1543" max="1543" width="19.44140625" style="263" customWidth="1"/>
    <col min="1544" max="1544" width="2.77734375" style="263" customWidth="1"/>
    <col min="1545" max="1545" width="17.109375" style="263" customWidth="1"/>
    <col min="1546" max="1546" width="2.77734375" style="263" customWidth="1"/>
    <col min="1547" max="1547" width="19.109375" style="263" customWidth="1"/>
    <col min="1548" max="1548" width="2.77734375" style="263" customWidth="1"/>
    <col min="1549" max="1549" width="18.109375" style="263" customWidth="1"/>
    <col min="1550" max="1550" width="2.77734375" style="263" customWidth="1"/>
    <col min="1551" max="1551" width="17.5546875" style="263" customWidth="1"/>
    <col min="1552" max="1552" width="2.77734375" style="263" customWidth="1"/>
    <col min="1553" max="1553" width="20.77734375" style="263" customWidth="1"/>
    <col min="1554" max="1554" width="2.77734375" style="263" customWidth="1"/>
    <col min="1555" max="1555" width="17.77734375" style="263" customWidth="1"/>
    <col min="1556" max="1556" width="2.77734375" style="263" customWidth="1"/>
    <col min="1557" max="1557" width="19.5546875" style="263" customWidth="1"/>
    <col min="1558" max="1558" width="2.77734375" style="263" customWidth="1"/>
    <col min="1559" max="1559" width="16" style="263" customWidth="1"/>
    <col min="1560" max="1560" width="2.77734375" style="263" customWidth="1"/>
    <col min="1561" max="1561" width="18.77734375" style="263" customWidth="1"/>
    <col min="1562" max="1562" width="2.77734375" style="263" customWidth="1"/>
    <col min="1563" max="1563" width="18.109375" style="263" customWidth="1"/>
    <col min="1564" max="1565" width="8.77734375" style="263" customWidth="1"/>
    <col min="1566" max="1566" width="2.77734375" style="263" customWidth="1"/>
    <col min="1567" max="1567" width="18.77734375" style="263" customWidth="1"/>
    <col min="1568" max="1568" width="2.77734375" style="263" customWidth="1"/>
    <col min="1569" max="1569" width="19" style="263" customWidth="1"/>
    <col min="1570" max="1570" width="2.77734375" style="263" customWidth="1"/>
    <col min="1571" max="1571" width="18.109375" style="263" customWidth="1"/>
    <col min="1572" max="1572" width="2.77734375" style="263" customWidth="1"/>
    <col min="1573" max="1573" width="18.5546875" style="263" customWidth="1"/>
    <col min="1574" max="1574" width="2.77734375" style="263" customWidth="1"/>
    <col min="1575" max="1575" width="18.77734375" style="263" customWidth="1"/>
    <col min="1576" max="1576" width="2.77734375" style="263" customWidth="1"/>
    <col min="1577" max="1577" width="22.5546875" style="263" customWidth="1"/>
    <col min="1578" max="1578" width="2.77734375" style="263" customWidth="1"/>
    <col min="1579" max="1579" width="19.109375" style="263" customWidth="1"/>
    <col min="1580" max="1580" width="2.77734375" style="263" customWidth="1"/>
    <col min="1581" max="1581" width="22.77734375" style="263" customWidth="1"/>
    <col min="1582" max="1582" width="2.77734375" style="263" customWidth="1"/>
    <col min="1583" max="1583" width="24.109375" style="263" customWidth="1"/>
    <col min="1584" max="1584" width="2.77734375" style="263" customWidth="1"/>
    <col min="1585" max="1585" width="22.77734375" style="263" customWidth="1"/>
    <col min="1586" max="1586" width="2.77734375" style="263" customWidth="1"/>
    <col min="1587" max="1587" width="19.77734375" style="263" customWidth="1"/>
    <col min="1588" max="1588" width="2.77734375" style="263" customWidth="1"/>
    <col min="1589" max="1589" width="22.44140625" style="263" customWidth="1"/>
    <col min="1590" max="1590" width="2.77734375" style="263" customWidth="1"/>
    <col min="1591" max="1591" width="21.77734375" style="263" customWidth="1"/>
    <col min="1592" max="1592" width="2.77734375" style="263" customWidth="1"/>
    <col min="1593" max="1593" width="25.109375" style="263" customWidth="1"/>
    <col min="1594" max="1594" width="53.109375" style="263" customWidth="1"/>
    <col min="1595" max="1595" width="2.77734375" style="263" customWidth="1"/>
    <col min="1596" max="1596" width="25.109375" style="263" customWidth="1"/>
    <col min="1597" max="1597" width="2.77734375" style="263" customWidth="1"/>
    <col min="1598" max="1598" width="24" style="263" customWidth="1"/>
    <col min="1599" max="1599" width="2.77734375" style="263" customWidth="1"/>
    <col min="1600" max="1600" width="21.77734375" style="263" customWidth="1"/>
    <col min="1601" max="1601" width="2.77734375" style="263" customWidth="1"/>
    <col min="1602" max="1602" width="22.109375" style="263" customWidth="1"/>
    <col min="1603" max="1603" width="53.77734375" style="263" customWidth="1"/>
    <col min="1604" max="1604" width="2.77734375" style="263" customWidth="1"/>
    <col min="1605" max="1605" width="23.77734375" style="263" customWidth="1"/>
    <col min="1606" max="1606" width="2.77734375" style="263" customWidth="1"/>
    <col min="1607" max="1607" width="22.5546875" style="263" customWidth="1"/>
    <col min="1608" max="1608" width="2.77734375" style="263" customWidth="1"/>
    <col min="1609" max="1609" width="18.77734375" style="263" customWidth="1"/>
    <col min="1610" max="1610" width="2.77734375" style="263" customWidth="1"/>
    <col min="1611" max="1611" width="19.109375" style="263" customWidth="1"/>
    <col min="1612" max="1612" width="2.77734375" style="263" customWidth="1"/>
    <col min="1613" max="1613" width="19.77734375" style="263" customWidth="1"/>
    <col min="1614" max="1782" width="8.77734375" style="263"/>
    <col min="1783" max="1783" width="55.109375" style="263" customWidth="1"/>
    <col min="1784" max="1784" width="2.77734375" style="263" customWidth="1"/>
    <col min="1785" max="1785" width="19.44140625" style="263" customWidth="1"/>
    <col min="1786" max="1786" width="2.77734375" style="263" customWidth="1"/>
    <col min="1787" max="1787" width="20.77734375" style="263" customWidth="1"/>
    <col min="1788" max="1788" width="2.77734375" style="263" customWidth="1"/>
    <col min="1789" max="1789" width="21" style="263" customWidth="1"/>
    <col min="1790" max="1790" width="2.77734375" style="263" customWidth="1"/>
    <col min="1791" max="1791" width="18.77734375" style="263" customWidth="1"/>
    <col min="1792" max="1792" width="2.77734375" style="263" customWidth="1"/>
    <col min="1793" max="1793" width="16.77734375" style="263" customWidth="1"/>
    <col min="1794" max="1794" width="2.77734375" style="263" customWidth="1"/>
    <col min="1795" max="1795" width="16.44140625" style="263" customWidth="1"/>
    <col min="1796" max="1796" width="2.77734375" style="263" customWidth="1"/>
    <col min="1797" max="1797" width="19.77734375" style="263" customWidth="1"/>
    <col min="1798" max="1798" width="2.77734375" style="263" customWidth="1"/>
    <col min="1799" max="1799" width="19.44140625" style="263" customWidth="1"/>
    <col min="1800" max="1800" width="2.77734375" style="263" customWidth="1"/>
    <col min="1801" max="1801" width="17.109375" style="263" customWidth="1"/>
    <col min="1802" max="1802" width="2.77734375" style="263" customWidth="1"/>
    <col min="1803" max="1803" width="19.109375" style="263" customWidth="1"/>
    <col min="1804" max="1804" width="2.77734375" style="263" customWidth="1"/>
    <col min="1805" max="1805" width="18.109375" style="263" customWidth="1"/>
    <col min="1806" max="1806" width="2.77734375" style="263" customWidth="1"/>
    <col min="1807" max="1807" width="17.5546875" style="263" customWidth="1"/>
    <col min="1808" max="1808" width="2.77734375" style="263" customWidth="1"/>
    <col min="1809" max="1809" width="20.77734375" style="263" customWidth="1"/>
    <col min="1810" max="1810" width="2.77734375" style="263" customWidth="1"/>
    <col min="1811" max="1811" width="17.77734375" style="263" customWidth="1"/>
    <col min="1812" max="1812" width="2.77734375" style="263" customWidth="1"/>
    <col min="1813" max="1813" width="19.5546875" style="263" customWidth="1"/>
    <col min="1814" max="1814" width="2.77734375" style="263" customWidth="1"/>
    <col min="1815" max="1815" width="16" style="263" customWidth="1"/>
    <col min="1816" max="1816" width="2.77734375" style="263" customWidth="1"/>
    <col min="1817" max="1817" width="18.77734375" style="263" customWidth="1"/>
    <col min="1818" max="1818" width="2.77734375" style="263" customWidth="1"/>
    <col min="1819" max="1819" width="18.109375" style="263" customWidth="1"/>
    <col min="1820" max="1821" width="8.77734375" style="263" customWidth="1"/>
    <col min="1822" max="1822" width="2.77734375" style="263" customWidth="1"/>
    <col min="1823" max="1823" width="18.77734375" style="263" customWidth="1"/>
    <col min="1824" max="1824" width="2.77734375" style="263" customWidth="1"/>
    <col min="1825" max="1825" width="19" style="263" customWidth="1"/>
    <col min="1826" max="1826" width="2.77734375" style="263" customWidth="1"/>
    <col min="1827" max="1827" width="18.109375" style="263" customWidth="1"/>
    <col min="1828" max="1828" width="2.77734375" style="263" customWidth="1"/>
    <col min="1829" max="1829" width="18.5546875" style="263" customWidth="1"/>
    <col min="1830" max="1830" width="2.77734375" style="263" customWidth="1"/>
    <col min="1831" max="1831" width="18.77734375" style="263" customWidth="1"/>
    <col min="1832" max="1832" width="2.77734375" style="263" customWidth="1"/>
    <col min="1833" max="1833" width="22.5546875" style="263" customWidth="1"/>
    <col min="1834" max="1834" width="2.77734375" style="263" customWidth="1"/>
    <col min="1835" max="1835" width="19.109375" style="263" customWidth="1"/>
    <col min="1836" max="1836" width="2.77734375" style="263" customWidth="1"/>
    <col min="1837" max="1837" width="22.77734375" style="263" customWidth="1"/>
    <col min="1838" max="1838" width="2.77734375" style="263" customWidth="1"/>
    <col min="1839" max="1839" width="24.109375" style="263" customWidth="1"/>
    <col min="1840" max="1840" width="2.77734375" style="263" customWidth="1"/>
    <col min="1841" max="1841" width="22.77734375" style="263" customWidth="1"/>
    <col min="1842" max="1842" width="2.77734375" style="263" customWidth="1"/>
    <col min="1843" max="1843" width="19.77734375" style="263" customWidth="1"/>
    <col min="1844" max="1844" width="2.77734375" style="263" customWidth="1"/>
    <col min="1845" max="1845" width="22.44140625" style="263" customWidth="1"/>
    <col min="1846" max="1846" width="2.77734375" style="263" customWidth="1"/>
    <col min="1847" max="1847" width="21.77734375" style="263" customWidth="1"/>
    <col min="1848" max="1848" width="2.77734375" style="263" customWidth="1"/>
    <col min="1849" max="1849" width="25.109375" style="263" customWidth="1"/>
    <col min="1850" max="1850" width="53.109375" style="263" customWidth="1"/>
    <col min="1851" max="1851" width="2.77734375" style="263" customWidth="1"/>
    <col min="1852" max="1852" width="25.109375" style="263" customWidth="1"/>
    <col min="1853" max="1853" width="2.77734375" style="263" customWidth="1"/>
    <col min="1854" max="1854" width="24" style="263" customWidth="1"/>
    <col min="1855" max="1855" width="2.77734375" style="263" customWidth="1"/>
    <col min="1856" max="1856" width="21.77734375" style="263" customWidth="1"/>
    <col min="1857" max="1857" width="2.77734375" style="263" customWidth="1"/>
    <col min="1858" max="1858" width="22.109375" style="263" customWidth="1"/>
    <col min="1859" max="1859" width="53.77734375" style="263" customWidth="1"/>
    <col min="1860" max="1860" width="2.77734375" style="263" customWidth="1"/>
    <col min="1861" max="1861" width="23.77734375" style="263" customWidth="1"/>
    <col min="1862" max="1862" width="2.77734375" style="263" customWidth="1"/>
    <col min="1863" max="1863" width="22.5546875" style="263" customWidth="1"/>
    <col min="1864" max="1864" width="2.77734375" style="263" customWidth="1"/>
    <col min="1865" max="1865" width="18.77734375" style="263" customWidth="1"/>
    <col min="1866" max="1866" width="2.77734375" style="263" customWidth="1"/>
    <col min="1867" max="1867" width="19.109375" style="263" customWidth="1"/>
    <col min="1868" max="1868" width="2.77734375" style="263" customWidth="1"/>
    <col min="1869" max="1869" width="19.77734375" style="263" customWidth="1"/>
    <col min="1870" max="2038" width="8.77734375" style="263"/>
    <col min="2039" max="2039" width="55.109375" style="263" customWidth="1"/>
    <col min="2040" max="2040" width="2.77734375" style="263" customWidth="1"/>
    <col min="2041" max="2041" width="19.44140625" style="263" customWidth="1"/>
    <col min="2042" max="2042" width="2.77734375" style="263" customWidth="1"/>
    <col min="2043" max="2043" width="20.77734375" style="263" customWidth="1"/>
    <col min="2044" max="2044" width="2.77734375" style="263" customWidth="1"/>
    <col min="2045" max="2045" width="21" style="263" customWidth="1"/>
    <col min="2046" max="2046" width="2.77734375" style="263" customWidth="1"/>
    <col min="2047" max="2047" width="18.77734375" style="263" customWidth="1"/>
    <col min="2048" max="2048" width="2.77734375" style="263" customWidth="1"/>
    <col min="2049" max="2049" width="16.77734375" style="263" customWidth="1"/>
    <col min="2050" max="2050" width="2.77734375" style="263" customWidth="1"/>
    <col min="2051" max="2051" width="16.44140625" style="263" customWidth="1"/>
    <col min="2052" max="2052" width="2.77734375" style="263" customWidth="1"/>
    <col min="2053" max="2053" width="19.77734375" style="263" customWidth="1"/>
    <col min="2054" max="2054" width="2.77734375" style="263" customWidth="1"/>
    <col min="2055" max="2055" width="19.44140625" style="263" customWidth="1"/>
    <col min="2056" max="2056" width="2.77734375" style="263" customWidth="1"/>
    <col min="2057" max="2057" width="17.109375" style="263" customWidth="1"/>
    <col min="2058" max="2058" width="2.77734375" style="263" customWidth="1"/>
    <col min="2059" max="2059" width="19.109375" style="263" customWidth="1"/>
    <col min="2060" max="2060" width="2.77734375" style="263" customWidth="1"/>
    <col min="2061" max="2061" width="18.109375" style="263" customWidth="1"/>
    <col min="2062" max="2062" width="2.77734375" style="263" customWidth="1"/>
    <col min="2063" max="2063" width="17.5546875" style="263" customWidth="1"/>
    <col min="2064" max="2064" width="2.77734375" style="263" customWidth="1"/>
    <col min="2065" max="2065" width="20.77734375" style="263" customWidth="1"/>
    <col min="2066" max="2066" width="2.77734375" style="263" customWidth="1"/>
    <col min="2067" max="2067" width="17.77734375" style="263" customWidth="1"/>
    <col min="2068" max="2068" width="2.77734375" style="263" customWidth="1"/>
    <col min="2069" max="2069" width="19.5546875" style="263" customWidth="1"/>
    <col min="2070" max="2070" width="2.77734375" style="263" customWidth="1"/>
    <col min="2071" max="2071" width="16" style="263" customWidth="1"/>
    <col min="2072" max="2072" width="2.77734375" style="263" customWidth="1"/>
    <col min="2073" max="2073" width="18.77734375" style="263" customWidth="1"/>
    <col min="2074" max="2074" width="2.77734375" style="263" customWidth="1"/>
    <col min="2075" max="2075" width="18.109375" style="263" customWidth="1"/>
    <col min="2076" max="2077" width="8.77734375" style="263" customWidth="1"/>
    <col min="2078" max="2078" width="2.77734375" style="263" customWidth="1"/>
    <col min="2079" max="2079" width="18.77734375" style="263" customWidth="1"/>
    <col min="2080" max="2080" width="2.77734375" style="263" customWidth="1"/>
    <col min="2081" max="2081" width="19" style="263" customWidth="1"/>
    <col min="2082" max="2082" width="2.77734375" style="263" customWidth="1"/>
    <col min="2083" max="2083" width="18.109375" style="263" customWidth="1"/>
    <col min="2084" max="2084" width="2.77734375" style="263" customWidth="1"/>
    <col min="2085" max="2085" width="18.5546875" style="263" customWidth="1"/>
    <col min="2086" max="2086" width="2.77734375" style="263" customWidth="1"/>
    <col min="2087" max="2087" width="18.77734375" style="263" customWidth="1"/>
    <col min="2088" max="2088" width="2.77734375" style="263" customWidth="1"/>
    <col min="2089" max="2089" width="22.5546875" style="263" customWidth="1"/>
    <col min="2090" max="2090" width="2.77734375" style="263" customWidth="1"/>
    <col min="2091" max="2091" width="19.109375" style="263" customWidth="1"/>
    <col min="2092" max="2092" width="2.77734375" style="263" customWidth="1"/>
    <col min="2093" max="2093" width="22.77734375" style="263" customWidth="1"/>
    <col min="2094" max="2094" width="2.77734375" style="263" customWidth="1"/>
    <col min="2095" max="2095" width="24.109375" style="263" customWidth="1"/>
    <col min="2096" max="2096" width="2.77734375" style="263" customWidth="1"/>
    <col min="2097" max="2097" width="22.77734375" style="263" customWidth="1"/>
    <col min="2098" max="2098" width="2.77734375" style="263" customWidth="1"/>
    <col min="2099" max="2099" width="19.77734375" style="263" customWidth="1"/>
    <col min="2100" max="2100" width="2.77734375" style="263" customWidth="1"/>
    <col min="2101" max="2101" width="22.44140625" style="263" customWidth="1"/>
    <col min="2102" max="2102" width="2.77734375" style="263" customWidth="1"/>
    <col min="2103" max="2103" width="21.77734375" style="263" customWidth="1"/>
    <col min="2104" max="2104" width="2.77734375" style="263" customWidth="1"/>
    <col min="2105" max="2105" width="25.109375" style="263" customWidth="1"/>
    <col min="2106" max="2106" width="53.109375" style="263" customWidth="1"/>
    <col min="2107" max="2107" width="2.77734375" style="263" customWidth="1"/>
    <col min="2108" max="2108" width="25.109375" style="263" customWidth="1"/>
    <col min="2109" max="2109" width="2.77734375" style="263" customWidth="1"/>
    <col min="2110" max="2110" width="24" style="263" customWidth="1"/>
    <col min="2111" max="2111" width="2.77734375" style="263" customWidth="1"/>
    <col min="2112" max="2112" width="21.77734375" style="263" customWidth="1"/>
    <col min="2113" max="2113" width="2.77734375" style="263" customWidth="1"/>
    <col min="2114" max="2114" width="22.109375" style="263" customWidth="1"/>
    <col min="2115" max="2115" width="53.77734375" style="263" customWidth="1"/>
    <col min="2116" max="2116" width="2.77734375" style="263" customWidth="1"/>
    <col min="2117" max="2117" width="23.77734375" style="263" customWidth="1"/>
    <col min="2118" max="2118" width="2.77734375" style="263" customWidth="1"/>
    <col min="2119" max="2119" width="22.5546875" style="263" customWidth="1"/>
    <col min="2120" max="2120" width="2.77734375" style="263" customWidth="1"/>
    <col min="2121" max="2121" width="18.77734375" style="263" customWidth="1"/>
    <col min="2122" max="2122" width="2.77734375" style="263" customWidth="1"/>
    <col min="2123" max="2123" width="19.109375" style="263" customWidth="1"/>
    <col min="2124" max="2124" width="2.77734375" style="263" customWidth="1"/>
    <col min="2125" max="2125" width="19.77734375" style="263" customWidth="1"/>
    <col min="2126" max="2294" width="8.77734375" style="263"/>
    <col min="2295" max="2295" width="55.109375" style="263" customWidth="1"/>
    <col min="2296" max="2296" width="2.77734375" style="263" customWidth="1"/>
    <col min="2297" max="2297" width="19.44140625" style="263" customWidth="1"/>
    <col min="2298" max="2298" width="2.77734375" style="263" customWidth="1"/>
    <col min="2299" max="2299" width="20.77734375" style="263" customWidth="1"/>
    <col min="2300" max="2300" width="2.77734375" style="263" customWidth="1"/>
    <col min="2301" max="2301" width="21" style="263" customWidth="1"/>
    <col min="2302" max="2302" width="2.77734375" style="263" customWidth="1"/>
    <col min="2303" max="2303" width="18.77734375" style="263" customWidth="1"/>
    <col min="2304" max="2304" width="2.77734375" style="263" customWidth="1"/>
    <col min="2305" max="2305" width="16.77734375" style="263" customWidth="1"/>
    <col min="2306" max="2306" width="2.77734375" style="263" customWidth="1"/>
    <col min="2307" max="2307" width="16.44140625" style="263" customWidth="1"/>
    <col min="2308" max="2308" width="2.77734375" style="263" customWidth="1"/>
    <col min="2309" max="2309" width="19.77734375" style="263" customWidth="1"/>
    <col min="2310" max="2310" width="2.77734375" style="263" customWidth="1"/>
    <col min="2311" max="2311" width="19.44140625" style="263" customWidth="1"/>
    <col min="2312" max="2312" width="2.77734375" style="263" customWidth="1"/>
    <col min="2313" max="2313" width="17.109375" style="263" customWidth="1"/>
    <col min="2314" max="2314" width="2.77734375" style="263" customWidth="1"/>
    <col min="2315" max="2315" width="19.109375" style="263" customWidth="1"/>
    <col min="2316" max="2316" width="2.77734375" style="263" customWidth="1"/>
    <col min="2317" max="2317" width="18.109375" style="263" customWidth="1"/>
    <col min="2318" max="2318" width="2.77734375" style="263" customWidth="1"/>
    <col min="2319" max="2319" width="17.5546875" style="263" customWidth="1"/>
    <col min="2320" max="2320" width="2.77734375" style="263" customWidth="1"/>
    <col min="2321" max="2321" width="20.77734375" style="263" customWidth="1"/>
    <col min="2322" max="2322" width="2.77734375" style="263" customWidth="1"/>
    <col min="2323" max="2323" width="17.77734375" style="263" customWidth="1"/>
    <col min="2324" max="2324" width="2.77734375" style="263" customWidth="1"/>
    <col min="2325" max="2325" width="19.5546875" style="263" customWidth="1"/>
    <col min="2326" max="2326" width="2.77734375" style="263" customWidth="1"/>
    <col min="2327" max="2327" width="16" style="263" customWidth="1"/>
    <col min="2328" max="2328" width="2.77734375" style="263" customWidth="1"/>
    <col min="2329" max="2329" width="18.77734375" style="263" customWidth="1"/>
    <col min="2330" max="2330" width="2.77734375" style="263" customWidth="1"/>
    <col min="2331" max="2331" width="18.109375" style="263" customWidth="1"/>
    <col min="2332" max="2333" width="8.77734375" style="263" customWidth="1"/>
    <col min="2334" max="2334" width="2.77734375" style="263" customWidth="1"/>
    <col min="2335" max="2335" width="18.77734375" style="263" customWidth="1"/>
    <col min="2336" max="2336" width="2.77734375" style="263" customWidth="1"/>
    <col min="2337" max="2337" width="19" style="263" customWidth="1"/>
    <col min="2338" max="2338" width="2.77734375" style="263" customWidth="1"/>
    <col min="2339" max="2339" width="18.109375" style="263" customWidth="1"/>
    <col min="2340" max="2340" width="2.77734375" style="263" customWidth="1"/>
    <col min="2341" max="2341" width="18.5546875" style="263" customWidth="1"/>
    <col min="2342" max="2342" width="2.77734375" style="263" customWidth="1"/>
    <col min="2343" max="2343" width="18.77734375" style="263" customWidth="1"/>
    <col min="2344" max="2344" width="2.77734375" style="263" customWidth="1"/>
    <col min="2345" max="2345" width="22.5546875" style="263" customWidth="1"/>
    <col min="2346" max="2346" width="2.77734375" style="263" customWidth="1"/>
    <col min="2347" max="2347" width="19.109375" style="263" customWidth="1"/>
    <col min="2348" max="2348" width="2.77734375" style="263" customWidth="1"/>
    <col min="2349" max="2349" width="22.77734375" style="263" customWidth="1"/>
    <col min="2350" max="2350" width="2.77734375" style="263" customWidth="1"/>
    <col min="2351" max="2351" width="24.109375" style="263" customWidth="1"/>
    <col min="2352" max="2352" width="2.77734375" style="263" customWidth="1"/>
    <col min="2353" max="2353" width="22.77734375" style="263" customWidth="1"/>
    <col min="2354" max="2354" width="2.77734375" style="263" customWidth="1"/>
    <col min="2355" max="2355" width="19.77734375" style="263" customWidth="1"/>
    <col min="2356" max="2356" width="2.77734375" style="263" customWidth="1"/>
    <col min="2357" max="2357" width="22.44140625" style="263" customWidth="1"/>
    <col min="2358" max="2358" width="2.77734375" style="263" customWidth="1"/>
    <col min="2359" max="2359" width="21.77734375" style="263" customWidth="1"/>
    <col min="2360" max="2360" width="2.77734375" style="263" customWidth="1"/>
    <col min="2361" max="2361" width="25.109375" style="263" customWidth="1"/>
    <col min="2362" max="2362" width="53.109375" style="263" customWidth="1"/>
    <col min="2363" max="2363" width="2.77734375" style="263" customWidth="1"/>
    <col min="2364" max="2364" width="25.109375" style="263" customWidth="1"/>
    <col min="2365" max="2365" width="2.77734375" style="263" customWidth="1"/>
    <col min="2366" max="2366" width="24" style="263" customWidth="1"/>
    <col min="2367" max="2367" width="2.77734375" style="263" customWidth="1"/>
    <col min="2368" max="2368" width="21.77734375" style="263" customWidth="1"/>
    <col min="2369" max="2369" width="2.77734375" style="263" customWidth="1"/>
    <col min="2370" max="2370" width="22.109375" style="263" customWidth="1"/>
    <col min="2371" max="2371" width="53.77734375" style="263" customWidth="1"/>
    <col min="2372" max="2372" width="2.77734375" style="263" customWidth="1"/>
    <col min="2373" max="2373" width="23.77734375" style="263" customWidth="1"/>
    <col min="2374" max="2374" width="2.77734375" style="263" customWidth="1"/>
    <col min="2375" max="2375" width="22.5546875" style="263" customWidth="1"/>
    <col min="2376" max="2376" width="2.77734375" style="263" customWidth="1"/>
    <col min="2377" max="2377" width="18.77734375" style="263" customWidth="1"/>
    <col min="2378" max="2378" width="2.77734375" style="263" customWidth="1"/>
    <col min="2379" max="2379" width="19.109375" style="263" customWidth="1"/>
    <col min="2380" max="2380" width="2.77734375" style="263" customWidth="1"/>
    <col min="2381" max="2381" width="19.77734375" style="263" customWidth="1"/>
    <col min="2382" max="2550" width="8.77734375" style="263"/>
    <col min="2551" max="2551" width="55.109375" style="263" customWidth="1"/>
    <col min="2552" max="2552" width="2.77734375" style="263" customWidth="1"/>
    <col min="2553" max="2553" width="19.44140625" style="263" customWidth="1"/>
    <col min="2554" max="2554" width="2.77734375" style="263" customWidth="1"/>
    <col min="2555" max="2555" width="20.77734375" style="263" customWidth="1"/>
    <col min="2556" max="2556" width="2.77734375" style="263" customWidth="1"/>
    <col min="2557" max="2557" width="21" style="263" customWidth="1"/>
    <col min="2558" max="2558" width="2.77734375" style="263" customWidth="1"/>
    <col min="2559" max="2559" width="18.77734375" style="263" customWidth="1"/>
    <col min="2560" max="2560" width="2.77734375" style="263" customWidth="1"/>
    <col min="2561" max="2561" width="16.77734375" style="263" customWidth="1"/>
    <col min="2562" max="2562" width="2.77734375" style="263" customWidth="1"/>
    <col min="2563" max="2563" width="16.44140625" style="263" customWidth="1"/>
    <col min="2564" max="2564" width="2.77734375" style="263" customWidth="1"/>
    <col min="2565" max="2565" width="19.77734375" style="263" customWidth="1"/>
    <col min="2566" max="2566" width="2.77734375" style="263" customWidth="1"/>
    <col min="2567" max="2567" width="19.44140625" style="263" customWidth="1"/>
    <col min="2568" max="2568" width="2.77734375" style="263" customWidth="1"/>
    <col min="2569" max="2569" width="17.109375" style="263" customWidth="1"/>
    <col min="2570" max="2570" width="2.77734375" style="263" customWidth="1"/>
    <col min="2571" max="2571" width="19.109375" style="263" customWidth="1"/>
    <col min="2572" max="2572" width="2.77734375" style="263" customWidth="1"/>
    <col min="2573" max="2573" width="18.109375" style="263" customWidth="1"/>
    <col min="2574" max="2574" width="2.77734375" style="263" customWidth="1"/>
    <col min="2575" max="2575" width="17.5546875" style="263" customWidth="1"/>
    <col min="2576" max="2576" width="2.77734375" style="263" customWidth="1"/>
    <col min="2577" max="2577" width="20.77734375" style="263" customWidth="1"/>
    <col min="2578" max="2578" width="2.77734375" style="263" customWidth="1"/>
    <col min="2579" max="2579" width="17.77734375" style="263" customWidth="1"/>
    <col min="2580" max="2580" width="2.77734375" style="263" customWidth="1"/>
    <col min="2581" max="2581" width="19.5546875" style="263" customWidth="1"/>
    <col min="2582" max="2582" width="2.77734375" style="263" customWidth="1"/>
    <col min="2583" max="2583" width="16" style="263" customWidth="1"/>
    <col min="2584" max="2584" width="2.77734375" style="263" customWidth="1"/>
    <col min="2585" max="2585" width="18.77734375" style="263" customWidth="1"/>
    <col min="2586" max="2586" width="2.77734375" style="263" customWidth="1"/>
    <col min="2587" max="2587" width="18.109375" style="263" customWidth="1"/>
    <col min="2588" max="2589" width="8.77734375" style="263" customWidth="1"/>
    <col min="2590" max="2590" width="2.77734375" style="263" customWidth="1"/>
    <col min="2591" max="2591" width="18.77734375" style="263" customWidth="1"/>
    <col min="2592" max="2592" width="2.77734375" style="263" customWidth="1"/>
    <col min="2593" max="2593" width="19" style="263" customWidth="1"/>
    <col min="2594" max="2594" width="2.77734375" style="263" customWidth="1"/>
    <col min="2595" max="2595" width="18.109375" style="263" customWidth="1"/>
    <col min="2596" max="2596" width="2.77734375" style="263" customWidth="1"/>
    <col min="2597" max="2597" width="18.5546875" style="263" customWidth="1"/>
    <col min="2598" max="2598" width="2.77734375" style="263" customWidth="1"/>
    <col min="2599" max="2599" width="18.77734375" style="263" customWidth="1"/>
    <col min="2600" max="2600" width="2.77734375" style="263" customWidth="1"/>
    <col min="2601" max="2601" width="22.5546875" style="263" customWidth="1"/>
    <col min="2602" max="2602" width="2.77734375" style="263" customWidth="1"/>
    <col min="2603" max="2603" width="19.109375" style="263" customWidth="1"/>
    <col min="2604" max="2604" width="2.77734375" style="263" customWidth="1"/>
    <col min="2605" max="2605" width="22.77734375" style="263" customWidth="1"/>
    <col min="2606" max="2606" width="2.77734375" style="263" customWidth="1"/>
    <col min="2607" max="2607" width="24.109375" style="263" customWidth="1"/>
    <col min="2608" max="2608" width="2.77734375" style="263" customWidth="1"/>
    <col min="2609" max="2609" width="22.77734375" style="263" customWidth="1"/>
    <col min="2610" max="2610" width="2.77734375" style="263" customWidth="1"/>
    <col min="2611" max="2611" width="19.77734375" style="263" customWidth="1"/>
    <col min="2612" max="2612" width="2.77734375" style="263" customWidth="1"/>
    <col min="2613" max="2613" width="22.44140625" style="263" customWidth="1"/>
    <col min="2614" max="2614" width="2.77734375" style="263" customWidth="1"/>
    <col min="2615" max="2615" width="21.77734375" style="263" customWidth="1"/>
    <col min="2616" max="2616" width="2.77734375" style="263" customWidth="1"/>
    <col min="2617" max="2617" width="25.109375" style="263" customWidth="1"/>
    <col min="2618" max="2618" width="53.109375" style="263" customWidth="1"/>
    <col min="2619" max="2619" width="2.77734375" style="263" customWidth="1"/>
    <col min="2620" max="2620" width="25.109375" style="263" customWidth="1"/>
    <col min="2621" max="2621" width="2.77734375" style="263" customWidth="1"/>
    <col min="2622" max="2622" width="24" style="263" customWidth="1"/>
    <col min="2623" max="2623" width="2.77734375" style="263" customWidth="1"/>
    <col min="2624" max="2624" width="21.77734375" style="263" customWidth="1"/>
    <col min="2625" max="2625" width="2.77734375" style="263" customWidth="1"/>
    <col min="2626" max="2626" width="22.109375" style="263" customWidth="1"/>
    <col min="2627" max="2627" width="53.77734375" style="263" customWidth="1"/>
    <col min="2628" max="2628" width="2.77734375" style="263" customWidth="1"/>
    <col min="2629" max="2629" width="23.77734375" style="263" customWidth="1"/>
    <col min="2630" max="2630" width="2.77734375" style="263" customWidth="1"/>
    <col min="2631" max="2631" width="22.5546875" style="263" customWidth="1"/>
    <col min="2632" max="2632" width="2.77734375" style="263" customWidth="1"/>
    <col min="2633" max="2633" width="18.77734375" style="263" customWidth="1"/>
    <col min="2634" max="2634" width="2.77734375" style="263" customWidth="1"/>
    <col min="2635" max="2635" width="19.109375" style="263" customWidth="1"/>
    <col min="2636" max="2636" width="2.77734375" style="263" customWidth="1"/>
    <col min="2637" max="2637" width="19.77734375" style="263" customWidth="1"/>
    <col min="2638" max="2806" width="8.77734375" style="263"/>
    <col min="2807" max="2807" width="55.109375" style="263" customWidth="1"/>
    <col min="2808" max="2808" width="2.77734375" style="263" customWidth="1"/>
    <col min="2809" max="2809" width="19.44140625" style="263" customWidth="1"/>
    <col min="2810" max="2810" width="2.77734375" style="263" customWidth="1"/>
    <col min="2811" max="2811" width="20.77734375" style="263" customWidth="1"/>
    <col min="2812" max="2812" width="2.77734375" style="263" customWidth="1"/>
    <col min="2813" max="2813" width="21" style="263" customWidth="1"/>
    <col min="2814" max="2814" width="2.77734375" style="263" customWidth="1"/>
    <col min="2815" max="2815" width="18.77734375" style="263" customWidth="1"/>
    <col min="2816" max="2816" width="2.77734375" style="263" customWidth="1"/>
    <col min="2817" max="2817" width="16.77734375" style="263" customWidth="1"/>
    <col min="2818" max="2818" width="2.77734375" style="263" customWidth="1"/>
    <col min="2819" max="2819" width="16.44140625" style="263" customWidth="1"/>
    <col min="2820" max="2820" width="2.77734375" style="263" customWidth="1"/>
    <col min="2821" max="2821" width="19.77734375" style="263" customWidth="1"/>
    <col min="2822" max="2822" width="2.77734375" style="263" customWidth="1"/>
    <col min="2823" max="2823" width="19.44140625" style="263" customWidth="1"/>
    <col min="2824" max="2824" width="2.77734375" style="263" customWidth="1"/>
    <col min="2825" max="2825" width="17.109375" style="263" customWidth="1"/>
    <col min="2826" max="2826" width="2.77734375" style="263" customWidth="1"/>
    <col min="2827" max="2827" width="19.109375" style="263" customWidth="1"/>
    <col min="2828" max="2828" width="2.77734375" style="263" customWidth="1"/>
    <col min="2829" max="2829" width="18.109375" style="263" customWidth="1"/>
    <col min="2830" max="2830" width="2.77734375" style="263" customWidth="1"/>
    <col min="2831" max="2831" width="17.5546875" style="263" customWidth="1"/>
    <col min="2832" max="2832" width="2.77734375" style="263" customWidth="1"/>
    <col min="2833" max="2833" width="20.77734375" style="263" customWidth="1"/>
    <col min="2834" max="2834" width="2.77734375" style="263" customWidth="1"/>
    <col min="2835" max="2835" width="17.77734375" style="263" customWidth="1"/>
    <col min="2836" max="2836" width="2.77734375" style="263" customWidth="1"/>
    <col min="2837" max="2837" width="19.5546875" style="263" customWidth="1"/>
    <col min="2838" max="2838" width="2.77734375" style="263" customWidth="1"/>
    <col min="2839" max="2839" width="16" style="263" customWidth="1"/>
    <col min="2840" max="2840" width="2.77734375" style="263" customWidth="1"/>
    <col min="2841" max="2841" width="18.77734375" style="263" customWidth="1"/>
    <col min="2842" max="2842" width="2.77734375" style="263" customWidth="1"/>
    <col min="2843" max="2843" width="18.109375" style="263" customWidth="1"/>
    <col min="2844" max="2845" width="8.77734375" style="263" customWidth="1"/>
    <col min="2846" max="2846" width="2.77734375" style="263" customWidth="1"/>
    <col min="2847" max="2847" width="18.77734375" style="263" customWidth="1"/>
    <col min="2848" max="2848" width="2.77734375" style="263" customWidth="1"/>
    <col min="2849" max="2849" width="19" style="263" customWidth="1"/>
    <col min="2850" max="2850" width="2.77734375" style="263" customWidth="1"/>
    <col min="2851" max="2851" width="18.109375" style="263" customWidth="1"/>
    <col min="2852" max="2852" width="2.77734375" style="263" customWidth="1"/>
    <col min="2853" max="2853" width="18.5546875" style="263" customWidth="1"/>
    <col min="2854" max="2854" width="2.77734375" style="263" customWidth="1"/>
    <col min="2855" max="2855" width="18.77734375" style="263" customWidth="1"/>
    <col min="2856" max="2856" width="2.77734375" style="263" customWidth="1"/>
    <col min="2857" max="2857" width="22.5546875" style="263" customWidth="1"/>
    <col min="2858" max="2858" width="2.77734375" style="263" customWidth="1"/>
    <col min="2859" max="2859" width="19.109375" style="263" customWidth="1"/>
    <col min="2860" max="2860" width="2.77734375" style="263" customWidth="1"/>
    <col min="2861" max="2861" width="22.77734375" style="263" customWidth="1"/>
    <col min="2862" max="2862" width="2.77734375" style="263" customWidth="1"/>
    <col min="2863" max="2863" width="24.109375" style="263" customWidth="1"/>
    <col min="2864" max="2864" width="2.77734375" style="263" customWidth="1"/>
    <col min="2865" max="2865" width="22.77734375" style="263" customWidth="1"/>
    <col min="2866" max="2866" width="2.77734375" style="263" customWidth="1"/>
    <col min="2867" max="2867" width="19.77734375" style="263" customWidth="1"/>
    <col min="2868" max="2868" width="2.77734375" style="263" customWidth="1"/>
    <col min="2869" max="2869" width="22.44140625" style="263" customWidth="1"/>
    <col min="2870" max="2870" width="2.77734375" style="263" customWidth="1"/>
    <col min="2871" max="2871" width="21.77734375" style="263" customWidth="1"/>
    <col min="2872" max="2872" width="2.77734375" style="263" customWidth="1"/>
    <col min="2873" max="2873" width="25.109375" style="263" customWidth="1"/>
    <col min="2874" max="2874" width="53.109375" style="263" customWidth="1"/>
    <col min="2875" max="2875" width="2.77734375" style="263" customWidth="1"/>
    <col min="2876" max="2876" width="25.109375" style="263" customWidth="1"/>
    <col min="2877" max="2877" width="2.77734375" style="263" customWidth="1"/>
    <col min="2878" max="2878" width="24" style="263" customWidth="1"/>
    <col min="2879" max="2879" width="2.77734375" style="263" customWidth="1"/>
    <col min="2880" max="2880" width="21.77734375" style="263" customWidth="1"/>
    <col min="2881" max="2881" width="2.77734375" style="263" customWidth="1"/>
    <col min="2882" max="2882" width="22.109375" style="263" customWidth="1"/>
    <col min="2883" max="2883" width="53.77734375" style="263" customWidth="1"/>
    <col min="2884" max="2884" width="2.77734375" style="263" customWidth="1"/>
    <col min="2885" max="2885" width="23.77734375" style="263" customWidth="1"/>
    <col min="2886" max="2886" width="2.77734375" style="263" customWidth="1"/>
    <col min="2887" max="2887" width="22.5546875" style="263" customWidth="1"/>
    <col min="2888" max="2888" width="2.77734375" style="263" customWidth="1"/>
    <col min="2889" max="2889" width="18.77734375" style="263" customWidth="1"/>
    <col min="2890" max="2890" width="2.77734375" style="263" customWidth="1"/>
    <col min="2891" max="2891" width="19.109375" style="263" customWidth="1"/>
    <col min="2892" max="2892" width="2.77734375" style="263" customWidth="1"/>
    <col min="2893" max="2893" width="19.77734375" style="263" customWidth="1"/>
    <col min="2894" max="3062" width="8.77734375" style="263"/>
    <col min="3063" max="3063" width="55.109375" style="263" customWidth="1"/>
    <col min="3064" max="3064" width="2.77734375" style="263" customWidth="1"/>
    <col min="3065" max="3065" width="19.44140625" style="263" customWidth="1"/>
    <col min="3066" max="3066" width="2.77734375" style="263" customWidth="1"/>
    <col min="3067" max="3067" width="20.77734375" style="263" customWidth="1"/>
    <col min="3068" max="3068" width="2.77734375" style="263" customWidth="1"/>
    <col min="3069" max="3069" width="21" style="263" customWidth="1"/>
    <col min="3070" max="3070" width="2.77734375" style="263" customWidth="1"/>
    <col min="3071" max="3071" width="18.77734375" style="263" customWidth="1"/>
    <col min="3072" max="3072" width="2.77734375" style="263" customWidth="1"/>
    <col min="3073" max="3073" width="16.77734375" style="263" customWidth="1"/>
    <col min="3074" max="3074" width="2.77734375" style="263" customWidth="1"/>
    <col min="3075" max="3075" width="16.44140625" style="263" customWidth="1"/>
    <col min="3076" max="3076" width="2.77734375" style="263" customWidth="1"/>
    <col min="3077" max="3077" width="19.77734375" style="263" customWidth="1"/>
    <col min="3078" max="3078" width="2.77734375" style="263" customWidth="1"/>
    <col min="3079" max="3079" width="19.44140625" style="263" customWidth="1"/>
    <col min="3080" max="3080" width="2.77734375" style="263" customWidth="1"/>
    <col min="3081" max="3081" width="17.109375" style="263" customWidth="1"/>
    <col min="3082" max="3082" width="2.77734375" style="263" customWidth="1"/>
    <col min="3083" max="3083" width="19.109375" style="263" customWidth="1"/>
    <col min="3084" max="3084" width="2.77734375" style="263" customWidth="1"/>
    <col min="3085" max="3085" width="18.109375" style="263" customWidth="1"/>
    <col min="3086" max="3086" width="2.77734375" style="263" customWidth="1"/>
    <col min="3087" max="3087" width="17.5546875" style="263" customWidth="1"/>
    <col min="3088" max="3088" width="2.77734375" style="263" customWidth="1"/>
    <col min="3089" max="3089" width="20.77734375" style="263" customWidth="1"/>
    <col min="3090" max="3090" width="2.77734375" style="263" customWidth="1"/>
    <col min="3091" max="3091" width="17.77734375" style="263" customWidth="1"/>
    <col min="3092" max="3092" width="2.77734375" style="263" customWidth="1"/>
    <col min="3093" max="3093" width="19.5546875" style="263" customWidth="1"/>
    <col min="3094" max="3094" width="2.77734375" style="263" customWidth="1"/>
    <col min="3095" max="3095" width="16" style="263" customWidth="1"/>
    <col min="3096" max="3096" width="2.77734375" style="263" customWidth="1"/>
    <col min="3097" max="3097" width="18.77734375" style="263" customWidth="1"/>
    <col min="3098" max="3098" width="2.77734375" style="263" customWidth="1"/>
    <col min="3099" max="3099" width="18.109375" style="263" customWidth="1"/>
    <col min="3100" max="3101" width="8.77734375" style="263" customWidth="1"/>
    <col min="3102" max="3102" width="2.77734375" style="263" customWidth="1"/>
    <col min="3103" max="3103" width="18.77734375" style="263" customWidth="1"/>
    <col min="3104" max="3104" width="2.77734375" style="263" customWidth="1"/>
    <col min="3105" max="3105" width="19" style="263" customWidth="1"/>
    <col min="3106" max="3106" width="2.77734375" style="263" customWidth="1"/>
    <col min="3107" max="3107" width="18.109375" style="263" customWidth="1"/>
    <col min="3108" max="3108" width="2.77734375" style="263" customWidth="1"/>
    <col min="3109" max="3109" width="18.5546875" style="263" customWidth="1"/>
    <col min="3110" max="3110" width="2.77734375" style="263" customWidth="1"/>
    <col min="3111" max="3111" width="18.77734375" style="263" customWidth="1"/>
    <col min="3112" max="3112" width="2.77734375" style="263" customWidth="1"/>
    <col min="3113" max="3113" width="22.5546875" style="263" customWidth="1"/>
    <col min="3114" max="3114" width="2.77734375" style="263" customWidth="1"/>
    <col min="3115" max="3115" width="19.109375" style="263" customWidth="1"/>
    <col min="3116" max="3116" width="2.77734375" style="263" customWidth="1"/>
    <col min="3117" max="3117" width="22.77734375" style="263" customWidth="1"/>
    <col min="3118" max="3118" width="2.77734375" style="263" customWidth="1"/>
    <col min="3119" max="3119" width="24.109375" style="263" customWidth="1"/>
    <col min="3120" max="3120" width="2.77734375" style="263" customWidth="1"/>
    <col min="3121" max="3121" width="22.77734375" style="263" customWidth="1"/>
    <col min="3122" max="3122" width="2.77734375" style="263" customWidth="1"/>
    <col min="3123" max="3123" width="19.77734375" style="263" customWidth="1"/>
    <col min="3124" max="3124" width="2.77734375" style="263" customWidth="1"/>
    <col min="3125" max="3125" width="22.44140625" style="263" customWidth="1"/>
    <col min="3126" max="3126" width="2.77734375" style="263" customWidth="1"/>
    <col min="3127" max="3127" width="21.77734375" style="263" customWidth="1"/>
    <col min="3128" max="3128" width="2.77734375" style="263" customWidth="1"/>
    <col min="3129" max="3129" width="25.109375" style="263" customWidth="1"/>
    <col min="3130" max="3130" width="53.109375" style="263" customWidth="1"/>
    <col min="3131" max="3131" width="2.77734375" style="263" customWidth="1"/>
    <col min="3132" max="3132" width="25.109375" style="263" customWidth="1"/>
    <col min="3133" max="3133" width="2.77734375" style="263" customWidth="1"/>
    <col min="3134" max="3134" width="24" style="263" customWidth="1"/>
    <col min="3135" max="3135" width="2.77734375" style="263" customWidth="1"/>
    <col min="3136" max="3136" width="21.77734375" style="263" customWidth="1"/>
    <col min="3137" max="3137" width="2.77734375" style="263" customWidth="1"/>
    <col min="3138" max="3138" width="22.109375" style="263" customWidth="1"/>
    <col min="3139" max="3139" width="53.77734375" style="263" customWidth="1"/>
    <col min="3140" max="3140" width="2.77734375" style="263" customWidth="1"/>
    <col min="3141" max="3141" width="23.77734375" style="263" customWidth="1"/>
    <col min="3142" max="3142" width="2.77734375" style="263" customWidth="1"/>
    <col min="3143" max="3143" width="22.5546875" style="263" customWidth="1"/>
    <col min="3144" max="3144" width="2.77734375" style="263" customWidth="1"/>
    <col min="3145" max="3145" width="18.77734375" style="263" customWidth="1"/>
    <col min="3146" max="3146" width="2.77734375" style="263" customWidth="1"/>
    <col min="3147" max="3147" width="19.109375" style="263" customWidth="1"/>
    <col min="3148" max="3148" width="2.77734375" style="263" customWidth="1"/>
    <col min="3149" max="3149" width="19.77734375" style="263" customWidth="1"/>
    <col min="3150" max="3318" width="8.77734375" style="263"/>
    <col min="3319" max="3319" width="55.109375" style="263" customWidth="1"/>
    <col min="3320" max="3320" width="2.77734375" style="263" customWidth="1"/>
    <col min="3321" max="3321" width="19.44140625" style="263" customWidth="1"/>
    <col min="3322" max="3322" width="2.77734375" style="263" customWidth="1"/>
    <col min="3323" max="3323" width="20.77734375" style="263" customWidth="1"/>
    <col min="3324" max="3324" width="2.77734375" style="263" customWidth="1"/>
    <col min="3325" max="3325" width="21" style="263" customWidth="1"/>
    <col min="3326" max="3326" width="2.77734375" style="263" customWidth="1"/>
    <col min="3327" max="3327" width="18.77734375" style="263" customWidth="1"/>
    <col min="3328" max="3328" width="2.77734375" style="263" customWidth="1"/>
    <col min="3329" max="3329" width="16.77734375" style="263" customWidth="1"/>
    <col min="3330" max="3330" width="2.77734375" style="263" customWidth="1"/>
    <col min="3331" max="3331" width="16.44140625" style="263" customWidth="1"/>
    <col min="3332" max="3332" width="2.77734375" style="263" customWidth="1"/>
    <col min="3333" max="3333" width="19.77734375" style="263" customWidth="1"/>
    <col min="3334" max="3334" width="2.77734375" style="263" customWidth="1"/>
    <col min="3335" max="3335" width="19.44140625" style="263" customWidth="1"/>
    <col min="3336" max="3336" width="2.77734375" style="263" customWidth="1"/>
    <col min="3337" max="3337" width="17.109375" style="263" customWidth="1"/>
    <col min="3338" max="3338" width="2.77734375" style="263" customWidth="1"/>
    <col min="3339" max="3339" width="19.109375" style="263" customWidth="1"/>
    <col min="3340" max="3340" width="2.77734375" style="263" customWidth="1"/>
    <col min="3341" max="3341" width="18.109375" style="263" customWidth="1"/>
    <col min="3342" max="3342" width="2.77734375" style="263" customWidth="1"/>
    <col min="3343" max="3343" width="17.5546875" style="263" customWidth="1"/>
    <col min="3344" max="3344" width="2.77734375" style="263" customWidth="1"/>
    <col min="3345" max="3345" width="20.77734375" style="263" customWidth="1"/>
    <col min="3346" max="3346" width="2.77734375" style="263" customWidth="1"/>
    <col min="3347" max="3347" width="17.77734375" style="263" customWidth="1"/>
    <col min="3348" max="3348" width="2.77734375" style="263" customWidth="1"/>
    <col min="3349" max="3349" width="19.5546875" style="263" customWidth="1"/>
    <col min="3350" max="3350" width="2.77734375" style="263" customWidth="1"/>
    <col min="3351" max="3351" width="16" style="263" customWidth="1"/>
    <col min="3352" max="3352" width="2.77734375" style="263" customWidth="1"/>
    <col min="3353" max="3353" width="18.77734375" style="263" customWidth="1"/>
    <col min="3354" max="3354" width="2.77734375" style="263" customWidth="1"/>
    <col min="3355" max="3355" width="18.109375" style="263" customWidth="1"/>
    <col min="3356" max="3357" width="8.77734375" style="263" customWidth="1"/>
    <col min="3358" max="3358" width="2.77734375" style="263" customWidth="1"/>
    <col min="3359" max="3359" width="18.77734375" style="263" customWidth="1"/>
    <col min="3360" max="3360" width="2.77734375" style="263" customWidth="1"/>
    <col min="3361" max="3361" width="19" style="263" customWidth="1"/>
    <col min="3362" max="3362" width="2.77734375" style="263" customWidth="1"/>
    <col min="3363" max="3363" width="18.109375" style="263" customWidth="1"/>
    <col min="3364" max="3364" width="2.77734375" style="263" customWidth="1"/>
    <col min="3365" max="3365" width="18.5546875" style="263" customWidth="1"/>
    <col min="3366" max="3366" width="2.77734375" style="263" customWidth="1"/>
    <col min="3367" max="3367" width="18.77734375" style="263" customWidth="1"/>
    <col min="3368" max="3368" width="2.77734375" style="263" customWidth="1"/>
    <col min="3369" max="3369" width="22.5546875" style="263" customWidth="1"/>
    <col min="3370" max="3370" width="2.77734375" style="263" customWidth="1"/>
    <col min="3371" max="3371" width="19.109375" style="263" customWidth="1"/>
    <col min="3372" max="3372" width="2.77734375" style="263" customWidth="1"/>
    <col min="3373" max="3373" width="22.77734375" style="263" customWidth="1"/>
    <col min="3374" max="3374" width="2.77734375" style="263" customWidth="1"/>
    <col min="3375" max="3375" width="24.109375" style="263" customWidth="1"/>
    <col min="3376" max="3376" width="2.77734375" style="263" customWidth="1"/>
    <col min="3377" max="3377" width="22.77734375" style="263" customWidth="1"/>
    <col min="3378" max="3378" width="2.77734375" style="263" customWidth="1"/>
    <col min="3379" max="3379" width="19.77734375" style="263" customWidth="1"/>
    <col min="3380" max="3380" width="2.77734375" style="263" customWidth="1"/>
    <col min="3381" max="3381" width="22.44140625" style="263" customWidth="1"/>
    <col min="3382" max="3382" width="2.77734375" style="263" customWidth="1"/>
    <col min="3383" max="3383" width="21.77734375" style="263" customWidth="1"/>
    <col min="3384" max="3384" width="2.77734375" style="263" customWidth="1"/>
    <col min="3385" max="3385" width="25.109375" style="263" customWidth="1"/>
    <col min="3386" max="3386" width="53.109375" style="263" customWidth="1"/>
    <col min="3387" max="3387" width="2.77734375" style="263" customWidth="1"/>
    <col min="3388" max="3388" width="25.109375" style="263" customWidth="1"/>
    <col min="3389" max="3389" width="2.77734375" style="263" customWidth="1"/>
    <col min="3390" max="3390" width="24" style="263" customWidth="1"/>
    <col min="3391" max="3391" width="2.77734375" style="263" customWidth="1"/>
    <col min="3392" max="3392" width="21.77734375" style="263" customWidth="1"/>
    <col min="3393" max="3393" width="2.77734375" style="263" customWidth="1"/>
    <col min="3394" max="3394" width="22.109375" style="263" customWidth="1"/>
    <col min="3395" max="3395" width="53.77734375" style="263" customWidth="1"/>
    <col min="3396" max="3396" width="2.77734375" style="263" customWidth="1"/>
    <col min="3397" max="3397" width="23.77734375" style="263" customWidth="1"/>
    <col min="3398" max="3398" width="2.77734375" style="263" customWidth="1"/>
    <col min="3399" max="3399" width="22.5546875" style="263" customWidth="1"/>
    <col min="3400" max="3400" width="2.77734375" style="263" customWidth="1"/>
    <col min="3401" max="3401" width="18.77734375" style="263" customWidth="1"/>
    <col min="3402" max="3402" width="2.77734375" style="263" customWidth="1"/>
    <col min="3403" max="3403" width="19.109375" style="263" customWidth="1"/>
    <col min="3404" max="3404" width="2.77734375" style="263" customWidth="1"/>
    <col min="3405" max="3405" width="19.77734375" style="263" customWidth="1"/>
    <col min="3406" max="3574" width="8.77734375" style="263"/>
    <col min="3575" max="3575" width="55.109375" style="263" customWidth="1"/>
    <col min="3576" max="3576" width="2.77734375" style="263" customWidth="1"/>
    <col min="3577" max="3577" width="19.44140625" style="263" customWidth="1"/>
    <col min="3578" max="3578" width="2.77734375" style="263" customWidth="1"/>
    <col min="3579" max="3579" width="20.77734375" style="263" customWidth="1"/>
    <col min="3580" max="3580" width="2.77734375" style="263" customWidth="1"/>
    <col min="3581" max="3581" width="21" style="263" customWidth="1"/>
    <col min="3582" max="3582" width="2.77734375" style="263" customWidth="1"/>
    <col min="3583" max="3583" width="18.77734375" style="263" customWidth="1"/>
    <col min="3584" max="3584" width="2.77734375" style="263" customWidth="1"/>
    <col min="3585" max="3585" width="16.77734375" style="263" customWidth="1"/>
    <col min="3586" max="3586" width="2.77734375" style="263" customWidth="1"/>
    <col min="3587" max="3587" width="16.44140625" style="263" customWidth="1"/>
    <col min="3588" max="3588" width="2.77734375" style="263" customWidth="1"/>
    <col min="3589" max="3589" width="19.77734375" style="263" customWidth="1"/>
    <col min="3590" max="3590" width="2.77734375" style="263" customWidth="1"/>
    <col min="3591" max="3591" width="19.44140625" style="263" customWidth="1"/>
    <col min="3592" max="3592" width="2.77734375" style="263" customWidth="1"/>
    <col min="3593" max="3593" width="17.109375" style="263" customWidth="1"/>
    <col min="3594" max="3594" width="2.77734375" style="263" customWidth="1"/>
    <col min="3595" max="3595" width="19.109375" style="263" customWidth="1"/>
    <col min="3596" max="3596" width="2.77734375" style="263" customWidth="1"/>
    <col min="3597" max="3597" width="18.109375" style="263" customWidth="1"/>
    <col min="3598" max="3598" width="2.77734375" style="263" customWidth="1"/>
    <col min="3599" max="3599" width="17.5546875" style="263" customWidth="1"/>
    <col min="3600" max="3600" width="2.77734375" style="263" customWidth="1"/>
    <col min="3601" max="3601" width="20.77734375" style="263" customWidth="1"/>
    <col min="3602" max="3602" width="2.77734375" style="263" customWidth="1"/>
    <col min="3603" max="3603" width="17.77734375" style="263" customWidth="1"/>
    <col min="3604" max="3604" width="2.77734375" style="263" customWidth="1"/>
    <col min="3605" max="3605" width="19.5546875" style="263" customWidth="1"/>
    <col min="3606" max="3606" width="2.77734375" style="263" customWidth="1"/>
    <col min="3607" max="3607" width="16" style="263" customWidth="1"/>
    <col min="3608" max="3608" width="2.77734375" style="263" customWidth="1"/>
    <col min="3609" max="3609" width="18.77734375" style="263" customWidth="1"/>
    <col min="3610" max="3610" width="2.77734375" style="263" customWidth="1"/>
    <col min="3611" max="3611" width="18.109375" style="263" customWidth="1"/>
    <col min="3612" max="3613" width="8.77734375" style="263" customWidth="1"/>
    <col min="3614" max="3614" width="2.77734375" style="263" customWidth="1"/>
    <col min="3615" max="3615" width="18.77734375" style="263" customWidth="1"/>
    <col min="3616" max="3616" width="2.77734375" style="263" customWidth="1"/>
    <col min="3617" max="3617" width="19" style="263" customWidth="1"/>
    <col min="3618" max="3618" width="2.77734375" style="263" customWidth="1"/>
    <col min="3619" max="3619" width="18.109375" style="263" customWidth="1"/>
    <col min="3620" max="3620" width="2.77734375" style="263" customWidth="1"/>
    <col min="3621" max="3621" width="18.5546875" style="263" customWidth="1"/>
    <col min="3622" max="3622" width="2.77734375" style="263" customWidth="1"/>
    <col min="3623" max="3623" width="18.77734375" style="263" customWidth="1"/>
    <col min="3624" max="3624" width="2.77734375" style="263" customWidth="1"/>
    <col min="3625" max="3625" width="22.5546875" style="263" customWidth="1"/>
    <col min="3626" max="3626" width="2.77734375" style="263" customWidth="1"/>
    <col min="3627" max="3627" width="19.109375" style="263" customWidth="1"/>
    <col min="3628" max="3628" width="2.77734375" style="263" customWidth="1"/>
    <col min="3629" max="3629" width="22.77734375" style="263" customWidth="1"/>
    <col min="3630" max="3630" width="2.77734375" style="263" customWidth="1"/>
    <col min="3631" max="3631" width="24.109375" style="263" customWidth="1"/>
    <col min="3632" max="3632" width="2.77734375" style="263" customWidth="1"/>
    <col min="3633" max="3633" width="22.77734375" style="263" customWidth="1"/>
    <col min="3634" max="3634" width="2.77734375" style="263" customWidth="1"/>
    <col min="3635" max="3635" width="19.77734375" style="263" customWidth="1"/>
    <col min="3636" max="3636" width="2.77734375" style="263" customWidth="1"/>
    <col min="3637" max="3637" width="22.44140625" style="263" customWidth="1"/>
    <col min="3638" max="3638" width="2.77734375" style="263" customWidth="1"/>
    <col min="3639" max="3639" width="21.77734375" style="263" customWidth="1"/>
    <col min="3640" max="3640" width="2.77734375" style="263" customWidth="1"/>
    <col min="3641" max="3641" width="25.109375" style="263" customWidth="1"/>
    <col min="3642" max="3642" width="53.109375" style="263" customWidth="1"/>
    <col min="3643" max="3643" width="2.77734375" style="263" customWidth="1"/>
    <col min="3644" max="3644" width="25.109375" style="263" customWidth="1"/>
    <col min="3645" max="3645" width="2.77734375" style="263" customWidth="1"/>
    <col min="3646" max="3646" width="24" style="263" customWidth="1"/>
    <col min="3647" max="3647" width="2.77734375" style="263" customWidth="1"/>
    <col min="3648" max="3648" width="21.77734375" style="263" customWidth="1"/>
    <col min="3649" max="3649" width="2.77734375" style="263" customWidth="1"/>
    <col min="3650" max="3650" width="22.109375" style="263" customWidth="1"/>
    <col min="3651" max="3651" width="53.77734375" style="263" customWidth="1"/>
    <col min="3652" max="3652" width="2.77734375" style="263" customWidth="1"/>
    <col min="3653" max="3653" width="23.77734375" style="263" customWidth="1"/>
    <col min="3654" max="3654" width="2.77734375" style="263" customWidth="1"/>
    <col min="3655" max="3655" width="22.5546875" style="263" customWidth="1"/>
    <col min="3656" max="3656" width="2.77734375" style="263" customWidth="1"/>
    <col min="3657" max="3657" width="18.77734375" style="263" customWidth="1"/>
    <col min="3658" max="3658" width="2.77734375" style="263" customWidth="1"/>
    <col min="3659" max="3659" width="19.109375" style="263" customWidth="1"/>
    <col min="3660" max="3660" width="2.77734375" style="263" customWidth="1"/>
    <col min="3661" max="3661" width="19.77734375" style="263" customWidth="1"/>
    <col min="3662" max="3830" width="8.77734375" style="263"/>
    <col min="3831" max="3831" width="55.109375" style="263" customWidth="1"/>
    <col min="3832" max="3832" width="2.77734375" style="263" customWidth="1"/>
    <col min="3833" max="3833" width="19.44140625" style="263" customWidth="1"/>
    <col min="3834" max="3834" width="2.77734375" style="263" customWidth="1"/>
    <col min="3835" max="3835" width="20.77734375" style="263" customWidth="1"/>
    <col min="3836" max="3836" width="2.77734375" style="263" customWidth="1"/>
    <col min="3837" max="3837" width="21" style="263" customWidth="1"/>
    <col min="3838" max="3838" width="2.77734375" style="263" customWidth="1"/>
    <col min="3839" max="3839" width="18.77734375" style="263" customWidth="1"/>
    <col min="3840" max="3840" width="2.77734375" style="263" customWidth="1"/>
    <col min="3841" max="3841" width="16.77734375" style="263" customWidth="1"/>
    <col min="3842" max="3842" width="2.77734375" style="263" customWidth="1"/>
    <col min="3843" max="3843" width="16.44140625" style="263" customWidth="1"/>
    <col min="3844" max="3844" width="2.77734375" style="263" customWidth="1"/>
    <col min="3845" max="3845" width="19.77734375" style="263" customWidth="1"/>
    <col min="3846" max="3846" width="2.77734375" style="263" customWidth="1"/>
    <col min="3847" max="3847" width="19.44140625" style="263" customWidth="1"/>
    <col min="3848" max="3848" width="2.77734375" style="263" customWidth="1"/>
    <col min="3849" max="3849" width="17.109375" style="263" customWidth="1"/>
    <col min="3850" max="3850" width="2.77734375" style="263" customWidth="1"/>
    <col min="3851" max="3851" width="19.109375" style="263" customWidth="1"/>
    <col min="3852" max="3852" width="2.77734375" style="263" customWidth="1"/>
    <col min="3853" max="3853" width="18.109375" style="263" customWidth="1"/>
    <col min="3854" max="3854" width="2.77734375" style="263" customWidth="1"/>
    <col min="3855" max="3855" width="17.5546875" style="263" customWidth="1"/>
    <col min="3856" max="3856" width="2.77734375" style="263" customWidth="1"/>
    <col min="3857" max="3857" width="20.77734375" style="263" customWidth="1"/>
    <col min="3858" max="3858" width="2.77734375" style="263" customWidth="1"/>
    <col min="3859" max="3859" width="17.77734375" style="263" customWidth="1"/>
    <col min="3860" max="3860" width="2.77734375" style="263" customWidth="1"/>
    <col min="3861" max="3861" width="19.5546875" style="263" customWidth="1"/>
    <col min="3862" max="3862" width="2.77734375" style="263" customWidth="1"/>
    <col min="3863" max="3863" width="16" style="263" customWidth="1"/>
    <col min="3864" max="3864" width="2.77734375" style="263" customWidth="1"/>
    <col min="3865" max="3865" width="18.77734375" style="263" customWidth="1"/>
    <col min="3866" max="3866" width="2.77734375" style="263" customWidth="1"/>
    <col min="3867" max="3867" width="18.109375" style="263" customWidth="1"/>
    <col min="3868" max="3869" width="8.77734375" style="263" customWidth="1"/>
    <col min="3870" max="3870" width="2.77734375" style="263" customWidth="1"/>
    <col min="3871" max="3871" width="18.77734375" style="263" customWidth="1"/>
    <col min="3872" max="3872" width="2.77734375" style="263" customWidth="1"/>
    <col min="3873" max="3873" width="19" style="263" customWidth="1"/>
    <col min="3874" max="3874" width="2.77734375" style="263" customWidth="1"/>
    <col min="3875" max="3875" width="18.109375" style="263" customWidth="1"/>
    <col min="3876" max="3876" width="2.77734375" style="263" customWidth="1"/>
    <col min="3877" max="3877" width="18.5546875" style="263" customWidth="1"/>
    <col min="3878" max="3878" width="2.77734375" style="263" customWidth="1"/>
    <col min="3879" max="3879" width="18.77734375" style="263" customWidth="1"/>
    <col min="3880" max="3880" width="2.77734375" style="263" customWidth="1"/>
    <col min="3881" max="3881" width="22.5546875" style="263" customWidth="1"/>
    <col min="3882" max="3882" width="2.77734375" style="263" customWidth="1"/>
    <col min="3883" max="3883" width="19.109375" style="263" customWidth="1"/>
    <col min="3884" max="3884" width="2.77734375" style="263" customWidth="1"/>
    <col min="3885" max="3885" width="22.77734375" style="263" customWidth="1"/>
    <col min="3886" max="3886" width="2.77734375" style="263" customWidth="1"/>
    <col min="3887" max="3887" width="24.109375" style="263" customWidth="1"/>
    <col min="3888" max="3888" width="2.77734375" style="263" customWidth="1"/>
    <col min="3889" max="3889" width="22.77734375" style="263" customWidth="1"/>
    <col min="3890" max="3890" width="2.77734375" style="263" customWidth="1"/>
    <col min="3891" max="3891" width="19.77734375" style="263" customWidth="1"/>
    <col min="3892" max="3892" width="2.77734375" style="263" customWidth="1"/>
    <col min="3893" max="3893" width="22.44140625" style="263" customWidth="1"/>
    <col min="3894" max="3894" width="2.77734375" style="263" customWidth="1"/>
    <col min="3895" max="3895" width="21.77734375" style="263" customWidth="1"/>
    <col min="3896" max="3896" width="2.77734375" style="263" customWidth="1"/>
    <col min="3897" max="3897" width="25.109375" style="263" customWidth="1"/>
    <col min="3898" max="3898" width="53.109375" style="263" customWidth="1"/>
    <col min="3899" max="3899" width="2.77734375" style="263" customWidth="1"/>
    <col min="3900" max="3900" width="25.109375" style="263" customWidth="1"/>
    <col min="3901" max="3901" width="2.77734375" style="263" customWidth="1"/>
    <col min="3902" max="3902" width="24" style="263" customWidth="1"/>
    <col min="3903" max="3903" width="2.77734375" style="263" customWidth="1"/>
    <col min="3904" max="3904" width="21.77734375" style="263" customWidth="1"/>
    <col min="3905" max="3905" width="2.77734375" style="263" customWidth="1"/>
    <col min="3906" max="3906" width="22.109375" style="263" customWidth="1"/>
    <col min="3907" max="3907" width="53.77734375" style="263" customWidth="1"/>
    <col min="3908" max="3908" width="2.77734375" style="263" customWidth="1"/>
    <col min="3909" max="3909" width="23.77734375" style="263" customWidth="1"/>
    <col min="3910" max="3910" width="2.77734375" style="263" customWidth="1"/>
    <col min="3911" max="3911" width="22.5546875" style="263" customWidth="1"/>
    <col min="3912" max="3912" width="2.77734375" style="263" customWidth="1"/>
    <col min="3913" max="3913" width="18.77734375" style="263" customWidth="1"/>
    <col min="3914" max="3914" width="2.77734375" style="263" customWidth="1"/>
    <col min="3915" max="3915" width="19.109375" style="263" customWidth="1"/>
    <col min="3916" max="3916" width="2.77734375" style="263" customWidth="1"/>
    <col min="3917" max="3917" width="19.77734375" style="263" customWidth="1"/>
    <col min="3918" max="4086" width="8.77734375" style="263"/>
    <col min="4087" max="4087" width="55.109375" style="263" customWidth="1"/>
    <col min="4088" max="4088" width="2.77734375" style="263" customWidth="1"/>
    <col min="4089" max="4089" width="19.44140625" style="263" customWidth="1"/>
    <col min="4090" max="4090" width="2.77734375" style="263" customWidth="1"/>
    <col min="4091" max="4091" width="20.77734375" style="263" customWidth="1"/>
    <col min="4092" max="4092" width="2.77734375" style="263" customWidth="1"/>
    <col min="4093" max="4093" width="21" style="263" customWidth="1"/>
    <col min="4094" max="4094" width="2.77734375" style="263" customWidth="1"/>
    <col min="4095" max="4095" width="18.77734375" style="263" customWidth="1"/>
    <col min="4096" max="4096" width="2.77734375" style="263" customWidth="1"/>
    <col min="4097" max="4097" width="16.77734375" style="263" customWidth="1"/>
    <col min="4098" max="4098" width="2.77734375" style="263" customWidth="1"/>
    <col min="4099" max="4099" width="16.44140625" style="263" customWidth="1"/>
    <col min="4100" max="4100" width="2.77734375" style="263" customWidth="1"/>
    <col min="4101" max="4101" width="19.77734375" style="263" customWidth="1"/>
    <col min="4102" max="4102" width="2.77734375" style="263" customWidth="1"/>
    <col min="4103" max="4103" width="19.44140625" style="263" customWidth="1"/>
    <col min="4104" max="4104" width="2.77734375" style="263" customWidth="1"/>
    <col min="4105" max="4105" width="17.109375" style="263" customWidth="1"/>
    <col min="4106" max="4106" width="2.77734375" style="263" customWidth="1"/>
    <col min="4107" max="4107" width="19.109375" style="263" customWidth="1"/>
    <col min="4108" max="4108" width="2.77734375" style="263" customWidth="1"/>
    <col min="4109" max="4109" width="18.109375" style="263" customWidth="1"/>
    <col min="4110" max="4110" width="2.77734375" style="263" customWidth="1"/>
    <col min="4111" max="4111" width="17.5546875" style="263" customWidth="1"/>
    <col min="4112" max="4112" width="2.77734375" style="263" customWidth="1"/>
    <col min="4113" max="4113" width="20.77734375" style="263" customWidth="1"/>
    <col min="4114" max="4114" width="2.77734375" style="263" customWidth="1"/>
    <col min="4115" max="4115" width="17.77734375" style="263" customWidth="1"/>
    <col min="4116" max="4116" width="2.77734375" style="263" customWidth="1"/>
    <col min="4117" max="4117" width="19.5546875" style="263" customWidth="1"/>
    <col min="4118" max="4118" width="2.77734375" style="263" customWidth="1"/>
    <col min="4119" max="4119" width="16" style="263" customWidth="1"/>
    <col min="4120" max="4120" width="2.77734375" style="263" customWidth="1"/>
    <col min="4121" max="4121" width="18.77734375" style="263" customWidth="1"/>
    <col min="4122" max="4122" width="2.77734375" style="263" customWidth="1"/>
    <col min="4123" max="4123" width="18.109375" style="263" customWidth="1"/>
    <col min="4124" max="4125" width="8.77734375" style="263" customWidth="1"/>
    <col min="4126" max="4126" width="2.77734375" style="263" customWidth="1"/>
    <col min="4127" max="4127" width="18.77734375" style="263" customWidth="1"/>
    <col min="4128" max="4128" width="2.77734375" style="263" customWidth="1"/>
    <col min="4129" max="4129" width="19" style="263" customWidth="1"/>
    <col min="4130" max="4130" width="2.77734375" style="263" customWidth="1"/>
    <col min="4131" max="4131" width="18.109375" style="263" customWidth="1"/>
    <col min="4132" max="4132" width="2.77734375" style="263" customWidth="1"/>
    <col min="4133" max="4133" width="18.5546875" style="263" customWidth="1"/>
    <col min="4134" max="4134" width="2.77734375" style="263" customWidth="1"/>
    <col min="4135" max="4135" width="18.77734375" style="263" customWidth="1"/>
    <col min="4136" max="4136" width="2.77734375" style="263" customWidth="1"/>
    <col min="4137" max="4137" width="22.5546875" style="263" customWidth="1"/>
    <col min="4138" max="4138" width="2.77734375" style="263" customWidth="1"/>
    <col min="4139" max="4139" width="19.109375" style="263" customWidth="1"/>
    <col min="4140" max="4140" width="2.77734375" style="263" customWidth="1"/>
    <col min="4141" max="4141" width="22.77734375" style="263" customWidth="1"/>
    <col min="4142" max="4142" width="2.77734375" style="263" customWidth="1"/>
    <col min="4143" max="4143" width="24.109375" style="263" customWidth="1"/>
    <col min="4144" max="4144" width="2.77734375" style="263" customWidth="1"/>
    <col min="4145" max="4145" width="22.77734375" style="263" customWidth="1"/>
    <col min="4146" max="4146" width="2.77734375" style="263" customWidth="1"/>
    <col min="4147" max="4147" width="19.77734375" style="263" customWidth="1"/>
    <col min="4148" max="4148" width="2.77734375" style="263" customWidth="1"/>
    <col min="4149" max="4149" width="22.44140625" style="263" customWidth="1"/>
    <col min="4150" max="4150" width="2.77734375" style="263" customWidth="1"/>
    <col min="4151" max="4151" width="21.77734375" style="263" customWidth="1"/>
    <col min="4152" max="4152" width="2.77734375" style="263" customWidth="1"/>
    <col min="4153" max="4153" width="25.109375" style="263" customWidth="1"/>
    <col min="4154" max="4154" width="53.109375" style="263" customWidth="1"/>
    <col min="4155" max="4155" width="2.77734375" style="263" customWidth="1"/>
    <col min="4156" max="4156" width="25.109375" style="263" customWidth="1"/>
    <col min="4157" max="4157" width="2.77734375" style="263" customWidth="1"/>
    <col min="4158" max="4158" width="24" style="263" customWidth="1"/>
    <col min="4159" max="4159" width="2.77734375" style="263" customWidth="1"/>
    <col min="4160" max="4160" width="21.77734375" style="263" customWidth="1"/>
    <col min="4161" max="4161" width="2.77734375" style="263" customWidth="1"/>
    <col min="4162" max="4162" width="22.109375" style="263" customWidth="1"/>
    <col min="4163" max="4163" width="53.77734375" style="263" customWidth="1"/>
    <col min="4164" max="4164" width="2.77734375" style="263" customWidth="1"/>
    <col min="4165" max="4165" width="23.77734375" style="263" customWidth="1"/>
    <col min="4166" max="4166" width="2.77734375" style="263" customWidth="1"/>
    <col min="4167" max="4167" width="22.5546875" style="263" customWidth="1"/>
    <col min="4168" max="4168" width="2.77734375" style="263" customWidth="1"/>
    <col min="4169" max="4169" width="18.77734375" style="263" customWidth="1"/>
    <col min="4170" max="4170" width="2.77734375" style="263" customWidth="1"/>
    <col min="4171" max="4171" width="19.109375" style="263" customWidth="1"/>
    <col min="4172" max="4172" width="2.77734375" style="263" customWidth="1"/>
    <col min="4173" max="4173" width="19.77734375" style="263" customWidth="1"/>
    <col min="4174" max="4342" width="8.77734375" style="263"/>
    <col min="4343" max="4343" width="55.109375" style="263" customWidth="1"/>
    <col min="4344" max="4344" width="2.77734375" style="263" customWidth="1"/>
    <col min="4345" max="4345" width="19.44140625" style="263" customWidth="1"/>
    <col min="4346" max="4346" width="2.77734375" style="263" customWidth="1"/>
    <col min="4347" max="4347" width="20.77734375" style="263" customWidth="1"/>
    <col min="4348" max="4348" width="2.77734375" style="263" customWidth="1"/>
    <col min="4349" max="4349" width="21" style="263" customWidth="1"/>
    <col min="4350" max="4350" width="2.77734375" style="263" customWidth="1"/>
    <col min="4351" max="4351" width="18.77734375" style="263" customWidth="1"/>
    <col min="4352" max="4352" width="2.77734375" style="263" customWidth="1"/>
    <col min="4353" max="4353" width="16.77734375" style="263" customWidth="1"/>
    <col min="4354" max="4354" width="2.77734375" style="263" customWidth="1"/>
    <col min="4355" max="4355" width="16.44140625" style="263" customWidth="1"/>
    <col min="4356" max="4356" width="2.77734375" style="263" customWidth="1"/>
    <col min="4357" max="4357" width="19.77734375" style="263" customWidth="1"/>
    <col min="4358" max="4358" width="2.77734375" style="263" customWidth="1"/>
    <col min="4359" max="4359" width="19.44140625" style="263" customWidth="1"/>
    <col min="4360" max="4360" width="2.77734375" style="263" customWidth="1"/>
    <col min="4361" max="4361" width="17.109375" style="263" customWidth="1"/>
    <col min="4362" max="4362" width="2.77734375" style="263" customWidth="1"/>
    <col min="4363" max="4363" width="19.109375" style="263" customWidth="1"/>
    <col min="4364" max="4364" width="2.77734375" style="263" customWidth="1"/>
    <col min="4365" max="4365" width="18.109375" style="263" customWidth="1"/>
    <col min="4366" max="4366" width="2.77734375" style="263" customWidth="1"/>
    <col min="4367" max="4367" width="17.5546875" style="263" customWidth="1"/>
    <col min="4368" max="4368" width="2.77734375" style="263" customWidth="1"/>
    <col min="4369" max="4369" width="20.77734375" style="263" customWidth="1"/>
    <col min="4370" max="4370" width="2.77734375" style="263" customWidth="1"/>
    <col min="4371" max="4371" width="17.77734375" style="263" customWidth="1"/>
    <col min="4372" max="4372" width="2.77734375" style="263" customWidth="1"/>
    <col min="4373" max="4373" width="19.5546875" style="263" customWidth="1"/>
    <col min="4374" max="4374" width="2.77734375" style="263" customWidth="1"/>
    <col min="4375" max="4375" width="16" style="263" customWidth="1"/>
    <col min="4376" max="4376" width="2.77734375" style="263" customWidth="1"/>
    <col min="4377" max="4377" width="18.77734375" style="263" customWidth="1"/>
    <col min="4378" max="4378" width="2.77734375" style="263" customWidth="1"/>
    <col min="4379" max="4379" width="18.109375" style="263" customWidth="1"/>
    <col min="4380" max="4381" width="8.77734375" style="263" customWidth="1"/>
    <col min="4382" max="4382" width="2.77734375" style="263" customWidth="1"/>
    <col min="4383" max="4383" width="18.77734375" style="263" customWidth="1"/>
    <col min="4384" max="4384" width="2.77734375" style="263" customWidth="1"/>
    <col min="4385" max="4385" width="19" style="263" customWidth="1"/>
    <col min="4386" max="4386" width="2.77734375" style="263" customWidth="1"/>
    <col min="4387" max="4387" width="18.109375" style="263" customWidth="1"/>
    <col min="4388" max="4388" width="2.77734375" style="263" customWidth="1"/>
    <col min="4389" max="4389" width="18.5546875" style="263" customWidth="1"/>
    <col min="4390" max="4390" width="2.77734375" style="263" customWidth="1"/>
    <col min="4391" max="4391" width="18.77734375" style="263" customWidth="1"/>
    <col min="4392" max="4392" width="2.77734375" style="263" customWidth="1"/>
    <col min="4393" max="4393" width="22.5546875" style="263" customWidth="1"/>
    <col min="4394" max="4394" width="2.77734375" style="263" customWidth="1"/>
    <col min="4395" max="4395" width="19.109375" style="263" customWidth="1"/>
    <col min="4396" max="4396" width="2.77734375" style="263" customWidth="1"/>
    <col min="4397" max="4397" width="22.77734375" style="263" customWidth="1"/>
    <col min="4398" max="4398" width="2.77734375" style="263" customWidth="1"/>
    <col min="4399" max="4399" width="24.109375" style="263" customWidth="1"/>
    <col min="4400" max="4400" width="2.77734375" style="263" customWidth="1"/>
    <col min="4401" max="4401" width="22.77734375" style="263" customWidth="1"/>
    <col min="4402" max="4402" width="2.77734375" style="263" customWidth="1"/>
    <col min="4403" max="4403" width="19.77734375" style="263" customWidth="1"/>
    <col min="4404" max="4404" width="2.77734375" style="263" customWidth="1"/>
    <col min="4405" max="4405" width="22.44140625" style="263" customWidth="1"/>
    <col min="4406" max="4406" width="2.77734375" style="263" customWidth="1"/>
    <col min="4407" max="4407" width="21.77734375" style="263" customWidth="1"/>
    <col min="4408" max="4408" width="2.77734375" style="263" customWidth="1"/>
    <col min="4409" max="4409" width="25.109375" style="263" customWidth="1"/>
    <col min="4410" max="4410" width="53.109375" style="263" customWidth="1"/>
    <col min="4411" max="4411" width="2.77734375" style="263" customWidth="1"/>
    <col min="4412" max="4412" width="25.109375" style="263" customWidth="1"/>
    <col min="4413" max="4413" width="2.77734375" style="263" customWidth="1"/>
    <col min="4414" max="4414" width="24" style="263" customWidth="1"/>
    <col min="4415" max="4415" width="2.77734375" style="263" customWidth="1"/>
    <col min="4416" max="4416" width="21.77734375" style="263" customWidth="1"/>
    <col min="4417" max="4417" width="2.77734375" style="263" customWidth="1"/>
    <col min="4418" max="4418" width="22.109375" style="263" customWidth="1"/>
    <col min="4419" max="4419" width="53.77734375" style="263" customWidth="1"/>
    <col min="4420" max="4420" width="2.77734375" style="263" customWidth="1"/>
    <col min="4421" max="4421" width="23.77734375" style="263" customWidth="1"/>
    <col min="4422" max="4422" width="2.77734375" style="263" customWidth="1"/>
    <col min="4423" max="4423" width="22.5546875" style="263" customWidth="1"/>
    <col min="4424" max="4424" width="2.77734375" style="263" customWidth="1"/>
    <col min="4425" max="4425" width="18.77734375" style="263" customWidth="1"/>
    <col min="4426" max="4426" width="2.77734375" style="263" customWidth="1"/>
    <col min="4427" max="4427" width="19.109375" style="263" customWidth="1"/>
    <col min="4428" max="4428" width="2.77734375" style="263" customWidth="1"/>
    <col min="4429" max="4429" width="19.77734375" style="263" customWidth="1"/>
    <col min="4430" max="4598" width="8.77734375" style="263"/>
    <col min="4599" max="4599" width="55.109375" style="263" customWidth="1"/>
    <col min="4600" max="4600" width="2.77734375" style="263" customWidth="1"/>
    <col min="4601" max="4601" width="19.44140625" style="263" customWidth="1"/>
    <col min="4602" max="4602" width="2.77734375" style="263" customWidth="1"/>
    <col min="4603" max="4603" width="20.77734375" style="263" customWidth="1"/>
    <col min="4604" max="4604" width="2.77734375" style="263" customWidth="1"/>
    <col min="4605" max="4605" width="21" style="263" customWidth="1"/>
    <col min="4606" max="4606" width="2.77734375" style="263" customWidth="1"/>
    <col min="4607" max="4607" width="18.77734375" style="263" customWidth="1"/>
    <col min="4608" max="4608" width="2.77734375" style="263" customWidth="1"/>
    <col min="4609" max="4609" width="16.77734375" style="263" customWidth="1"/>
    <col min="4610" max="4610" width="2.77734375" style="263" customWidth="1"/>
    <col min="4611" max="4611" width="16.44140625" style="263" customWidth="1"/>
    <col min="4612" max="4612" width="2.77734375" style="263" customWidth="1"/>
    <col min="4613" max="4613" width="19.77734375" style="263" customWidth="1"/>
    <col min="4614" max="4614" width="2.77734375" style="263" customWidth="1"/>
    <col min="4615" max="4615" width="19.44140625" style="263" customWidth="1"/>
    <col min="4616" max="4616" width="2.77734375" style="263" customWidth="1"/>
    <col min="4617" max="4617" width="17.109375" style="263" customWidth="1"/>
    <col min="4618" max="4618" width="2.77734375" style="263" customWidth="1"/>
    <col min="4619" max="4619" width="19.109375" style="263" customWidth="1"/>
    <col min="4620" max="4620" width="2.77734375" style="263" customWidth="1"/>
    <col min="4621" max="4621" width="18.109375" style="263" customWidth="1"/>
    <col min="4622" max="4622" width="2.77734375" style="263" customWidth="1"/>
    <col min="4623" max="4623" width="17.5546875" style="263" customWidth="1"/>
    <col min="4624" max="4624" width="2.77734375" style="263" customWidth="1"/>
    <col min="4625" max="4625" width="20.77734375" style="263" customWidth="1"/>
    <col min="4626" max="4626" width="2.77734375" style="263" customWidth="1"/>
    <col min="4627" max="4627" width="17.77734375" style="263" customWidth="1"/>
    <col min="4628" max="4628" width="2.77734375" style="263" customWidth="1"/>
    <col min="4629" max="4629" width="19.5546875" style="263" customWidth="1"/>
    <col min="4630" max="4630" width="2.77734375" style="263" customWidth="1"/>
    <col min="4631" max="4631" width="16" style="263" customWidth="1"/>
    <col min="4632" max="4632" width="2.77734375" style="263" customWidth="1"/>
    <col min="4633" max="4633" width="18.77734375" style="263" customWidth="1"/>
    <col min="4634" max="4634" width="2.77734375" style="263" customWidth="1"/>
    <col min="4635" max="4635" width="18.109375" style="263" customWidth="1"/>
    <col min="4636" max="4637" width="8.77734375" style="263" customWidth="1"/>
    <col min="4638" max="4638" width="2.77734375" style="263" customWidth="1"/>
    <col min="4639" max="4639" width="18.77734375" style="263" customWidth="1"/>
    <col min="4640" max="4640" width="2.77734375" style="263" customWidth="1"/>
    <col min="4641" max="4641" width="19" style="263" customWidth="1"/>
    <col min="4642" max="4642" width="2.77734375" style="263" customWidth="1"/>
    <col min="4643" max="4643" width="18.109375" style="263" customWidth="1"/>
    <col min="4644" max="4644" width="2.77734375" style="263" customWidth="1"/>
    <col min="4645" max="4645" width="18.5546875" style="263" customWidth="1"/>
    <col min="4646" max="4646" width="2.77734375" style="263" customWidth="1"/>
    <col min="4647" max="4647" width="18.77734375" style="263" customWidth="1"/>
    <col min="4648" max="4648" width="2.77734375" style="263" customWidth="1"/>
    <col min="4649" max="4649" width="22.5546875" style="263" customWidth="1"/>
    <col min="4650" max="4650" width="2.77734375" style="263" customWidth="1"/>
    <col min="4651" max="4651" width="19.109375" style="263" customWidth="1"/>
    <col min="4652" max="4652" width="2.77734375" style="263" customWidth="1"/>
    <col min="4653" max="4653" width="22.77734375" style="263" customWidth="1"/>
    <col min="4654" max="4654" width="2.77734375" style="263" customWidth="1"/>
    <col min="4655" max="4655" width="24.109375" style="263" customWidth="1"/>
    <col min="4656" max="4656" width="2.77734375" style="263" customWidth="1"/>
    <col min="4657" max="4657" width="22.77734375" style="263" customWidth="1"/>
    <col min="4658" max="4658" width="2.77734375" style="263" customWidth="1"/>
    <col min="4659" max="4659" width="19.77734375" style="263" customWidth="1"/>
    <col min="4660" max="4660" width="2.77734375" style="263" customWidth="1"/>
    <col min="4661" max="4661" width="22.44140625" style="263" customWidth="1"/>
    <col min="4662" max="4662" width="2.77734375" style="263" customWidth="1"/>
    <col min="4663" max="4663" width="21.77734375" style="263" customWidth="1"/>
    <col min="4664" max="4664" width="2.77734375" style="263" customWidth="1"/>
    <col min="4665" max="4665" width="25.109375" style="263" customWidth="1"/>
    <col min="4666" max="4666" width="53.109375" style="263" customWidth="1"/>
    <col min="4667" max="4667" width="2.77734375" style="263" customWidth="1"/>
    <col min="4668" max="4668" width="25.109375" style="263" customWidth="1"/>
    <col min="4669" max="4669" width="2.77734375" style="263" customWidth="1"/>
    <col min="4670" max="4670" width="24" style="263" customWidth="1"/>
    <col min="4671" max="4671" width="2.77734375" style="263" customWidth="1"/>
    <col min="4672" max="4672" width="21.77734375" style="263" customWidth="1"/>
    <col min="4673" max="4673" width="2.77734375" style="263" customWidth="1"/>
    <col min="4674" max="4674" width="22.109375" style="263" customWidth="1"/>
    <col min="4675" max="4675" width="53.77734375" style="263" customWidth="1"/>
    <col min="4676" max="4676" width="2.77734375" style="263" customWidth="1"/>
    <col min="4677" max="4677" width="23.77734375" style="263" customWidth="1"/>
    <col min="4678" max="4678" width="2.77734375" style="263" customWidth="1"/>
    <col min="4679" max="4679" width="22.5546875" style="263" customWidth="1"/>
    <col min="4680" max="4680" width="2.77734375" style="263" customWidth="1"/>
    <col min="4681" max="4681" width="18.77734375" style="263" customWidth="1"/>
    <col min="4682" max="4682" width="2.77734375" style="263" customWidth="1"/>
    <col min="4683" max="4683" width="19.109375" style="263" customWidth="1"/>
    <col min="4684" max="4684" width="2.77734375" style="263" customWidth="1"/>
    <col min="4685" max="4685" width="19.77734375" style="263" customWidth="1"/>
    <col min="4686" max="4854" width="8.77734375" style="263"/>
    <col min="4855" max="4855" width="55.109375" style="263" customWidth="1"/>
    <col min="4856" max="4856" width="2.77734375" style="263" customWidth="1"/>
    <col min="4857" max="4857" width="19.44140625" style="263" customWidth="1"/>
    <col min="4858" max="4858" width="2.77734375" style="263" customWidth="1"/>
    <col min="4859" max="4859" width="20.77734375" style="263" customWidth="1"/>
    <col min="4860" max="4860" width="2.77734375" style="263" customWidth="1"/>
    <col min="4861" max="4861" width="21" style="263" customWidth="1"/>
    <col min="4862" max="4862" width="2.77734375" style="263" customWidth="1"/>
    <col min="4863" max="4863" width="18.77734375" style="263" customWidth="1"/>
    <col min="4864" max="4864" width="2.77734375" style="263" customWidth="1"/>
    <col min="4865" max="4865" width="16.77734375" style="263" customWidth="1"/>
    <col min="4866" max="4866" width="2.77734375" style="263" customWidth="1"/>
    <col min="4867" max="4867" width="16.44140625" style="263" customWidth="1"/>
    <col min="4868" max="4868" width="2.77734375" style="263" customWidth="1"/>
    <col min="4869" max="4869" width="19.77734375" style="263" customWidth="1"/>
    <col min="4870" max="4870" width="2.77734375" style="263" customWidth="1"/>
    <col min="4871" max="4871" width="19.44140625" style="263" customWidth="1"/>
    <col min="4872" max="4872" width="2.77734375" style="263" customWidth="1"/>
    <col min="4873" max="4873" width="17.109375" style="263" customWidth="1"/>
    <col min="4874" max="4874" width="2.77734375" style="263" customWidth="1"/>
    <col min="4875" max="4875" width="19.109375" style="263" customWidth="1"/>
    <col min="4876" max="4876" width="2.77734375" style="263" customWidth="1"/>
    <col min="4877" max="4877" width="18.109375" style="263" customWidth="1"/>
    <col min="4878" max="4878" width="2.77734375" style="263" customWidth="1"/>
    <col min="4879" max="4879" width="17.5546875" style="263" customWidth="1"/>
    <col min="4880" max="4880" width="2.77734375" style="263" customWidth="1"/>
    <col min="4881" max="4881" width="20.77734375" style="263" customWidth="1"/>
    <col min="4882" max="4882" width="2.77734375" style="263" customWidth="1"/>
    <col min="4883" max="4883" width="17.77734375" style="263" customWidth="1"/>
    <col min="4884" max="4884" width="2.77734375" style="263" customWidth="1"/>
    <col min="4885" max="4885" width="19.5546875" style="263" customWidth="1"/>
    <col min="4886" max="4886" width="2.77734375" style="263" customWidth="1"/>
    <col min="4887" max="4887" width="16" style="263" customWidth="1"/>
    <col min="4888" max="4888" width="2.77734375" style="263" customWidth="1"/>
    <col min="4889" max="4889" width="18.77734375" style="263" customWidth="1"/>
    <col min="4890" max="4890" width="2.77734375" style="263" customWidth="1"/>
    <col min="4891" max="4891" width="18.109375" style="263" customWidth="1"/>
    <col min="4892" max="4893" width="8.77734375" style="263" customWidth="1"/>
    <col min="4894" max="4894" width="2.77734375" style="263" customWidth="1"/>
    <col min="4895" max="4895" width="18.77734375" style="263" customWidth="1"/>
    <col min="4896" max="4896" width="2.77734375" style="263" customWidth="1"/>
    <col min="4897" max="4897" width="19" style="263" customWidth="1"/>
    <col min="4898" max="4898" width="2.77734375" style="263" customWidth="1"/>
    <col min="4899" max="4899" width="18.109375" style="263" customWidth="1"/>
    <col min="4900" max="4900" width="2.77734375" style="263" customWidth="1"/>
    <col min="4901" max="4901" width="18.5546875" style="263" customWidth="1"/>
    <col min="4902" max="4902" width="2.77734375" style="263" customWidth="1"/>
    <col min="4903" max="4903" width="18.77734375" style="263" customWidth="1"/>
    <col min="4904" max="4904" width="2.77734375" style="263" customWidth="1"/>
    <col min="4905" max="4905" width="22.5546875" style="263" customWidth="1"/>
    <col min="4906" max="4906" width="2.77734375" style="263" customWidth="1"/>
    <col min="4907" max="4907" width="19.109375" style="263" customWidth="1"/>
    <col min="4908" max="4908" width="2.77734375" style="263" customWidth="1"/>
    <col min="4909" max="4909" width="22.77734375" style="263" customWidth="1"/>
    <col min="4910" max="4910" width="2.77734375" style="263" customWidth="1"/>
    <col min="4911" max="4911" width="24.109375" style="263" customWidth="1"/>
    <col min="4912" max="4912" width="2.77734375" style="263" customWidth="1"/>
    <col min="4913" max="4913" width="22.77734375" style="263" customWidth="1"/>
    <col min="4914" max="4914" width="2.77734375" style="263" customWidth="1"/>
    <col min="4915" max="4915" width="19.77734375" style="263" customWidth="1"/>
    <col min="4916" max="4916" width="2.77734375" style="263" customWidth="1"/>
    <col min="4917" max="4917" width="22.44140625" style="263" customWidth="1"/>
    <col min="4918" max="4918" width="2.77734375" style="263" customWidth="1"/>
    <col min="4919" max="4919" width="21.77734375" style="263" customWidth="1"/>
    <col min="4920" max="4920" width="2.77734375" style="263" customWidth="1"/>
    <col min="4921" max="4921" width="25.109375" style="263" customWidth="1"/>
    <col min="4922" max="4922" width="53.109375" style="263" customWidth="1"/>
    <col min="4923" max="4923" width="2.77734375" style="263" customWidth="1"/>
    <col min="4924" max="4924" width="25.109375" style="263" customWidth="1"/>
    <col min="4925" max="4925" width="2.77734375" style="263" customWidth="1"/>
    <col min="4926" max="4926" width="24" style="263" customWidth="1"/>
    <col min="4927" max="4927" width="2.77734375" style="263" customWidth="1"/>
    <col min="4928" max="4928" width="21.77734375" style="263" customWidth="1"/>
    <col min="4929" max="4929" width="2.77734375" style="263" customWidth="1"/>
    <col min="4930" max="4930" width="22.109375" style="263" customWidth="1"/>
    <col min="4931" max="4931" width="53.77734375" style="263" customWidth="1"/>
    <col min="4932" max="4932" width="2.77734375" style="263" customWidth="1"/>
    <col min="4933" max="4933" width="23.77734375" style="263" customWidth="1"/>
    <col min="4934" max="4934" width="2.77734375" style="263" customWidth="1"/>
    <col min="4935" max="4935" width="22.5546875" style="263" customWidth="1"/>
    <col min="4936" max="4936" width="2.77734375" style="263" customWidth="1"/>
    <col min="4937" max="4937" width="18.77734375" style="263" customWidth="1"/>
    <col min="4938" max="4938" width="2.77734375" style="263" customWidth="1"/>
    <col min="4939" max="4939" width="19.109375" style="263" customWidth="1"/>
    <col min="4940" max="4940" width="2.77734375" style="263" customWidth="1"/>
    <col min="4941" max="4941" width="19.77734375" style="263" customWidth="1"/>
    <col min="4942" max="5110" width="8.77734375" style="263"/>
    <col min="5111" max="5111" width="55.109375" style="263" customWidth="1"/>
    <col min="5112" max="5112" width="2.77734375" style="263" customWidth="1"/>
    <col min="5113" max="5113" width="19.44140625" style="263" customWidth="1"/>
    <col min="5114" max="5114" width="2.77734375" style="263" customWidth="1"/>
    <col min="5115" max="5115" width="20.77734375" style="263" customWidth="1"/>
    <col min="5116" max="5116" width="2.77734375" style="263" customWidth="1"/>
    <col min="5117" max="5117" width="21" style="263" customWidth="1"/>
    <col min="5118" max="5118" width="2.77734375" style="263" customWidth="1"/>
    <col min="5119" max="5119" width="18.77734375" style="263" customWidth="1"/>
    <col min="5120" max="5120" width="2.77734375" style="263" customWidth="1"/>
    <col min="5121" max="5121" width="16.77734375" style="263" customWidth="1"/>
    <col min="5122" max="5122" width="2.77734375" style="263" customWidth="1"/>
    <col min="5123" max="5123" width="16.44140625" style="263" customWidth="1"/>
    <col min="5124" max="5124" width="2.77734375" style="263" customWidth="1"/>
    <col min="5125" max="5125" width="19.77734375" style="263" customWidth="1"/>
    <col min="5126" max="5126" width="2.77734375" style="263" customWidth="1"/>
    <col min="5127" max="5127" width="19.44140625" style="263" customWidth="1"/>
    <col min="5128" max="5128" width="2.77734375" style="263" customWidth="1"/>
    <col min="5129" max="5129" width="17.109375" style="263" customWidth="1"/>
    <col min="5130" max="5130" width="2.77734375" style="263" customWidth="1"/>
    <col min="5131" max="5131" width="19.109375" style="263" customWidth="1"/>
    <col min="5132" max="5132" width="2.77734375" style="263" customWidth="1"/>
    <col min="5133" max="5133" width="18.109375" style="263" customWidth="1"/>
    <col min="5134" max="5134" width="2.77734375" style="263" customWidth="1"/>
    <col min="5135" max="5135" width="17.5546875" style="263" customWidth="1"/>
    <col min="5136" max="5136" width="2.77734375" style="263" customWidth="1"/>
    <col min="5137" max="5137" width="20.77734375" style="263" customWidth="1"/>
    <col min="5138" max="5138" width="2.77734375" style="263" customWidth="1"/>
    <col min="5139" max="5139" width="17.77734375" style="263" customWidth="1"/>
    <col min="5140" max="5140" width="2.77734375" style="263" customWidth="1"/>
    <col min="5141" max="5141" width="19.5546875" style="263" customWidth="1"/>
    <col min="5142" max="5142" width="2.77734375" style="263" customWidth="1"/>
    <col min="5143" max="5143" width="16" style="263" customWidth="1"/>
    <col min="5144" max="5144" width="2.77734375" style="263" customWidth="1"/>
    <col min="5145" max="5145" width="18.77734375" style="263" customWidth="1"/>
    <col min="5146" max="5146" width="2.77734375" style="263" customWidth="1"/>
    <col min="5147" max="5147" width="18.109375" style="263" customWidth="1"/>
    <col min="5148" max="5149" width="8.77734375" style="263" customWidth="1"/>
    <col min="5150" max="5150" width="2.77734375" style="263" customWidth="1"/>
    <col min="5151" max="5151" width="18.77734375" style="263" customWidth="1"/>
    <col min="5152" max="5152" width="2.77734375" style="263" customWidth="1"/>
    <col min="5153" max="5153" width="19" style="263" customWidth="1"/>
    <col min="5154" max="5154" width="2.77734375" style="263" customWidth="1"/>
    <col min="5155" max="5155" width="18.109375" style="263" customWidth="1"/>
    <col min="5156" max="5156" width="2.77734375" style="263" customWidth="1"/>
    <col min="5157" max="5157" width="18.5546875" style="263" customWidth="1"/>
    <col min="5158" max="5158" width="2.77734375" style="263" customWidth="1"/>
    <col min="5159" max="5159" width="18.77734375" style="263" customWidth="1"/>
    <col min="5160" max="5160" width="2.77734375" style="263" customWidth="1"/>
    <col min="5161" max="5161" width="22.5546875" style="263" customWidth="1"/>
    <col min="5162" max="5162" width="2.77734375" style="263" customWidth="1"/>
    <col min="5163" max="5163" width="19.109375" style="263" customWidth="1"/>
    <col min="5164" max="5164" width="2.77734375" style="263" customWidth="1"/>
    <col min="5165" max="5165" width="22.77734375" style="263" customWidth="1"/>
    <col min="5166" max="5166" width="2.77734375" style="263" customWidth="1"/>
    <col min="5167" max="5167" width="24.109375" style="263" customWidth="1"/>
    <col min="5168" max="5168" width="2.77734375" style="263" customWidth="1"/>
    <col min="5169" max="5169" width="22.77734375" style="263" customWidth="1"/>
    <col min="5170" max="5170" width="2.77734375" style="263" customWidth="1"/>
    <col min="5171" max="5171" width="19.77734375" style="263" customWidth="1"/>
    <col min="5172" max="5172" width="2.77734375" style="263" customWidth="1"/>
    <col min="5173" max="5173" width="22.44140625" style="263" customWidth="1"/>
    <col min="5174" max="5174" width="2.77734375" style="263" customWidth="1"/>
    <col min="5175" max="5175" width="21.77734375" style="263" customWidth="1"/>
    <col min="5176" max="5176" width="2.77734375" style="263" customWidth="1"/>
    <col min="5177" max="5177" width="25.109375" style="263" customWidth="1"/>
    <col min="5178" max="5178" width="53.109375" style="263" customWidth="1"/>
    <col min="5179" max="5179" width="2.77734375" style="263" customWidth="1"/>
    <col min="5180" max="5180" width="25.109375" style="263" customWidth="1"/>
    <col min="5181" max="5181" width="2.77734375" style="263" customWidth="1"/>
    <col min="5182" max="5182" width="24" style="263" customWidth="1"/>
    <col min="5183" max="5183" width="2.77734375" style="263" customWidth="1"/>
    <col min="5184" max="5184" width="21.77734375" style="263" customWidth="1"/>
    <col min="5185" max="5185" width="2.77734375" style="263" customWidth="1"/>
    <col min="5186" max="5186" width="22.109375" style="263" customWidth="1"/>
    <col min="5187" max="5187" width="53.77734375" style="263" customWidth="1"/>
    <col min="5188" max="5188" width="2.77734375" style="263" customWidth="1"/>
    <col min="5189" max="5189" width="23.77734375" style="263" customWidth="1"/>
    <col min="5190" max="5190" width="2.77734375" style="263" customWidth="1"/>
    <col min="5191" max="5191" width="22.5546875" style="263" customWidth="1"/>
    <col min="5192" max="5192" width="2.77734375" style="263" customWidth="1"/>
    <col min="5193" max="5193" width="18.77734375" style="263" customWidth="1"/>
    <col min="5194" max="5194" width="2.77734375" style="263" customWidth="1"/>
    <col min="5195" max="5195" width="19.109375" style="263" customWidth="1"/>
    <col min="5196" max="5196" width="2.77734375" style="263" customWidth="1"/>
    <col min="5197" max="5197" width="19.77734375" style="263" customWidth="1"/>
    <col min="5198" max="5366" width="8.77734375" style="263"/>
    <col min="5367" max="5367" width="55.109375" style="263" customWidth="1"/>
    <col min="5368" max="5368" width="2.77734375" style="263" customWidth="1"/>
    <col min="5369" max="5369" width="19.44140625" style="263" customWidth="1"/>
    <col min="5370" max="5370" width="2.77734375" style="263" customWidth="1"/>
    <col min="5371" max="5371" width="20.77734375" style="263" customWidth="1"/>
    <col min="5372" max="5372" width="2.77734375" style="263" customWidth="1"/>
    <col min="5373" max="5373" width="21" style="263" customWidth="1"/>
    <col min="5374" max="5374" width="2.77734375" style="263" customWidth="1"/>
    <col min="5375" max="5375" width="18.77734375" style="263" customWidth="1"/>
    <col min="5376" max="5376" width="2.77734375" style="263" customWidth="1"/>
    <col min="5377" max="5377" width="16.77734375" style="263" customWidth="1"/>
    <col min="5378" max="5378" width="2.77734375" style="263" customWidth="1"/>
    <col min="5379" max="5379" width="16.44140625" style="263" customWidth="1"/>
    <col min="5380" max="5380" width="2.77734375" style="263" customWidth="1"/>
    <col min="5381" max="5381" width="19.77734375" style="263" customWidth="1"/>
    <col min="5382" max="5382" width="2.77734375" style="263" customWidth="1"/>
    <col min="5383" max="5383" width="19.44140625" style="263" customWidth="1"/>
    <col min="5384" max="5384" width="2.77734375" style="263" customWidth="1"/>
    <col min="5385" max="5385" width="17.109375" style="263" customWidth="1"/>
    <col min="5386" max="5386" width="2.77734375" style="263" customWidth="1"/>
    <col min="5387" max="5387" width="19.109375" style="263" customWidth="1"/>
    <col min="5388" max="5388" width="2.77734375" style="263" customWidth="1"/>
    <col min="5389" max="5389" width="18.109375" style="263" customWidth="1"/>
    <col min="5390" max="5390" width="2.77734375" style="263" customWidth="1"/>
    <col min="5391" max="5391" width="17.5546875" style="263" customWidth="1"/>
    <col min="5392" max="5392" width="2.77734375" style="263" customWidth="1"/>
    <col min="5393" max="5393" width="20.77734375" style="263" customWidth="1"/>
    <col min="5394" max="5394" width="2.77734375" style="263" customWidth="1"/>
    <col min="5395" max="5395" width="17.77734375" style="263" customWidth="1"/>
    <col min="5396" max="5396" width="2.77734375" style="263" customWidth="1"/>
    <col min="5397" max="5397" width="19.5546875" style="263" customWidth="1"/>
    <col min="5398" max="5398" width="2.77734375" style="263" customWidth="1"/>
    <col min="5399" max="5399" width="16" style="263" customWidth="1"/>
    <col min="5400" max="5400" width="2.77734375" style="263" customWidth="1"/>
    <col min="5401" max="5401" width="18.77734375" style="263" customWidth="1"/>
    <col min="5402" max="5402" width="2.77734375" style="263" customWidth="1"/>
    <col min="5403" max="5403" width="18.109375" style="263" customWidth="1"/>
    <col min="5404" max="5405" width="8.77734375" style="263" customWidth="1"/>
    <col min="5406" max="5406" width="2.77734375" style="263" customWidth="1"/>
    <col min="5407" max="5407" width="18.77734375" style="263" customWidth="1"/>
    <col min="5408" max="5408" width="2.77734375" style="263" customWidth="1"/>
    <col min="5409" max="5409" width="19" style="263" customWidth="1"/>
    <col min="5410" max="5410" width="2.77734375" style="263" customWidth="1"/>
    <col min="5411" max="5411" width="18.109375" style="263" customWidth="1"/>
    <col min="5412" max="5412" width="2.77734375" style="263" customWidth="1"/>
    <col min="5413" max="5413" width="18.5546875" style="263" customWidth="1"/>
    <col min="5414" max="5414" width="2.77734375" style="263" customWidth="1"/>
    <col min="5415" max="5415" width="18.77734375" style="263" customWidth="1"/>
    <col min="5416" max="5416" width="2.77734375" style="263" customWidth="1"/>
    <col min="5417" max="5417" width="22.5546875" style="263" customWidth="1"/>
    <col min="5418" max="5418" width="2.77734375" style="263" customWidth="1"/>
    <col min="5419" max="5419" width="19.109375" style="263" customWidth="1"/>
    <col min="5420" max="5420" width="2.77734375" style="263" customWidth="1"/>
    <col min="5421" max="5421" width="22.77734375" style="263" customWidth="1"/>
    <col min="5422" max="5422" width="2.77734375" style="263" customWidth="1"/>
    <col min="5423" max="5423" width="24.109375" style="263" customWidth="1"/>
    <col min="5424" max="5424" width="2.77734375" style="263" customWidth="1"/>
    <col min="5425" max="5425" width="22.77734375" style="263" customWidth="1"/>
    <col min="5426" max="5426" width="2.77734375" style="263" customWidth="1"/>
    <col min="5427" max="5427" width="19.77734375" style="263" customWidth="1"/>
    <col min="5428" max="5428" width="2.77734375" style="263" customWidth="1"/>
    <col min="5429" max="5429" width="22.44140625" style="263" customWidth="1"/>
    <col min="5430" max="5430" width="2.77734375" style="263" customWidth="1"/>
    <col min="5431" max="5431" width="21.77734375" style="263" customWidth="1"/>
    <col min="5432" max="5432" width="2.77734375" style="263" customWidth="1"/>
    <col min="5433" max="5433" width="25.109375" style="263" customWidth="1"/>
    <col min="5434" max="5434" width="53.109375" style="263" customWidth="1"/>
    <col min="5435" max="5435" width="2.77734375" style="263" customWidth="1"/>
    <col min="5436" max="5436" width="25.109375" style="263" customWidth="1"/>
    <col min="5437" max="5437" width="2.77734375" style="263" customWidth="1"/>
    <col min="5438" max="5438" width="24" style="263" customWidth="1"/>
    <col min="5439" max="5439" width="2.77734375" style="263" customWidth="1"/>
    <col min="5440" max="5440" width="21.77734375" style="263" customWidth="1"/>
    <col min="5441" max="5441" width="2.77734375" style="263" customWidth="1"/>
    <col min="5442" max="5442" width="22.109375" style="263" customWidth="1"/>
    <col min="5443" max="5443" width="53.77734375" style="263" customWidth="1"/>
    <col min="5444" max="5444" width="2.77734375" style="263" customWidth="1"/>
    <col min="5445" max="5445" width="23.77734375" style="263" customWidth="1"/>
    <col min="5446" max="5446" width="2.77734375" style="263" customWidth="1"/>
    <col min="5447" max="5447" width="22.5546875" style="263" customWidth="1"/>
    <col min="5448" max="5448" width="2.77734375" style="263" customWidth="1"/>
    <col min="5449" max="5449" width="18.77734375" style="263" customWidth="1"/>
    <col min="5450" max="5450" width="2.77734375" style="263" customWidth="1"/>
    <col min="5451" max="5451" width="19.109375" style="263" customWidth="1"/>
    <col min="5452" max="5452" width="2.77734375" style="263" customWidth="1"/>
    <col min="5453" max="5453" width="19.77734375" style="263" customWidth="1"/>
    <col min="5454" max="5622" width="8.77734375" style="263"/>
    <col min="5623" max="5623" width="55.109375" style="263" customWidth="1"/>
    <col min="5624" max="5624" width="2.77734375" style="263" customWidth="1"/>
    <col min="5625" max="5625" width="19.44140625" style="263" customWidth="1"/>
    <col min="5626" max="5626" width="2.77734375" style="263" customWidth="1"/>
    <col min="5627" max="5627" width="20.77734375" style="263" customWidth="1"/>
    <col min="5628" max="5628" width="2.77734375" style="263" customWidth="1"/>
    <col min="5629" max="5629" width="21" style="263" customWidth="1"/>
    <col min="5630" max="5630" width="2.77734375" style="263" customWidth="1"/>
    <col min="5631" max="5631" width="18.77734375" style="263" customWidth="1"/>
    <col min="5632" max="5632" width="2.77734375" style="263" customWidth="1"/>
    <col min="5633" max="5633" width="16.77734375" style="263" customWidth="1"/>
    <col min="5634" max="5634" width="2.77734375" style="263" customWidth="1"/>
    <col min="5635" max="5635" width="16.44140625" style="263" customWidth="1"/>
    <col min="5636" max="5636" width="2.77734375" style="263" customWidth="1"/>
    <col min="5637" max="5637" width="19.77734375" style="263" customWidth="1"/>
    <col min="5638" max="5638" width="2.77734375" style="263" customWidth="1"/>
    <col min="5639" max="5639" width="19.44140625" style="263" customWidth="1"/>
    <col min="5640" max="5640" width="2.77734375" style="263" customWidth="1"/>
    <col min="5641" max="5641" width="17.109375" style="263" customWidth="1"/>
    <col min="5642" max="5642" width="2.77734375" style="263" customWidth="1"/>
    <col min="5643" max="5643" width="19.109375" style="263" customWidth="1"/>
    <col min="5644" max="5644" width="2.77734375" style="263" customWidth="1"/>
    <col min="5645" max="5645" width="18.109375" style="263" customWidth="1"/>
    <col min="5646" max="5646" width="2.77734375" style="263" customWidth="1"/>
    <col min="5647" max="5647" width="17.5546875" style="263" customWidth="1"/>
    <col min="5648" max="5648" width="2.77734375" style="263" customWidth="1"/>
    <col min="5649" max="5649" width="20.77734375" style="263" customWidth="1"/>
    <col min="5650" max="5650" width="2.77734375" style="263" customWidth="1"/>
    <col min="5651" max="5651" width="17.77734375" style="263" customWidth="1"/>
    <col min="5652" max="5652" width="2.77734375" style="263" customWidth="1"/>
    <col min="5653" max="5653" width="19.5546875" style="263" customWidth="1"/>
    <col min="5654" max="5654" width="2.77734375" style="263" customWidth="1"/>
    <col min="5655" max="5655" width="16" style="263" customWidth="1"/>
    <col min="5656" max="5656" width="2.77734375" style="263" customWidth="1"/>
    <col min="5657" max="5657" width="18.77734375" style="263" customWidth="1"/>
    <col min="5658" max="5658" width="2.77734375" style="263" customWidth="1"/>
    <col min="5659" max="5659" width="18.109375" style="263" customWidth="1"/>
    <col min="5660" max="5661" width="8.77734375" style="263" customWidth="1"/>
    <col min="5662" max="5662" width="2.77734375" style="263" customWidth="1"/>
    <col min="5663" max="5663" width="18.77734375" style="263" customWidth="1"/>
    <col min="5664" max="5664" width="2.77734375" style="263" customWidth="1"/>
    <col min="5665" max="5665" width="19" style="263" customWidth="1"/>
    <col min="5666" max="5666" width="2.77734375" style="263" customWidth="1"/>
    <col min="5667" max="5667" width="18.109375" style="263" customWidth="1"/>
    <col min="5668" max="5668" width="2.77734375" style="263" customWidth="1"/>
    <col min="5669" max="5669" width="18.5546875" style="263" customWidth="1"/>
    <col min="5670" max="5670" width="2.77734375" style="263" customWidth="1"/>
    <col min="5671" max="5671" width="18.77734375" style="263" customWidth="1"/>
    <col min="5672" max="5672" width="2.77734375" style="263" customWidth="1"/>
    <col min="5673" max="5673" width="22.5546875" style="263" customWidth="1"/>
    <col min="5674" max="5674" width="2.77734375" style="263" customWidth="1"/>
    <col min="5675" max="5675" width="19.109375" style="263" customWidth="1"/>
    <col min="5676" max="5676" width="2.77734375" style="263" customWidth="1"/>
    <col min="5677" max="5677" width="22.77734375" style="263" customWidth="1"/>
    <col min="5678" max="5678" width="2.77734375" style="263" customWidth="1"/>
    <col min="5679" max="5679" width="24.109375" style="263" customWidth="1"/>
    <col min="5680" max="5680" width="2.77734375" style="263" customWidth="1"/>
    <col min="5681" max="5681" width="22.77734375" style="263" customWidth="1"/>
    <col min="5682" max="5682" width="2.77734375" style="263" customWidth="1"/>
    <col min="5683" max="5683" width="19.77734375" style="263" customWidth="1"/>
    <col min="5684" max="5684" width="2.77734375" style="263" customWidth="1"/>
    <col min="5685" max="5685" width="22.44140625" style="263" customWidth="1"/>
    <col min="5686" max="5686" width="2.77734375" style="263" customWidth="1"/>
    <col min="5687" max="5687" width="21.77734375" style="263" customWidth="1"/>
    <col min="5688" max="5688" width="2.77734375" style="263" customWidth="1"/>
    <col min="5689" max="5689" width="25.109375" style="263" customWidth="1"/>
    <col min="5690" max="5690" width="53.109375" style="263" customWidth="1"/>
    <col min="5691" max="5691" width="2.77734375" style="263" customWidth="1"/>
    <col min="5692" max="5692" width="25.109375" style="263" customWidth="1"/>
    <col min="5693" max="5693" width="2.77734375" style="263" customWidth="1"/>
    <col min="5694" max="5694" width="24" style="263" customWidth="1"/>
    <col min="5695" max="5695" width="2.77734375" style="263" customWidth="1"/>
    <col min="5696" max="5696" width="21.77734375" style="263" customWidth="1"/>
    <col min="5697" max="5697" width="2.77734375" style="263" customWidth="1"/>
    <col min="5698" max="5698" width="22.109375" style="263" customWidth="1"/>
    <col min="5699" max="5699" width="53.77734375" style="263" customWidth="1"/>
    <col min="5700" max="5700" width="2.77734375" style="263" customWidth="1"/>
    <col min="5701" max="5701" width="23.77734375" style="263" customWidth="1"/>
    <col min="5702" max="5702" width="2.77734375" style="263" customWidth="1"/>
    <col min="5703" max="5703" width="22.5546875" style="263" customWidth="1"/>
    <col min="5704" max="5704" width="2.77734375" style="263" customWidth="1"/>
    <col min="5705" max="5705" width="18.77734375" style="263" customWidth="1"/>
    <col min="5706" max="5706" width="2.77734375" style="263" customWidth="1"/>
    <col min="5707" max="5707" width="19.109375" style="263" customWidth="1"/>
    <col min="5708" max="5708" width="2.77734375" style="263" customWidth="1"/>
    <col min="5709" max="5709" width="19.77734375" style="263" customWidth="1"/>
    <col min="5710" max="5878" width="8.77734375" style="263"/>
    <col min="5879" max="5879" width="55.109375" style="263" customWidth="1"/>
    <col min="5880" max="5880" width="2.77734375" style="263" customWidth="1"/>
    <col min="5881" max="5881" width="19.44140625" style="263" customWidth="1"/>
    <col min="5882" max="5882" width="2.77734375" style="263" customWidth="1"/>
    <col min="5883" max="5883" width="20.77734375" style="263" customWidth="1"/>
    <col min="5884" max="5884" width="2.77734375" style="263" customWidth="1"/>
    <col min="5885" max="5885" width="21" style="263" customWidth="1"/>
    <col min="5886" max="5886" width="2.77734375" style="263" customWidth="1"/>
    <col min="5887" max="5887" width="18.77734375" style="263" customWidth="1"/>
    <col min="5888" max="5888" width="2.77734375" style="263" customWidth="1"/>
    <col min="5889" max="5889" width="16.77734375" style="263" customWidth="1"/>
    <col min="5890" max="5890" width="2.77734375" style="263" customWidth="1"/>
    <col min="5891" max="5891" width="16.44140625" style="263" customWidth="1"/>
    <col min="5892" max="5892" width="2.77734375" style="263" customWidth="1"/>
    <col min="5893" max="5893" width="19.77734375" style="263" customWidth="1"/>
    <col min="5894" max="5894" width="2.77734375" style="263" customWidth="1"/>
    <col min="5895" max="5895" width="19.44140625" style="263" customWidth="1"/>
    <col min="5896" max="5896" width="2.77734375" style="263" customWidth="1"/>
    <col min="5897" max="5897" width="17.109375" style="263" customWidth="1"/>
    <col min="5898" max="5898" width="2.77734375" style="263" customWidth="1"/>
    <col min="5899" max="5899" width="19.109375" style="263" customWidth="1"/>
    <col min="5900" max="5900" width="2.77734375" style="263" customWidth="1"/>
    <col min="5901" max="5901" width="18.109375" style="263" customWidth="1"/>
    <col min="5902" max="5902" width="2.77734375" style="263" customWidth="1"/>
    <col min="5903" max="5903" width="17.5546875" style="263" customWidth="1"/>
    <col min="5904" max="5904" width="2.77734375" style="263" customWidth="1"/>
    <col min="5905" max="5905" width="20.77734375" style="263" customWidth="1"/>
    <col min="5906" max="5906" width="2.77734375" style="263" customWidth="1"/>
    <col min="5907" max="5907" width="17.77734375" style="263" customWidth="1"/>
    <col min="5908" max="5908" width="2.77734375" style="263" customWidth="1"/>
    <col min="5909" max="5909" width="19.5546875" style="263" customWidth="1"/>
    <col min="5910" max="5910" width="2.77734375" style="263" customWidth="1"/>
    <col min="5911" max="5911" width="16" style="263" customWidth="1"/>
    <col min="5912" max="5912" width="2.77734375" style="263" customWidth="1"/>
    <col min="5913" max="5913" width="18.77734375" style="263" customWidth="1"/>
    <col min="5914" max="5914" width="2.77734375" style="263" customWidth="1"/>
    <col min="5915" max="5915" width="18.109375" style="263" customWidth="1"/>
    <col min="5916" max="5917" width="8.77734375" style="263" customWidth="1"/>
    <col min="5918" max="5918" width="2.77734375" style="263" customWidth="1"/>
    <col min="5919" max="5919" width="18.77734375" style="263" customWidth="1"/>
    <col min="5920" max="5920" width="2.77734375" style="263" customWidth="1"/>
    <col min="5921" max="5921" width="19" style="263" customWidth="1"/>
    <col min="5922" max="5922" width="2.77734375" style="263" customWidth="1"/>
    <col min="5923" max="5923" width="18.109375" style="263" customWidth="1"/>
    <col min="5924" max="5924" width="2.77734375" style="263" customWidth="1"/>
    <col min="5925" max="5925" width="18.5546875" style="263" customWidth="1"/>
    <col min="5926" max="5926" width="2.77734375" style="263" customWidth="1"/>
    <col min="5927" max="5927" width="18.77734375" style="263" customWidth="1"/>
    <col min="5928" max="5928" width="2.77734375" style="263" customWidth="1"/>
    <col min="5929" max="5929" width="22.5546875" style="263" customWidth="1"/>
    <col min="5930" max="5930" width="2.77734375" style="263" customWidth="1"/>
    <col min="5931" max="5931" width="19.109375" style="263" customWidth="1"/>
    <col min="5932" max="5932" width="2.77734375" style="263" customWidth="1"/>
    <col min="5933" max="5933" width="22.77734375" style="263" customWidth="1"/>
    <col min="5934" max="5934" width="2.77734375" style="263" customWidth="1"/>
    <col min="5935" max="5935" width="24.109375" style="263" customWidth="1"/>
    <col min="5936" max="5936" width="2.77734375" style="263" customWidth="1"/>
    <col min="5937" max="5937" width="22.77734375" style="263" customWidth="1"/>
    <col min="5938" max="5938" width="2.77734375" style="263" customWidth="1"/>
    <col min="5939" max="5939" width="19.77734375" style="263" customWidth="1"/>
    <col min="5940" max="5940" width="2.77734375" style="263" customWidth="1"/>
    <col min="5941" max="5941" width="22.44140625" style="263" customWidth="1"/>
    <col min="5942" max="5942" width="2.77734375" style="263" customWidth="1"/>
    <col min="5943" max="5943" width="21.77734375" style="263" customWidth="1"/>
    <col min="5944" max="5944" width="2.77734375" style="263" customWidth="1"/>
    <col min="5945" max="5945" width="25.109375" style="263" customWidth="1"/>
    <col min="5946" max="5946" width="53.109375" style="263" customWidth="1"/>
    <col min="5947" max="5947" width="2.77734375" style="263" customWidth="1"/>
    <col min="5948" max="5948" width="25.109375" style="263" customWidth="1"/>
    <col min="5949" max="5949" width="2.77734375" style="263" customWidth="1"/>
    <col min="5950" max="5950" width="24" style="263" customWidth="1"/>
    <col min="5951" max="5951" width="2.77734375" style="263" customWidth="1"/>
    <col min="5952" max="5952" width="21.77734375" style="263" customWidth="1"/>
    <col min="5953" max="5953" width="2.77734375" style="263" customWidth="1"/>
    <col min="5954" max="5954" width="22.109375" style="263" customWidth="1"/>
    <col min="5955" max="5955" width="53.77734375" style="263" customWidth="1"/>
    <col min="5956" max="5956" width="2.77734375" style="263" customWidth="1"/>
    <col min="5957" max="5957" width="23.77734375" style="263" customWidth="1"/>
    <col min="5958" max="5958" width="2.77734375" style="263" customWidth="1"/>
    <col min="5959" max="5959" width="22.5546875" style="263" customWidth="1"/>
    <col min="5960" max="5960" width="2.77734375" style="263" customWidth="1"/>
    <col min="5961" max="5961" width="18.77734375" style="263" customWidth="1"/>
    <col min="5962" max="5962" width="2.77734375" style="263" customWidth="1"/>
    <col min="5963" max="5963" width="19.109375" style="263" customWidth="1"/>
    <col min="5964" max="5964" width="2.77734375" style="263" customWidth="1"/>
    <col min="5965" max="5965" width="19.77734375" style="263" customWidth="1"/>
    <col min="5966" max="6134" width="8.77734375" style="263"/>
    <col min="6135" max="6135" width="55.109375" style="263" customWidth="1"/>
    <col min="6136" max="6136" width="2.77734375" style="263" customWidth="1"/>
    <col min="6137" max="6137" width="19.44140625" style="263" customWidth="1"/>
    <col min="6138" max="6138" width="2.77734375" style="263" customWidth="1"/>
    <col min="6139" max="6139" width="20.77734375" style="263" customWidth="1"/>
    <col min="6140" max="6140" width="2.77734375" style="263" customWidth="1"/>
    <col min="6141" max="6141" width="21" style="263" customWidth="1"/>
    <col min="6142" max="6142" width="2.77734375" style="263" customWidth="1"/>
    <col min="6143" max="6143" width="18.77734375" style="263" customWidth="1"/>
    <col min="6144" max="6144" width="2.77734375" style="263" customWidth="1"/>
    <col min="6145" max="6145" width="16.77734375" style="263" customWidth="1"/>
    <col min="6146" max="6146" width="2.77734375" style="263" customWidth="1"/>
    <col min="6147" max="6147" width="16.44140625" style="263" customWidth="1"/>
    <col min="6148" max="6148" width="2.77734375" style="263" customWidth="1"/>
    <col min="6149" max="6149" width="19.77734375" style="263" customWidth="1"/>
    <col min="6150" max="6150" width="2.77734375" style="263" customWidth="1"/>
    <col min="6151" max="6151" width="19.44140625" style="263" customWidth="1"/>
    <col min="6152" max="6152" width="2.77734375" style="263" customWidth="1"/>
    <col min="6153" max="6153" width="17.109375" style="263" customWidth="1"/>
    <col min="6154" max="6154" width="2.77734375" style="263" customWidth="1"/>
    <col min="6155" max="6155" width="19.109375" style="263" customWidth="1"/>
    <col min="6156" max="6156" width="2.77734375" style="263" customWidth="1"/>
    <col min="6157" max="6157" width="18.109375" style="263" customWidth="1"/>
    <col min="6158" max="6158" width="2.77734375" style="263" customWidth="1"/>
    <col min="6159" max="6159" width="17.5546875" style="263" customWidth="1"/>
    <col min="6160" max="6160" width="2.77734375" style="263" customWidth="1"/>
    <col min="6161" max="6161" width="20.77734375" style="263" customWidth="1"/>
    <col min="6162" max="6162" width="2.77734375" style="263" customWidth="1"/>
    <col min="6163" max="6163" width="17.77734375" style="263" customWidth="1"/>
    <col min="6164" max="6164" width="2.77734375" style="263" customWidth="1"/>
    <col min="6165" max="6165" width="19.5546875" style="263" customWidth="1"/>
    <col min="6166" max="6166" width="2.77734375" style="263" customWidth="1"/>
    <col min="6167" max="6167" width="16" style="263" customWidth="1"/>
    <col min="6168" max="6168" width="2.77734375" style="263" customWidth="1"/>
    <col min="6169" max="6169" width="18.77734375" style="263" customWidth="1"/>
    <col min="6170" max="6170" width="2.77734375" style="263" customWidth="1"/>
    <col min="6171" max="6171" width="18.109375" style="263" customWidth="1"/>
    <col min="6172" max="6173" width="8.77734375" style="263" customWidth="1"/>
    <col min="6174" max="6174" width="2.77734375" style="263" customWidth="1"/>
    <col min="6175" max="6175" width="18.77734375" style="263" customWidth="1"/>
    <col min="6176" max="6176" width="2.77734375" style="263" customWidth="1"/>
    <col min="6177" max="6177" width="19" style="263" customWidth="1"/>
    <col min="6178" max="6178" width="2.77734375" style="263" customWidth="1"/>
    <col min="6179" max="6179" width="18.109375" style="263" customWidth="1"/>
    <col min="6180" max="6180" width="2.77734375" style="263" customWidth="1"/>
    <col min="6181" max="6181" width="18.5546875" style="263" customWidth="1"/>
    <col min="6182" max="6182" width="2.77734375" style="263" customWidth="1"/>
    <col min="6183" max="6183" width="18.77734375" style="263" customWidth="1"/>
    <col min="6184" max="6184" width="2.77734375" style="263" customWidth="1"/>
    <col min="6185" max="6185" width="22.5546875" style="263" customWidth="1"/>
    <col min="6186" max="6186" width="2.77734375" style="263" customWidth="1"/>
    <col min="6187" max="6187" width="19.109375" style="263" customWidth="1"/>
    <col min="6188" max="6188" width="2.77734375" style="263" customWidth="1"/>
    <col min="6189" max="6189" width="22.77734375" style="263" customWidth="1"/>
    <col min="6190" max="6190" width="2.77734375" style="263" customWidth="1"/>
    <col min="6191" max="6191" width="24.109375" style="263" customWidth="1"/>
    <col min="6192" max="6192" width="2.77734375" style="263" customWidth="1"/>
    <col min="6193" max="6193" width="22.77734375" style="263" customWidth="1"/>
    <col min="6194" max="6194" width="2.77734375" style="263" customWidth="1"/>
    <col min="6195" max="6195" width="19.77734375" style="263" customWidth="1"/>
    <col min="6196" max="6196" width="2.77734375" style="263" customWidth="1"/>
    <col min="6197" max="6197" width="22.44140625" style="263" customWidth="1"/>
    <col min="6198" max="6198" width="2.77734375" style="263" customWidth="1"/>
    <col min="6199" max="6199" width="21.77734375" style="263" customWidth="1"/>
    <col min="6200" max="6200" width="2.77734375" style="263" customWidth="1"/>
    <col min="6201" max="6201" width="25.109375" style="263" customWidth="1"/>
    <col min="6202" max="6202" width="53.109375" style="263" customWidth="1"/>
    <col min="6203" max="6203" width="2.77734375" style="263" customWidth="1"/>
    <col min="6204" max="6204" width="25.109375" style="263" customWidth="1"/>
    <col min="6205" max="6205" width="2.77734375" style="263" customWidth="1"/>
    <col min="6206" max="6206" width="24" style="263" customWidth="1"/>
    <col min="6207" max="6207" width="2.77734375" style="263" customWidth="1"/>
    <col min="6208" max="6208" width="21.77734375" style="263" customWidth="1"/>
    <col min="6209" max="6209" width="2.77734375" style="263" customWidth="1"/>
    <col min="6210" max="6210" width="22.109375" style="263" customWidth="1"/>
    <col min="6211" max="6211" width="53.77734375" style="263" customWidth="1"/>
    <col min="6212" max="6212" width="2.77734375" style="263" customWidth="1"/>
    <col min="6213" max="6213" width="23.77734375" style="263" customWidth="1"/>
    <col min="6214" max="6214" width="2.77734375" style="263" customWidth="1"/>
    <col min="6215" max="6215" width="22.5546875" style="263" customWidth="1"/>
    <col min="6216" max="6216" width="2.77734375" style="263" customWidth="1"/>
    <col min="6217" max="6217" width="18.77734375" style="263" customWidth="1"/>
    <col min="6218" max="6218" width="2.77734375" style="263" customWidth="1"/>
    <col min="6219" max="6219" width="19.109375" style="263" customWidth="1"/>
    <col min="6220" max="6220" width="2.77734375" style="263" customWidth="1"/>
    <col min="6221" max="6221" width="19.77734375" style="263" customWidth="1"/>
    <col min="6222" max="6390" width="8.77734375" style="263"/>
    <col min="6391" max="6391" width="55.109375" style="263" customWidth="1"/>
    <col min="6392" max="6392" width="2.77734375" style="263" customWidth="1"/>
    <col min="6393" max="6393" width="19.44140625" style="263" customWidth="1"/>
    <col min="6394" max="6394" width="2.77734375" style="263" customWidth="1"/>
    <col min="6395" max="6395" width="20.77734375" style="263" customWidth="1"/>
    <col min="6396" max="6396" width="2.77734375" style="263" customWidth="1"/>
    <col min="6397" max="6397" width="21" style="263" customWidth="1"/>
    <col min="6398" max="6398" width="2.77734375" style="263" customWidth="1"/>
    <col min="6399" max="6399" width="18.77734375" style="263" customWidth="1"/>
    <col min="6400" max="6400" width="2.77734375" style="263" customWidth="1"/>
    <col min="6401" max="6401" width="16.77734375" style="263" customWidth="1"/>
    <col min="6402" max="6402" width="2.77734375" style="263" customWidth="1"/>
    <col min="6403" max="6403" width="16.44140625" style="263" customWidth="1"/>
    <col min="6404" max="6404" width="2.77734375" style="263" customWidth="1"/>
    <col min="6405" max="6405" width="19.77734375" style="263" customWidth="1"/>
    <col min="6406" max="6406" width="2.77734375" style="263" customWidth="1"/>
    <col min="6407" max="6407" width="19.44140625" style="263" customWidth="1"/>
    <col min="6408" max="6408" width="2.77734375" style="263" customWidth="1"/>
    <col min="6409" max="6409" width="17.109375" style="263" customWidth="1"/>
    <col min="6410" max="6410" width="2.77734375" style="263" customWidth="1"/>
    <col min="6411" max="6411" width="19.109375" style="263" customWidth="1"/>
    <col min="6412" max="6412" width="2.77734375" style="263" customWidth="1"/>
    <col min="6413" max="6413" width="18.109375" style="263" customWidth="1"/>
    <col min="6414" max="6414" width="2.77734375" style="263" customWidth="1"/>
    <col min="6415" max="6415" width="17.5546875" style="263" customWidth="1"/>
    <col min="6416" max="6416" width="2.77734375" style="263" customWidth="1"/>
    <col min="6417" max="6417" width="20.77734375" style="263" customWidth="1"/>
    <col min="6418" max="6418" width="2.77734375" style="263" customWidth="1"/>
    <col min="6419" max="6419" width="17.77734375" style="263" customWidth="1"/>
    <col min="6420" max="6420" width="2.77734375" style="263" customWidth="1"/>
    <col min="6421" max="6421" width="19.5546875" style="263" customWidth="1"/>
    <col min="6422" max="6422" width="2.77734375" style="263" customWidth="1"/>
    <col min="6423" max="6423" width="16" style="263" customWidth="1"/>
    <col min="6424" max="6424" width="2.77734375" style="263" customWidth="1"/>
    <col min="6425" max="6425" width="18.77734375" style="263" customWidth="1"/>
    <col min="6426" max="6426" width="2.77734375" style="263" customWidth="1"/>
    <col min="6427" max="6427" width="18.109375" style="263" customWidth="1"/>
    <col min="6428" max="6429" width="8.77734375" style="263" customWidth="1"/>
    <col min="6430" max="6430" width="2.77734375" style="263" customWidth="1"/>
    <col min="6431" max="6431" width="18.77734375" style="263" customWidth="1"/>
    <col min="6432" max="6432" width="2.77734375" style="263" customWidth="1"/>
    <col min="6433" max="6433" width="19" style="263" customWidth="1"/>
    <col min="6434" max="6434" width="2.77734375" style="263" customWidth="1"/>
    <col min="6435" max="6435" width="18.109375" style="263" customWidth="1"/>
    <col min="6436" max="6436" width="2.77734375" style="263" customWidth="1"/>
    <col min="6437" max="6437" width="18.5546875" style="263" customWidth="1"/>
    <col min="6438" max="6438" width="2.77734375" style="263" customWidth="1"/>
    <col min="6439" max="6439" width="18.77734375" style="263" customWidth="1"/>
    <col min="6440" max="6440" width="2.77734375" style="263" customWidth="1"/>
    <col min="6441" max="6441" width="22.5546875" style="263" customWidth="1"/>
    <col min="6442" max="6442" width="2.77734375" style="263" customWidth="1"/>
    <col min="6443" max="6443" width="19.109375" style="263" customWidth="1"/>
    <col min="6444" max="6444" width="2.77734375" style="263" customWidth="1"/>
    <col min="6445" max="6445" width="22.77734375" style="263" customWidth="1"/>
    <col min="6446" max="6446" width="2.77734375" style="263" customWidth="1"/>
    <col min="6447" max="6447" width="24.109375" style="263" customWidth="1"/>
    <col min="6448" max="6448" width="2.77734375" style="263" customWidth="1"/>
    <col min="6449" max="6449" width="22.77734375" style="263" customWidth="1"/>
    <col min="6450" max="6450" width="2.77734375" style="263" customWidth="1"/>
    <col min="6451" max="6451" width="19.77734375" style="263" customWidth="1"/>
    <col min="6452" max="6452" width="2.77734375" style="263" customWidth="1"/>
    <col min="6453" max="6453" width="22.44140625" style="263" customWidth="1"/>
    <col min="6454" max="6454" width="2.77734375" style="263" customWidth="1"/>
    <col min="6455" max="6455" width="21.77734375" style="263" customWidth="1"/>
    <col min="6456" max="6456" width="2.77734375" style="263" customWidth="1"/>
    <col min="6457" max="6457" width="25.109375" style="263" customWidth="1"/>
    <col min="6458" max="6458" width="53.109375" style="263" customWidth="1"/>
    <col min="6459" max="6459" width="2.77734375" style="263" customWidth="1"/>
    <col min="6460" max="6460" width="25.109375" style="263" customWidth="1"/>
    <col min="6461" max="6461" width="2.77734375" style="263" customWidth="1"/>
    <col min="6462" max="6462" width="24" style="263" customWidth="1"/>
    <col min="6463" max="6463" width="2.77734375" style="263" customWidth="1"/>
    <col min="6464" max="6464" width="21.77734375" style="263" customWidth="1"/>
    <col min="6465" max="6465" width="2.77734375" style="263" customWidth="1"/>
    <col min="6466" max="6466" width="22.109375" style="263" customWidth="1"/>
    <col min="6467" max="6467" width="53.77734375" style="263" customWidth="1"/>
    <col min="6468" max="6468" width="2.77734375" style="263" customWidth="1"/>
    <col min="6469" max="6469" width="23.77734375" style="263" customWidth="1"/>
    <col min="6470" max="6470" width="2.77734375" style="263" customWidth="1"/>
    <col min="6471" max="6471" width="22.5546875" style="263" customWidth="1"/>
    <col min="6472" max="6472" width="2.77734375" style="263" customWidth="1"/>
    <col min="6473" max="6473" width="18.77734375" style="263" customWidth="1"/>
    <col min="6474" max="6474" width="2.77734375" style="263" customWidth="1"/>
    <col min="6475" max="6475" width="19.109375" style="263" customWidth="1"/>
    <col min="6476" max="6476" width="2.77734375" style="263" customWidth="1"/>
    <col min="6477" max="6477" width="19.77734375" style="263" customWidth="1"/>
    <col min="6478" max="6646" width="8.77734375" style="263"/>
    <col min="6647" max="6647" width="55.109375" style="263" customWidth="1"/>
    <col min="6648" max="6648" width="2.77734375" style="263" customWidth="1"/>
    <col min="6649" max="6649" width="19.44140625" style="263" customWidth="1"/>
    <col min="6650" max="6650" width="2.77734375" style="263" customWidth="1"/>
    <col min="6651" max="6651" width="20.77734375" style="263" customWidth="1"/>
    <col min="6652" max="6652" width="2.77734375" style="263" customWidth="1"/>
    <col min="6653" max="6653" width="21" style="263" customWidth="1"/>
    <col min="6654" max="6654" width="2.77734375" style="263" customWidth="1"/>
    <col min="6655" max="6655" width="18.77734375" style="263" customWidth="1"/>
    <col min="6656" max="6656" width="2.77734375" style="263" customWidth="1"/>
    <col min="6657" max="6657" width="16.77734375" style="263" customWidth="1"/>
    <col min="6658" max="6658" width="2.77734375" style="263" customWidth="1"/>
    <col min="6659" max="6659" width="16.44140625" style="263" customWidth="1"/>
    <col min="6660" max="6660" width="2.77734375" style="263" customWidth="1"/>
    <col min="6661" max="6661" width="19.77734375" style="263" customWidth="1"/>
    <col min="6662" max="6662" width="2.77734375" style="263" customWidth="1"/>
    <col min="6663" max="6663" width="19.44140625" style="263" customWidth="1"/>
    <col min="6664" max="6664" width="2.77734375" style="263" customWidth="1"/>
    <col min="6665" max="6665" width="17.109375" style="263" customWidth="1"/>
    <col min="6666" max="6666" width="2.77734375" style="263" customWidth="1"/>
    <col min="6667" max="6667" width="19.109375" style="263" customWidth="1"/>
    <col min="6668" max="6668" width="2.77734375" style="263" customWidth="1"/>
    <col min="6669" max="6669" width="18.109375" style="263" customWidth="1"/>
    <col min="6670" max="6670" width="2.77734375" style="263" customWidth="1"/>
    <col min="6671" max="6671" width="17.5546875" style="263" customWidth="1"/>
    <col min="6672" max="6672" width="2.77734375" style="263" customWidth="1"/>
    <col min="6673" max="6673" width="20.77734375" style="263" customWidth="1"/>
    <col min="6674" max="6674" width="2.77734375" style="263" customWidth="1"/>
    <col min="6675" max="6675" width="17.77734375" style="263" customWidth="1"/>
    <col min="6676" max="6676" width="2.77734375" style="263" customWidth="1"/>
    <col min="6677" max="6677" width="19.5546875" style="263" customWidth="1"/>
    <col min="6678" max="6678" width="2.77734375" style="263" customWidth="1"/>
    <col min="6679" max="6679" width="16" style="263" customWidth="1"/>
    <col min="6680" max="6680" width="2.77734375" style="263" customWidth="1"/>
    <col min="6681" max="6681" width="18.77734375" style="263" customWidth="1"/>
    <col min="6682" max="6682" width="2.77734375" style="263" customWidth="1"/>
    <col min="6683" max="6683" width="18.109375" style="263" customWidth="1"/>
    <col min="6684" max="6685" width="8.77734375" style="263" customWidth="1"/>
    <col min="6686" max="6686" width="2.77734375" style="263" customWidth="1"/>
    <col min="6687" max="6687" width="18.77734375" style="263" customWidth="1"/>
    <col min="6688" max="6688" width="2.77734375" style="263" customWidth="1"/>
    <col min="6689" max="6689" width="19" style="263" customWidth="1"/>
    <col min="6690" max="6690" width="2.77734375" style="263" customWidth="1"/>
    <col min="6691" max="6691" width="18.109375" style="263" customWidth="1"/>
    <col min="6692" max="6692" width="2.77734375" style="263" customWidth="1"/>
    <col min="6693" max="6693" width="18.5546875" style="263" customWidth="1"/>
    <col min="6694" max="6694" width="2.77734375" style="263" customWidth="1"/>
    <col min="6695" max="6695" width="18.77734375" style="263" customWidth="1"/>
    <col min="6696" max="6696" width="2.77734375" style="263" customWidth="1"/>
    <col min="6697" max="6697" width="22.5546875" style="263" customWidth="1"/>
    <col min="6698" max="6698" width="2.77734375" style="263" customWidth="1"/>
    <col min="6699" max="6699" width="19.109375" style="263" customWidth="1"/>
    <col min="6700" max="6700" width="2.77734375" style="263" customWidth="1"/>
    <col min="6701" max="6701" width="22.77734375" style="263" customWidth="1"/>
    <col min="6702" max="6702" width="2.77734375" style="263" customWidth="1"/>
    <col min="6703" max="6703" width="24.109375" style="263" customWidth="1"/>
    <col min="6704" max="6704" width="2.77734375" style="263" customWidth="1"/>
    <col min="6705" max="6705" width="22.77734375" style="263" customWidth="1"/>
    <col min="6706" max="6706" width="2.77734375" style="263" customWidth="1"/>
    <col min="6707" max="6707" width="19.77734375" style="263" customWidth="1"/>
    <col min="6708" max="6708" width="2.77734375" style="263" customWidth="1"/>
    <col min="6709" max="6709" width="22.44140625" style="263" customWidth="1"/>
    <col min="6710" max="6710" width="2.77734375" style="263" customWidth="1"/>
    <col min="6711" max="6711" width="21.77734375" style="263" customWidth="1"/>
    <col min="6712" max="6712" width="2.77734375" style="263" customWidth="1"/>
    <col min="6713" max="6713" width="25.109375" style="263" customWidth="1"/>
    <col min="6714" max="6714" width="53.109375" style="263" customWidth="1"/>
    <col min="6715" max="6715" width="2.77734375" style="263" customWidth="1"/>
    <col min="6716" max="6716" width="25.109375" style="263" customWidth="1"/>
    <col min="6717" max="6717" width="2.77734375" style="263" customWidth="1"/>
    <col min="6718" max="6718" width="24" style="263" customWidth="1"/>
    <col min="6719" max="6719" width="2.77734375" style="263" customWidth="1"/>
    <col min="6720" max="6720" width="21.77734375" style="263" customWidth="1"/>
    <col min="6721" max="6721" width="2.77734375" style="263" customWidth="1"/>
    <col min="6722" max="6722" width="22.109375" style="263" customWidth="1"/>
    <col min="6723" max="6723" width="53.77734375" style="263" customWidth="1"/>
    <col min="6724" max="6724" width="2.77734375" style="263" customWidth="1"/>
    <col min="6725" max="6725" width="23.77734375" style="263" customWidth="1"/>
    <col min="6726" max="6726" width="2.77734375" style="263" customWidth="1"/>
    <col min="6727" max="6727" width="22.5546875" style="263" customWidth="1"/>
    <col min="6728" max="6728" width="2.77734375" style="263" customWidth="1"/>
    <col min="6729" max="6729" width="18.77734375" style="263" customWidth="1"/>
    <col min="6730" max="6730" width="2.77734375" style="263" customWidth="1"/>
    <col min="6731" max="6731" width="19.109375" style="263" customWidth="1"/>
    <col min="6732" max="6732" width="2.77734375" style="263" customWidth="1"/>
    <col min="6733" max="6733" width="19.77734375" style="263" customWidth="1"/>
    <col min="6734" max="6902" width="8.77734375" style="263"/>
    <col min="6903" max="6903" width="55.109375" style="263" customWidth="1"/>
    <col min="6904" max="6904" width="2.77734375" style="263" customWidth="1"/>
    <col min="6905" max="6905" width="19.44140625" style="263" customWidth="1"/>
    <col min="6906" max="6906" width="2.77734375" style="263" customWidth="1"/>
    <col min="6907" max="6907" width="20.77734375" style="263" customWidth="1"/>
    <col min="6908" max="6908" width="2.77734375" style="263" customWidth="1"/>
    <col min="6909" max="6909" width="21" style="263" customWidth="1"/>
    <col min="6910" max="6910" width="2.77734375" style="263" customWidth="1"/>
    <col min="6911" max="6911" width="18.77734375" style="263" customWidth="1"/>
    <col min="6912" max="6912" width="2.77734375" style="263" customWidth="1"/>
    <col min="6913" max="6913" width="16.77734375" style="263" customWidth="1"/>
    <col min="6914" max="6914" width="2.77734375" style="263" customWidth="1"/>
    <col min="6915" max="6915" width="16.44140625" style="263" customWidth="1"/>
    <col min="6916" max="6916" width="2.77734375" style="263" customWidth="1"/>
    <col min="6917" max="6917" width="19.77734375" style="263" customWidth="1"/>
    <col min="6918" max="6918" width="2.77734375" style="263" customWidth="1"/>
    <col min="6919" max="6919" width="19.44140625" style="263" customWidth="1"/>
    <col min="6920" max="6920" width="2.77734375" style="263" customWidth="1"/>
    <col min="6921" max="6921" width="17.109375" style="263" customWidth="1"/>
    <col min="6922" max="6922" width="2.77734375" style="263" customWidth="1"/>
    <col min="6923" max="6923" width="19.109375" style="263" customWidth="1"/>
    <col min="6924" max="6924" width="2.77734375" style="263" customWidth="1"/>
    <col min="6925" max="6925" width="18.109375" style="263" customWidth="1"/>
    <col min="6926" max="6926" width="2.77734375" style="263" customWidth="1"/>
    <col min="6927" max="6927" width="17.5546875" style="263" customWidth="1"/>
    <col min="6928" max="6928" width="2.77734375" style="263" customWidth="1"/>
    <col min="6929" max="6929" width="20.77734375" style="263" customWidth="1"/>
    <col min="6930" max="6930" width="2.77734375" style="263" customWidth="1"/>
    <col min="6931" max="6931" width="17.77734375" style="263" customWidth="1"/>
    <col min="6932" max="6932" width="2.77734375" style="263" customWidth="1"/>
    <col min="6933" max="6933" width="19.5546875" style="263" customWidth="1"/>
    <col min="6934" max="6934" width="2.77734375" style="263" customWidth="1"/>
    <col min="6935" max="6935" width="16" style="263" customWidth="1"/>
    <col min="6936" max="6936" width="2.77734375" style="263" customWidth="1"/>
    <col min="6937" max="6937" width="18.77734375" style="263" customWidth="1"/>
    <col min="6938" max="6938" width="2.77734375" style="263" customWidth="1"/>
    <col min="6939" max="6939" width="18.109375" style="263" customWidth="1"/>
    <col min="6940" max="6941" width="8.77734375" style="263" customWidth="1"/>
    <col min="6942" max="6942" width="2.77734375" style="263" customWidth="1"/>
    <col min="6943" max="6943" width="18.77734375" style="263" customWidth="1"/>
    <col min="6944" max="6944" width="2.77734375" style="263" customWidth="1"/>
    <col min="6945" max="6945" width="19" style="263" customWidth="1"/>
    <col min="6946" max="6946" width="2.77734375" style="263" customWidth="1"/>
    <col min="6947" max="6947" width="18.109375" style="263" customWidth="1"/>
    <col min="6948" max="6948" width="2.77734375" style="263" customWidth="1"/>
    <col min="6949" max="6949" width="18.5546875" style="263" customWidth="1"/>
    <col min="6950" max="6950" width="2.77734375" style="263" customWidth="1"/>
    <col min="6951" max="6951" width="18.77734375" style="263" customWidth="1"/>
    <col min="6952" max="6952" width="2.77734375" style="263" customWidth="1"/>
    <col min="6953" max="6953" width="22.5546875" style="263" customWidth="1"/>
    <col min="6954" max="6954" width="2.77734375" style="263" customWidth="1"/>
    <col min="6955" max="6955" width="19.109375" style="263" customWidth="1"/>
    <col min="6956" max="6956" width="2.77734375" style="263" customWidth="1"/>
    <col min="6957" max="6957" width="22.77734375" style="263" customWidth="1"/>
    <col min="6958" max="6958" width="2.77734375" style="263" customWidth="1"/>
    <col min="6959" max="6959" width="24.109375" style="263" customWidth="1"/>
    <col min="6960" max="6960" width="2.77734375" style="263" customWidth="1"/>
    <col min="6961" max="6961" width="22.77734375" style="263" customWidth="1"/>
    <col min="6962" max="6962" width="2.77734375" style="263" customWidth="1"/>
    <col min="6963" max="6963" width="19.77734375" style="263" customWidth="1"/>
    <col min="6964" max="6964" width="2.77734375" style="263" customWidth="1"/>
    <col min="6965" max="6965" width="22.44140625" style="263" customWidth="1"/>
    <col min="6966" max="6966" width="2.77734375" style="263" customWidth="1"/>
    <col min="6967" max="6967" width="21.77734375" style="263" customWidth="1"/>
    <col min="6968" max="6968" width="2.77734375" style="263" customWidth="1"/>
    <col min="6969" max="6969" width="25.109375" style="263" customWidth="1"/>
    <col min="6970" max="6970" width="53.109375" style="263" customWidth="1"/>
    <col min="6971" max="6971" width="2.77734375" style="263" customWidth="1"/>
    <col min="6972" max="6972" width="25.109375" style="263" customWidth="1"/>
    <col min="6973" max="6973" width="2.77734375" style="263" customWidth="1"/>
    <col min="6974" max="6974" width="24" style="263" customWidth="1"/>
    <col min="6975" max="6975" width="2.77734375" style="263" customWidth="1"/>
    <col min="6976" max="6976" width="21.77734375" style="263" customWidth="1"/>
    <col min="6977" max="6977" width="2.77734375" style="263" customWidth="1"/>
    <col min="6978" max="6978" width="22.109375" style="263" customWidth="1"/>
    <col min="6979" max="6979" width="53.77734375" style="263" customWidth="1"/>
    <col min="6980" max="6980" width="2.77734375" style="263" customWidth="1"/>
    <col min="6981" max="6981" width="23.77734375" style="263" customWidth="1"/>
    <col min="6982" max="6982" width="2.77734375" style="263" customWidth="1"/>
    <col min="6983" max="6983" width="22.5546875" style="263" customWidth="1"/>
    <col min="6984" max="6984" width="2.77734375" style="263" customWidth="1"/>
    <col min="6985" max="6985" width="18.77734375" style="263" customWidth="1"/>
    <col min="6986" max="6986" width="2.77734375" style="263" customWidth="1"/>
    <col min="6987" max="6987" width="19.109375" style="263" customWidth="1"/>
    <col min="6988" max="6988" width="2.77734375" style="263" customWidth="1"/>
    <col min="6989" max="6989" width="19.77734375" style="263" customWidth="1"/>
    <col min="6990" max="7158" width="8.77734375" style="263"/>
    <col min="7159" max="7159" width="55.109375" style="263" customWidth="1"/>
    <col min="7160" max="7160" width="2.77734375" style="263" customWidth="1"/>
    <col min="7161" max="7161" width="19.44140625" style="263" customWidth="1"/>
    <col min="7162" max="7162" width="2.77734375" style="263" customWidth="1"/>
    <col min="7163" max="7163" width="20.77734375" style="263" customWidth="1"/>
    <col min="7164" max="7164" width="2.77734375" style="263" customWidth="1"/>
    <col min="7165" max="7165" width="21" style="263" customWidth="1"/>
    <col min="7166" max="7166" width="2.77734375" style="263" customWidth="1"/>
    <col min="7167" max="7167" width="18.77734375" style="263" customWidth="1"/>
    <col min="7168" max="7168" width="2.77734375" style="263" customWidth="1"/>
    <col min="7169" max="7169" width="16.77734375" style="263" customWidth="1"/>
    <col min="7170" max="7170" width="2.77734375" style="263" customWidth="1"/>
    <col min="7171" max="7171" width="16.44140625" style="263" customWidth="1"/>
    <col min="7172" max="7172" width="2.77734375" style="263" customWidth="1"/>
    <col min="7173" max="7173" width="19.77734375" style="263" customWidth="1"/>
    <col min="7174" max="7174" width="2.77734375" style="263" customWidth="1"/>
    <col min="7175" max="7175" width="19.44140625" style="263" customWidth="1"/>
    <col min="7176" max="7176" width="2.77734375" style="263" customWidth="1"/>
    <col min="7177" max="7177" width="17.109375" style="263" customWidth="1"/>
    <col min="7178" max="7178" width="2.77734375" style="263" customWidth="1"/>
    <col min="7179" max="7179" width="19.109375" style="263" customWidth="1"/>
    <col min="7180" max="7180" width="2.77734375" style="263" customWidth="1"/>
    <col min="7181" max="7181" width="18.109375" style="263" customWidth="1"/>
    <col min="7182" max="7182" width="2.77734375" style="263" customWidth="1"/>
    <col min="7183" max="7183" width="17.5546875" style="263" customWidth="1"/>
    <col min="7184" max="7184" width="2.77734375" style="263" customWidth="1"/>
    <col min="7185" max="7185" width="20.77734375" style="263" customWidth="1"/>
    <col min="7186" max="7186" width="2.77734375" style="263" customWidth="1"/>
    <col min="7187" max="7187" width="17.77734375" style="263" customWidth="1"/>
    <col min="7188" max="7188" width="2.77734375" style="263" customWidth="1"/>
    <col min="7189" max="7189" width="19.5546875" style="263" customWidth="1"/>
    <col min="7190" max="7190" width="2.77734375" style="263" customWidth="1"/>
    <col min="7191" max="7191" width="16" style="263" customWidth="1"/>
    <col min="7192" max="7192" width="2.77734375" style="263" customWidth="1"/>
    <col min="7193" max="7193" width="18.77734375" style="263" customWidth="1"/>
    <col min="7194" max="7194" width="2.77734375" style="263" customWidth="1"/>
    <col min="7195" max="7195" width="18.109375" style="263" customWidth="1"/>
    <col min="7196" max="7197" width="8.77734375" style="263" customWidth="1"/>
    <col min="7198" max="7198" width="2.77734375" style="263" customWidth="1"/>
    <col min="7199" max="7199" width="18.77734375" style="263" customWidth="1"/>
    <col min="7200" max="7200" width="2.77734375" style="263" customWidth="1"/>
    <col min="7201" max="7201" width="19" style="263" customWidth="1"/>
    <col min="7202" max="7202" width="2.77734375" style="263" customWidth="1"/>
    <col min="7203" max="7203" width="18.109375" style="263" customWidth="1"/>
    <col min="7204" max="7204" width="2.77734375" style="263" customWidth="1"/>
    <col min="7205" max="7205" width="18.5546875" style="263" customWidth="1"/>
    <col min="7206" max="7206" width="2.77734375" style="263" customWidth="1"/>
    <col min="7207" max="7207" width="18.77734375" style="263" customWidth="1"/>
    <col min="7208" max="7208" width="2.77734375" style="263" customWidth="1"/>
    <col min="7209" max="7209" width="22.5546875" style="263" customWidth="1"/>
    <col min="7210" max="7210" width="2.77734375" style="263" customWidth="1"/>
    <col min="7211" max="7211" width="19.109375" style="263" customWidth="1"/>
    <col min="7212" max="7212" width="2.77734375" style="263" customWidth="1"/>
    <col min="7213" max="7213" width="22.77734375" style="263" customWidth="1"/>
    <col min="7214" max="7214" width="2.77734375" style="263" customWidth="1"/>
    <col min="7215" max="7215" width="24.109375" style="263" customWidth="1"/>
    <col min="7216" max="7216" width="2.77734375" style="263" customWidth="1"/>
    <col min="7217" max="7217" width="22.77734375" style="263" customWidth="1"/>
    <col min="7218" max="7218" width="2.77734375" style="263" customWidth="1"/>
    <col min="7219" max="7219" width="19.77734375" style="263" customWidth="1"/>
    <col min="7220" max="7220" width="2.77734375" style="263" customWidth="1"/>
    <col min="7221" max="7221" width="22.44140625" style="263" customWidth="1"/>
    <col min="7222" max="7222" width="2.77734375" style="263" customWidth="1"/>
    <col min="7223" max="7223" width="21.77734375" style="263" customWidth="1"/>
    <col min="7224" max="7224" width="2.77734375" style="263" customWidth="1"/>
    <col min="7225" max="7225" width="25.109375" style="263" customWidth="1"/>
    <col min="7226" max="7226" width="53.109375" style="263" customWidth="1"/>
    <col min="7227" max="7227" width="2.77734375" style="263" customWidth="1"/>
    <col min="7228" max="7228" width="25.109375" style="263" customWidth="1"/>
    <col min="7229" max="7229" width="2.77734375" style="263" customWidth="1"/>
    <col min="7230" max="7230" width="24" style="263" customWidth="1"/>
    <col min="7231" max="7231" width="2.77734375" style="263" customWidth="1"/>
    <col min="7232" max="7232" width="21.77734375" style="263" customWidth="1"/>
    <col min="7233" max="7233" width="2.77734375" style="263" customWidth="1"/>
    <col min="7234" max="7234" width="22.109375" style="263" customWidth="1"/>
    <col min="7235" max="7235" width="53.77734375" style="263" customWidth="1"/>
    <col min="7236" max="7236" width="2.77734375" style="263" customWidth="1"/>
    <col min="7237" max="7237" width="23.77734375" style="263" customWidth="1"/>
    <col min="7238" max="7238" width="2.77734375" style="263" customWidth="1"/>
    <col min="7239" max="7239" width="22.5546875" style="263" customWidth="1"/>
    <col min="7240" max="7240" width="2.77734375" style="263" customWidth="1"/>
    <col min="7241" max="7241" width="18.77734375" style="263" customWidth="1"/>
    <col min="7242" max="7242" width="2.77734375" style="263" customWidth="1"/>
    <col min="7243" max="7243" width="19.109375" style="263" customWidth="1"/>
    <col min="7244" max="7244" width="2.77734375" style="263" customWidth="1"/>
    <col min="7245" max="7245" width="19.77734375" style="263" customWidth="1"/>
    <col min="7246" max="7414" width="8.77734375" style="263"/>
    <col min="7415" max="7415" width="55.109375" style="263" customWidth="1"/>
    <col min="7416" max="7416" width="2.77734375" style="263" customWidth="1"/>
    <col min="7417" max="7417" width="19.44140625" style="263" customWidth="1"/>
    <col min="7418" max="7418" width="2.77734375" style="263" customWidth="1"/>
    <col min="7419" max="7419" width="20.77734375" style="263" customWidth="1"/>
    <col min="7420" max="7420" width="2.77734375" style="263" customWidth="1"/>
    <col min="7421" max="7421" width="21" style="263" customWidth="1"/>
    <col min="7422" max="7422" width="2.77734375" style="263" customWidth="1"/>
    <col min="7423" max="7423" width="18.77734375" style="263" customWidth="1"/>
    <col min="7424" max="7424" width="2.77734375" style="263" customWidth="1"/>
    <col min="7425" max="7425" width="16.77734375" style="263" customWidth="1"/>
    <col min="7426" max="7426" width="2.77734375" style="263" customWidth="1"/>
    <col min="7427" max="7427" width="16.44140625" style="263" customWidth="1"/>
    <col min="7428" max="7428" width="2.77734375" style="263" customWidth="1"/>
    <col min="7429" max="7429" width="19.77734375" style="263" customWidth="1"/>
    <col min="7430" max="7430" width="2.77734375" style="263" customWidth="1"/>
    <col min="7431" max="7431" width="19.44140625" style="263" customWidth="1"/>
    <col min="7432" max="7432" width="2.77734375" style="263" customWidth="1"/>
    <col min="7433" max="7433" width="17.109375" style="263" customWidth="1"/>
    <col min="7434" max="7434" width="2.77734375" style="263" customWidth="1"/>
    <col min="7435" max="7435" width="19.109375" style="263" customWidth="1"/>
    <col min="7436" max="7436" width="2.77734375" style="263" customWidth="1"/>
    <col min="7437" max="7437" width="18.109375" style="263" customWidth="1"/>
    <col min="7438" max="7438" width="2.77734375" style="263" customWidth="1"/>
    <col min="7439" max="7439" width="17.5546875" style="263" customWidth="1"/>
    <col min="7440" max="7440" width="2.77734375" style="263" customWidth="1"/>
    <col min="7441" max="7441" width="20.77734375" style="263" customWidth="1"/>
    <col min="7442" max="7442" width="2.77734375" style="263" customWidth="1"/>
    <col min="7443" max="7443" width="17.77734375" style="263" customWidth="1"/>
    <col min="7444" max="7444" width="2.77734375" style="263" customWidth="1"/>
    <col min="7445" max="7445" width="19.5546875" style="263" customWidth="1"/>
    <col min="7446" max="7446" width="2.77734375" style="263" customWidth="1"/>
    <col min="7447" max="7447" width="16" style="263" customWidth="1"/>
    <col min="7448" max="7448" width="2.77734375" style="263" customWidth="1"/>
    <col min="7449" max="7449" width="18.77734375" style="263" customWidth="1"/>
    <col min="7450" max="7450" width="2.77734375" style="263" customWidth="1"/>
    <col min="7451" max="7451" width="18.109375" style="263" customWidth="1"/>
    <col min="7452" max="7453" width="8.77734375" style="263" customWidth="1"/>
    <col min="7454" max="7454" width="2.77734375" style="263" customWidth="1"/>
    <col min="7455" max="7455" width="18.77734375" style="263" customWidth="1"/>
    <col min="7456" max="7456" width="2.77734375" style="263" customWidth="1"/>
    <col min="7457" max="7457" width="19" style="263" customWidth="1"/>
    <col min="7458" max="7458" width="2.77734375" style="263" customWidth="1"/>
    <col min="7459" max="7459" width="18.109375" style="263" customWidth="1"/>
    <col min="7460" max="7460" width="2.77734375" style="263" customWidth="1"/>
    <col min="7461" max="7461" width="18.5546875" style="263" customWidth="1"/>
    <col min="7462" max="7462" width="2.77734375" style="263" customWidth="1"/>
    <col min="7463" max="7463" width="18.77734375" style="263" customWidth="1"/>
    <col min="7464" max="7464" width="2.77734375" style="263" customWidth="1"/>
    <col min="7465" max="7465" width="22.5546875" style="263" customWidth="1"/>
    <col min="7466" max="7466" width="2.77734375" style="263" customWidth="1"/>
    <col min="7467" max="7467" width="19.109375" style="263" customWidth="1"/>
    <col min="7468" max="7468" width="2.77734375" style="263" customWidth="1"/>
    <col min="7469" max="7469" width="22.77734375" style="263" customWidth="1"/>
    <col min="7470" max="7470" width="2.77734375" style="263" customWidth="1"/>
    <col min="7471" max="7471" width="24.109375" style="263" customWidth="1"/>
    <col min="7472" max="7472" width="2.77734375" style="263" customWidth="1"/>
    <col min="7473" max="7473" width="22.77734375" style="263" customWidth="1"/>
    <col min="7474" max="7474" width="2.77734375" style="263" customWidth="1"/>
    <col min="7475" max="7475" width="19.77734375" style="263" customWidth="1"/>
    <col min="7476" max="7476" width="2.77734375" style="263" customWidth="1"/>
    <col min="7477" max="7477" width="22.44140625" style="263" customWidth="1"/>
    <col min="7478" max="7478" width="2.77734375" style="263" customWidth="1"/>
    <col min="7479" max="7479" width="21.77734375" style="263" customWidth="1"/>
    <col min="7480" max="7480" width="2.77734375" style="263" customWidth="1"/>
    <col min="7481" max="7481" width="25.109375" style="263" customWidth="1"/>
    <col min="7482" max="7482" width="53.109375" style="263" customWidth="1"/>
    <col min="7483" max="7483" width="2.77734375" style="263" customWidth="1"/>
    <col min="7484" max="7484" width="25.109375" style="263" customWidth="1"/>
    <col min="7485" max="7485" width="2.77734375" style="263" customWidth="1"/>
    <col min="7486" max="7486" width="24" style="263" customWidth="1"/>
    <col min="7487" max="7487" width="2.77734375" style="263" customWidth="1"/>
    <col min="7488" max="7488" width="21.77734375" style="263" customWidth="1"/>
    <col min="7489" max="7489" width="2.77734375" style="263" customWidth="1"/>
    <col min="7490" max="7490" width="22.109375" style="263" customWidth="1"/>
    <col min="7491" max="7491" width="53.77734375" style="263" customWidth="1"/>
    <col min="7492" max="7492" width="2.77734375" style="263" customWidth="1"/>
    <col min="7493" max="7493" width="23.77734375" style="263" customWidth="1"/>
    <col min="7494" max="7494" width="2.77734375" style="263" customWidth="1"/>
    <col min="7495" max="7495" width="22.5546875" style="263" customWidth="1"/>
    <col min="7496" max="7496" width="2.77734375" style="263" customWidth="1"/>
    <col min="7497" max="7497" width="18.77734375" style="263" customWidth="1"/>
    <col min="7498" max="7498" width="2.77734375" style="263" customWidth="1"/>
    <col min="7499" max="7499" width="19.109375" style="263" customWidth="1"/>
    <col min="7500" max="7500" width="2.77734375" style="263" customWidth="1"/>
    <col min="7501" max="7501" width="19.77734375" style="263" customWidth="1"/>
    <col min="7502" max="7670" width="8.77734375" style="263"/>
    <col min="7671" max="7671" width="55.109375" style="263" customWidth="1"/>
    <col min="7672" max="7672" width="2.77734375" style="263" customWidth="1"/>
    <col min="7673" max="7673" width="19.44140625" style="263" customWidth="1"/>
    <col min="7674" max="7674" width="2.77734375" style="263" customWidth="1"/>
    <col min="7675" max="7675" width="20.77734375" style="263" customWidth="1"/>
    <col min="7676" max="7676" width="2.77734375" style="263" customWidth="1"/>
    <col min="7677" max="7677" width="21" style="263" customWidth="1"/>
    <col min="7678" max="7678" width="2.77734375" style="263" customWidth="1"/>
    <col min="7679" max="7679" width="18.77734375" style="263" customWidth="1"/>
    <col min="7680" max="7680" width="2.77734375" style="263" customWidth="1"/>
    <col min="7681" max="7681" width="16.77734375" style="263" customWidth="1"/>
    <col min="7682" max="7682" width="2.77734375" style="263" customWidth="1"/>
    <col min="7683" max="7683" width="16.44140625" style="263" customWidth="1"/>
    <col min="7684" max="7684" width="2.77734375" style="263" customWidth="1"/>
    <col min="7685" max="7685" width="19.77734375" style="263" customWidth="1"/>
    <col min="7686" max="7686" width="2.77734375" style="263" customWidth="1"/>
    <col min="7687" max="7687" width="19.44140625" style="263" customWidth="1"/>
    <col min="7688" max="7688" width="2.77734375" style="263" customWidth="1"/>
    <col min="7689" max="7689" width="17.109375" style="263" customWidth="1"/>
    <col min="7690" max="7690" width="2.77734375" style="263" customWidth="1"/>
    <col min="7691" max="7691" width="19.109375" style="263" customWidth="1"/>
    <col min="7692" max="7692" width="2.77734375" style="263" customWidth="1"/>
    <col min="7693" max="7693" width="18.109375" style="263" customWidth="1"/>
    <col min="7694" max="7694" width="2.77734375" style="263" customWidth="1"/>
    <col min="7695" max="7695" width="17.5546875" style="263" customWidth="1"/>
    <col min="7696" max="7696" width="2.77734375" style="263" customWidth="1"/>
    <col min="7697" max="7697" width="20.77734375" style="263" customWidth="1"/>
    <col min="7698" max="7698" width="2.77734375" style="263" customWidth="1"/>
    <col min="7699" max="7699" width="17.77734375" style="263" customWidth="1"/>
    <col min="7700" max="7700" width="2.77734375" style="263" customWidth="1"/>
    <col min="7701" max="7701" width="19.5546875" style="263" customWidth="1"/>
    <col min="7702" max="7702" width="2.77734375" style="263" customWidth="1"/>
    <col min="7703" max="7703" width="16" style="263" customWidth="1"/>
    <col min="7704" max="7704" width="2.77734375" style="263" customWidth="1"/>
    <col min="7705" max="7705" width="18.77734375" style="263" customWidth="1"/>
    <col min="7706" max="7706" width="2.77734375" style="263" customWidth="1"/>
    <col min="7707" max="7707" width="18.109375" style="263" customWidth="1"/>
    <col min="7708" max="7709" width="8.77734375" style="263" customWidth="1"/>
    <col min="7710" max="7710" width="2.77734375" style="263" customWidth="1"/>
    <col min="7711" max="7711" width="18.77734375" style="263" customWidth="1"/>
    <col min="7712" max="7712" width="2.77734375" style="263" customWidth="1"/>
    <col min="7713" max="7713" width="19" style="263" customWidth="1"/>
    <col min="7714" max="7714" width="2.77734375" style="263" customWidth="1"/>
    <col min="7715" max="7715" width="18.109375" style="263" customWidth="1"/>
    <col min="7716" max="7716" width="2.77734375" style="263" customWidth="1"/>
    <col min="7717" max="7717" width="18.5546875" style="263" customWidth="1"/>
    <col min="7718" max="7718" width="2.77734375" style="263" customWidth="1"/>
    <col min="7719" max="7719" width="18.77734375" style="263" customWidth="1"/>
    <col min="7720" max="7720" width="2.77734375" style="263" customWidth="1"/>
    <col min="7721" max="7721" width="22.5546875" style="263" customWidth="1"/>
    <col min="7722" max="7722" width="2.77734375" style="263" customWidth="1"/>
    <col min="7723" max="7723" width="19.109375" style="263" customWidth="1"/>
    <col min="7724" max="7724" width="2.77734375" style="263" customWidth="1"/>
    <col min="7725" max="7725" width="22.77734375" style="263" customWidth="1"/>
    <col min="7726" max="7726" width="2.77734375" style="263" customWidth="1"/>
    <col min="7727" max="7727" width="24.109375" style="263" customWidth="1"/>
    <col min="7728" max="7728" width="2.77734375" style="263" customWidth="1"/>
    <col min="7729" max="7729" width="22.77734375" style="263" customWidth="1"/>
    <col min="7730" max="7730" width="2.77734375" style="263" customWidth="1"/>
    <col min="7731" max="7731" width="19.77734375" style="263" customWidth="1"/>
    <col min="7732" max="7732" width="2.77734375" style="263" customWidth="1"/>
    <col min="7733" max="7733" width="22.44140625" style="263" customWidth="1"/>
    <col min="7734" max="7734" width="2.77734375" style="263" customWidth="1"/>
    <col min="7735" max="7735" width="21.77734375" style="263" customWidth="1"/>
    <col min="7736" max="7736" width="2.77734375" style="263" customWidth="1"/>
    <col min="7737" max="7737" width="25.109375" style="263" customWidth="1"/>
    <col min="7738" max="7738" width="53.109375" style="263" customWidth="1"/>
    <col min="7739" max="7739" width="2.77734375" style="263" customWidth="1"/>
    <col min="7740" max="7740" width="25.109375" style="263" customWidth="1"/>
    <col min="7741" max="7741" width="2.77734375" style="263" customWidth="1"/>
    <col min="7742" max="7742" width="24" style="263" customWidth="1"/>
    <col min="7743" max="7743" width="2.77734375" style="263" customWidth="1"/>
    <col min="7744" max="7744" width="21.77734375" style="263" customWidth="1"/>
    <col min="7745" max="7745" width="2.77734375" style="263" customWidth="1"/>
    <col min="7746" max="7746" width="22.109375" style="263" customWidth="1"/>
    <col min="7747" max="7747" width="53.77734375" style="263" customWidth="1"/>
    <col min="7748" max="7748" width="2.77734375" style="263" customWidth="1"/>
    <col min="7749" max="7749" width="23.77734375" style="263" customWidth="1"/>
    <col min="7750" max="7750" width="2.77734375" style="263" customWidth="1"/>
    <col min="7751" max="7751" width="22.5546875" style="263" customWidth="1"/>
    <col min="7752" max="7752" width="2.77734375" style="263" customWidth="1"/>
    <col min="7753" max="7753" width="18.77734375" style="263" customWidth="1"/>
    <col min="7754" max="7754" width="2.77734375" style="263" customWidth="1"/>
    <col min="7755" max="7755" width="19.109375" style="263" customWidth="1"/>
    <col min="7756" max="7756" width="2.77734375" style="263" customWidth="1"/>
    <col min="7757" max="7757" width="19.77734375" style="263" customWidth="1"/>
    <col min="7758" max="7926" width="8.77734375" style="263"/>
    <col min="7927" max="7927" width="55.109375" style="263" customWidth="1"/>
    <col min="7928" max="7928" width="2.77734375" style="263" customWidth="1"/>
    <col min="7929" max="7929" width="19.44140625" style="263" customWidth="1"/>
    <col min="7930" max="7930" width="2.77734375" style="263" customWidth="1"/>
    <col min="7931" max="7931" width="20.77734375" style="263" customWidth="1"/>
    <col min="7932" max="7932" width="2.77734375" style="263" customWidth="1"/>
    <col min="7933" max="7933" width="21" style="263" customWidth="1"/>
    <col min="7934" max="7934" width="2.77734375" style="263" customWidth="1"/>
    <col min="7935" max="7935" width="18.77734375" style="263" customWidth="1"/>
    <col min="7936" max="7936" width="2.77734375" style="263" customWidth="1"/>
    <col min="7937" max="7937" width="16.77734375" style="263" customWidth="1"/>
    <col min="7938" max="7938" width="2.77734375" style="263" customWidth="1"/>
    <col min="7939" max="7939" width="16.44140625" style="263" customWidth="1"/>
    <col min="7940" max="7940" width="2.77734375" style="263" customWidth="1"/>
    <col min="7941" max="7941" width="19.77734375" style="263" customWidth="1"/>
    <col min="7942" max="7942" width="2.77734375" style="263" customWidth="1"/>
    <col min="7943" max="7943" width="19.44140625" style="263" customWidth="1"/>
    <col min="7944" max="7944" width="2.77734375" style="263" customWidth="1"/>
    <col min="7945" max="7945" width="17.109375" style="263" customWidth="1"/>
    <col min="7946" max="7946" width="2.77734375" style="263" customWidth="1"/>
    <col min="7947" max="7947" width="19.109375" style="263" customWidth="1"/>
    <col min="7948" max="7948" width="2.77734375" style="263" customWidth="1"/>
    <col min="7949" max="7949" width="18.109375" style="263" customWidth="1"/>
    <col min="7950" max="7950" width="2.77734375" style="263" customWidth="1"/>
    <col min="7951" max="7951" width="17.5546875" style="263" customWidth="1"/>
    <col min="7952" max="7952" width="2.77734375" style="263" customWidth="1"/>
    <col min="7953" max="7953" width="20.77734375" style="263" customWidth="1"/>
    <col min="7954" max="7954" width="2.77734375" style="263" customWidth="1"/>
    <col min="7955" max="7955" width="17.77734375" style="263" customWidth="1"/>
    <col min="7956" max="7956" width="2.77734375" style="263" customWidth="1"/>
    <col min="7957" max="7957" width="19.5546875" style="263" customWidth="1"/>
    <col min="7958" max="7958" width="2.77734375" style="263" customWidth="1"/>
    <col min="7959" max="7959" width="16" style="263" customWidth="1"/>
    <col min="7960" max="7960" width="2.77734375" style="263" customWidth="1"/>
    <col min="7961" max="7961" width="18.77734375" style="263" customWidth="1"/>
    <col min="7962" max="7962" width="2.77734375" style="263" customWidth="1"/>
    <col min="7963" max="7963" width="18.109375" style="263" customWidth="1"/>
    <col min="7964" max="7965" width="8.77734375" style="263" customWidth="1"/>
    <col min="7966" max="7966" width="2.77734375" style="263" customWidth="1"/>
    <col min="7967" max="7967" width="18.77734375" style="263" customWidth="1"/>
    <col min="7968" max="7968" width="2.77734375" style="263" customWidth="1"/>
    <col min="7969" max="7969" width="19" style="263" customWidth="1"/>
    <col min="7970" max="7970" width="2.77734375" style="263" customWidth="1"/>
    <col min="7971" max="7971" width="18.109375" style="263" customWidth="1"/>
    <col min="7972" max="7972" width="2.77734375" style="263" customWidth="1"/>
    <col min="7973" max="7973" width="18.5546875" style="263" customWidth="1"/>
    <col min="7974" max="7974" width="2.77734375" style="263" customWidth="1"/>
    <col min="7975" max="7975" width="18.77734375" style="263" customWidth="1"/>
    <col min="7976" max="7976" width="2.77734375" style="263" customWidth="1"/>
    <col min="7977" max="7977" width="22.5546875" style="263" customWidth="1"/>
    <col min="7978" max="7978" width="2.77734375" style="263" customWidth="1"/>
    <col min="7979" max="7979" width="19.109375" style="263" customWidth="1"/>
    <col min="7980" max="7980" width="2.77734375" style="263" customWidth="1"/>
    <col min="7981" max="7981" width="22.77734375" style="263" customWidth="1"/>
    <col min="7982" max="7982" width="2.77734375" style="263" customWidth="1"/>
    <col min="7983" max="7983" width="24.109375" style="263" customWidth="1"/>
    <col min="7984" max="7984" width="2.77734375" style="263" customWidth="1"/>
    <col min="7985" max="7985" width="22.77734375" style="263" customWidth="1"/>
    <col min="7986" max="7986" width="2.77734375" style="263" customWidth="1"/>
    <col min="7987" max="7987" width="19.77734375" style="263" customWidth="1"/>
    <col min="7988" max="7988" width="2.77734375" style="263" customWidth="1"/>
    <col min="7989" max="7989" width="22.44140625" style="263" customWidth="1"/>
    <col min="7990" max="7990" width="2.77734375" style="263" customWidth="1"/>
    <col min="7991" max="7991" width="21.77734375" style="263" customWidth="1"/>
    <col min="7992" max="7992" width="2.77734375" style="263" customWidth="1"/>
    <col min="7993" max="7993" width="25.109375" style="263" customWidth="1"/>
    <col min="7994" max="7994" width="53.109375" style="263" customWidth="1"/>
    <col min="7995" max="7995" width="2.77734375" style="263" customWidth="1"/>
    <col min="7996" max="7996" width="25.109375" style="263" customWidth="1"/>
    <col min="7997" max="7997" width="2.77734375" style="263" customWidth="1"/>
    <col min="7998" max="7998" width="24" style="263" customWidth="1"/>
    <col min="7999" max="7999" width="2.77734375" style="263" customWidth="1"/>
    <col min="8000" max="8000" width="21.77734375" style="263" customWidth="1"/>
    <col min="8001" max="8001" width="2.77734375" style="263" customWidth="1"/>
    <col min="8002" max="8002" width="22.109375" style="263" customWidth="1"/>
    <col min="8003" max="8003" width="53.77734375" style="263" customWidth="1"/>
    <col min="8004" max="8004" width="2.77734375" style="263" customWidth="1"/>
    <col min="8005" max="8005" width="23.77734375" style="263" customWidth="1"/>
    <col min="8006" max="8006" width="2.77734375" style="263" customWidth="1"/>
    <col min="8007" max="8007" width="22.5546875" style="263" customWidth="1"/>
    <col min="8008" max="8008" width="2.77734375" style="263" customWidth="1"/>
    <col min="8009" max="8009" width="18.77734375" style="263" customWidth="1"/>
    <col min="8010" max="8010" width="2.77734375" style="263" customWidth="1"/>
    <col min="8011" max="8011" width="19.109375" style="263" customWidth="1"/>
    <col min="8012" max="8012" width="2.77734375" style="263" customWidth="1"/>
    <col min="8013" max="8013" width="19.77734375" style="263" customWidth="1"/>
    <col min="8014" max="8182" width="8.77734375" style="263"/>
    <col min="8183" max="8183" width="55.109375" style="263" customWidth="1"/>
    <col min="8184" max="8184" width="2.77734375" style="263" customWidth="1"/>
    <col min="8185" max="8185" width="19.44140625" style="263" customWidth="1"/>
    <col min="8186" max="8186" width="2.77734375" style="263" customWidth="1"/>
    <col min="8187" max="8187" width="20.77734375" style="263" customWidth="1"/>
    <col min="8188" max="8188" width="2.77734375" style="263" customWidth="1"/>
    <col min="8189" max="8189" width="21" style="263" customWidth="1"/>
    <col min="8190" max="8190" width="2.77734375" style="263" customWidth="1"/>
    <col min="8191" max="8191" width="18.77734375" style="263" customWidth="1"/>
    <col min="8192" max="8192" width="2.77734375" style="263" customWidth="1"/>
    <col min="8193" max="8193" width="16.77734375" style="263" customWidth="1"/>
    <col min="8194" max="8194" width="2.77734375" style="263" customWidth="1"/>
    <col min="8195" max="8195" width="16.44140625" style="263" customWidth="1"/>
    <col min="8196" max="8196" width="2.77734375" style="263" customWidth="1"/>
    <col min="8197" max="8197" width="19.77734375" style="263" customWidth="1"/>
    <col min="8198" max="8198" width="2.77734375" style="263" customWidth="1"/>
    <col min="8199" max="8199" width="19.44140625" style="263" customWidth="1"/>
    <col min="8200" max="8200" width="2.77734375" style="263" customWidth="1"/>
    <col min="8201" max="8201" width="17.109375" style="263" customWidth="1"/>
    <col min="8202" max="8202" width="2.77734375" style="263" customWidth="1"/>
    <col min="8203" max="8203" width="19.109375" style="263" customWidth="1"/>
    <col min="8204" max="8204" width="2.77734375" style="263" customWidth="1"/>
    <col min="8205" max="8205" width="18.109375" style="263" customWidth="1"/>
    <col min="8206" max="8206" width="2.77734375" style="263" customWidth="1"/>
    <col min="8207" max="8207" width="17.5546875" style="263" customWidth="1"/>
    <col min="8208" max="8208" width="2.77734375" style="263" customWidth="1"/>
    <col min="8209" max="8209" width="20.77734375" style="263" customWidth="1"/>
    <col min="8210" max="8210" width="2.77734375" style="263" customWidth="1"/>
    <col min="8211" max="8211" width="17.77734375" style="263" customWidth="1"/>
    <col min="8212" max="8212" width="2.77734375" style="263" customWidth="1"/>
    <col min="8213" max="8213" width="19.5546875" style="263" customWidth="1"/>
    <col min="8214" max="8214" width="2.77734375" style="263" customWidth="1"/>
    <col min="8215" max="8215" width="16" style="263" customWidth="1"/>
    <col min="8216" max="8216" width="2.77734375" style="263" customWidth="1"/>
    <col min="8217" max="8217" width="18.77734375" style="263" customWidth="1"/>
    <col min="8218" max="8218" width="2.77734375" style="263" customWidth="1"/>
    <col min="8219" max="8219" width="18.109375" style="263" customWidth="1"/>
    <col min="8220" max="8221" width="8.77734375" style="263" customWidth="1"/>
    <col min="8222" max="8222" width="2.77734375" style="263" customWidth="1"/>
    <col min="8223" max="8223" width="18.77734375" style="263" customWidth="1"/>
    <col min="8224" max="8224" width="2.77734375" style="263" customWidth="1"/>
    <col min="8225" max="8225" width="19" style="263" customWidth="1"/>
    <col min="8226" max="8226" width="2.77734375" style="263" customWidth="1"/>
    <col min="8227" max="8227" width="18.109375" style="263" customWidth="1"/>
    <col min="8228" max="8228" width="2.77734375" style="263" customWidth="1"/>
    <col min="8229" max="8229" width="18.5546875" style="263" customWidth="1"/>
    <col min="8230" max="8230" width="2.77734375" style="263" customWidth="1"/>
    <col min="8231" max="8231" width="18.77734375" style="263" customWidth="1"/>
    <col min="8232" max="8232" width="2.77734375" style="263" customWidth="1"/>
    <col min="8233" max="8233" width="22.5546875" style="263" customWidth="1"/>
    <col min="8234" max="8234" width="2.77734375" style="263" customWidth="1"/>
    <col min="8235" max="8235" width="19.109375" style="263" customWidth="1"/>
    <col min="8236" max="8236" width="2.77734375" style="263" customWidth="1"/>
    <col min="8237" max="8237" width="22.77734375" style="263" customWidth="1"/>
    <col min="8238" max="8238" width="2.77734375" style="263" customWidth="1"/>
    <col min="8239" max="8239" width="24.109375" style="263" customWidth="1"/>
    <col min="8240" max="8240" width="2.77734375" style="263" customWidth="1"/>
    <col min="8241" max="8241" width="22.77734375" style="263" customWidth="1"/>
    <col min="8242" max="8242" width="2.77734375" style="263" customWidth="1"/>
    <col min="8243" max="8243" width="19.77734375" style="263" customWidth="1"/>
    <col min="8244" max="8244" width="2.77734375" style="263" customWidth="1"/>
    <col min="8245" max="8245" width="22.44140625" style="263" customWidth="1"/>
    <col min="8246" max="8246" width="2.77734375" style="263" customWidth="1"/>
    <col min="8247" max="8247" width="21.77734375" style="263" customWidth="1"/>
    <col min="8248" max="8248" width="2.77734375" style="263" customWidth="1"/>
    <col min="8249" max="8249" width="25.109375" style="263" customWidth="1"/>
    <col min="8250" max="8250" width="53.109375" style="263" customWidth="1"/>
    <col min="8251" max="8251" width="2.77734375" style="263" customWidth="1"/>
    <col min="8252" max="8252" width="25.109375" style="263" customWidth="1"/>
    <col min="8253" max="8253" width="2.77734375" style="263" customWidth="1"/>
    <col min="8254" max="8254" width="24" style="263" customWidth="1"/>
    <col min="8255" max="8255" width="2.77734375" style="263" customWidth="1"/>
    <col min="8256" max="8256" width="21.77734375" style="263" customWidth="1"/>
    <col min="8257" max="8257" width="2.77734375" style="263" customWidth="1"/>
    <col min="8258" max="8258" width="22.109375" style="263" customWidth="1"/>
    <col min="8259" max="8259" width="53.77734375" style="263" customWidth="1"/>
    <col min="8260" max="8260" width="2.77734375" style="263" customWidth="1"/>
    <col min="8261" max="8261" width="23.77734375" style="263" customWidth="1"/>
    <col min="8262" max="8262" width="2.77734375" style="263" customWidth="1"/>
    <col min="8263" max="8263" width="22.5546875" style="263" customWidth="1"/>
    <col min="8264" max="8264" width="2.77734375" style="263" customWidth="1"/>
    <col min="8265" max="8265" width="18.77734375" style="263" customWidth="1"/>
    <col min="8266" max="8266" width="2.77734375" style="263" customWidth="1"/>
    <col min="8267" max="8267" width="19.109375" style="263" customWidth="1"/>
    <col min="8268" max="8268" width="2.77734375" style="263" customWidth="1"/>
    <col min="8269" max="8269" width="19.77734375" style="263" customWidth="1"/>
    <col min="8270" max="8438" width="8.77734375" style="263"/>
    <col min="8439" max="8439" width="55.109375" style="263" customWidth="1"/>
    <col min="8440" max="8440" width="2.77734375" style="263" customWidth="1"/>
    <col min="8441" max="8441" width="19.44140625" style="263" customWidth="1"/>
    <col min="8442" max="8442" width="2.77734375" style="263" customWidth="1"/>
    <col min="8443" max="8443" width="20.77734375" style="263" customWidth="1"/>
    <col min="8444" max="8444" width="2.77734375" style="263" customWidth="1"/>
    <col min="8445" max="8445" width="21" style="263" customWidth="1"/>
    <col min="8446" max="8446" width="2.77734375" style="263" customWidth="1"/>
    <col min="8447" max="8447" width="18.77734375" style="263" customWidth="1"/>
    <col min="8448" max="8448" width="2.77734375" style="263" customWidth="1"/>
    <col min="8449" max="8449" width="16.77734375" style="263" customWidth="1"/>
    <col min="8450" max="8450" width="2.77734375" style="263" customWidth="1"/>
    <col min="8451" max="8451" width="16.44140625" style="263" customWidth="1"/>
    <col min="8452" max="8452" width="2.77734375" style="263" customWidth="1"/>
    <col min="8453" max="8453" width="19.77734375" style="263" customWidth="1"/>
    <col min="8454" max="8454" width="2.77734375" style="263" customWidth="1"/>
    <col min="8455" max="8455" width="19.44140625" style="263" customWidth="1"/>
    <col min="8456" max="8456" width="2.77734375" style="263" customWidth="1"/>
    <col min="8457" max="8457" width="17.109375" style="263" customWidth="1"/>
    <col min="8458" max="8458" width="2.77734375" style="263" customWidth="1"/>
    <col min="8459" max="8459" width="19.109375" style="263" customWidth="1"/>
    <col min="8460" max="8460" width="2.77734375" style="263" customWidth="1"/>
    <col min="8461" max="8461" width="18.109375" style="263" customWidth="1"/>
    <col min="8462" max="8462" width="2.77734375" style="263" customWidth="1"/>
    <col min="8463" max="8463" width="17.5546875" style="263" customWidth="1"/>
    <col min="8464" max="8464" width="2.77734375" style="263" customWidth="1"/>
    <col min="8465" max="8465" width="20.77734375" style="263" customWidth="1"/>
    <col min="8466" max="8466" width="2.77734375" style="263" customWidth="1"/>
    <col min="8467" max="8467" width="17.77734375" style="263" customWidth="1"/>
    <col min="8468" max="8468" width="2.77734375" style="263" customWidth="1"/>
    <col min="8469" max="8469" width="19.5546875" style="263" customWidth="1"/>
    <col min="8470" max="8470" width="2.77734375" style="263" customWidth="1"/>
    <col min="8471" max="8471" width="16" style="263" customWidth="1"/>
    <col min="8472" max="8472" width="2.77734375" style="263" customWidth="1"/>
    <col min="8473" max="8473" width="18.77734375" style="263" customWidth="1"/>
    <col min="8474" max="8474" width="2.77734375" style="263" customWidth="1"/>
    <col min="8475" max="8475" width="18.109375" style="263" customWidth="1"/>
    <col min="8476" max="8477" width="8.77734375" style="263" customWidth="1"/>
    <col min="8478" max="8478" width="2.77734375" style="263" customWidth="1"/>
    <col min="8479" max="8479" width="18.77734375" style="263" customWidth="1"/>
    <col min="8480" max="8480" width="2.77734375" style="263" customWidth="1"/>
    <col min="8481" max="8481" width="19" style="263" customWidth="1"/>
    <col min="8482" max="8482" width="2.77734375" style="263" customWidth="1"/>
    <col min="8483" max="8483" width="18.109375" style="263" customWidth="1"/>
    <col min="8484" max="8484" width="2.77734375" style="263" customWidth="1"/>
    <col min="8485" max="8485" width="18.5546875" style="263" customWidth="1"/>
    <col min="8486" max="8486" width="2.77734375" style="263" customWidth="1"/>
    <col min="8487" max="8487" width="18.77734375" style="263" customWidth="1"/>
    <col min="8488" max="8488" width="2.77734375" style="263" customWidth="1"/>
    <col min="8489" max="8489" width="22.5546875" style="263" customWidth="1"/>
    <col min="8490" max="8490" width="2.77734375" style="263" customWidth="1"/>
    <col min="8491" max="8491" width="19.109375" style="263" customWidth="1"/>
    <col min="8492" max="8492" width="2.77734375" style="263" customWidth="1"/>
    <col min="8493" max="8493" width="22.77734375" style="263" customWidth="1"/>
    <col min="8494" max="8494" width="2.77734375" style="263" customWidth="1"/>
    <col min="8495" max="8495" width="24.109375" style="263" customWidth="1"/>
    <col min="8496" max="8496" width="2.77734375" style="263" customWidth="1"/>
    <col min="8497" max="8497" width="22.77734375" style="263" customWidth="1"/>
    <col min="8498" max="8498" width="2.77734375" style="263" customWidth="1"/>
    <col min="8499" max="8499" width="19.77734375" style="263" customWidth="1"/>
    <col min="8500" max="8500" width="2.77734375" style="263" customWidth="1"/>
    <col min="8501" max="8501" width="22.44140625" style="263" customWidth="1"/>
    <col min="8502" max="8502" width="2.77734375" style="263" customWidth="1"/>
    <col min="8503" max="8503" width="21.77734375" style="263" customWidth="1"/>
    <col min="8504" max="8504" width="2.77734375" style="263" customWidth="1"/>
    <col min="8505" max="8505" width="25.109375" style="263" customWidth="1"/>
    <col min="8506" max="8506" width="53.109375" style="263" customWidth="1"/>
    <col min="8507" max="8507" width="2.77734375" style="263" customWidth="1"/>
    <col min="8508" max="8508" width="25.109375" style="263" customWidth="1"/>
    <col min="8509" max="8509" width="2.77734375" style="263" customWidth="1"/>
    <col min="8510" max="8510" width="24" style="263" customWidth="1"/>
    <col min="8511" max="8511" width="2.77734375" style="263" customWidth="1"/>
    <col min="8512" max="8512" width="21.77734375" style="263" customWidth="1"/>
    <col min="8513" max="8513" width="2.77734375" style="263" customWidth="1"/>
    <col min="8514" max="8514" width="22.109375" style="263" customWidth="1"/>
    <col min="8515" max="8515" width="53.77734375" style="263" customWidth="1"/>
    <col min="8516" max="8516" width="2.77734375" style="263" customWidth="1"/>
    <col min="8517" max="8517" width="23.77734375" style="263" customWidth="1"/>
    <col min="8518" max="8518" width="2.77734375" style="263" customWidth="1"/>
    <col min="8519" max="8519" width="22.5546875" style="263" customWidth="1"/>
    <col min="8520" max="8520" width="2.77734375" style="263" customWidth="1"/>
    <col min="8521" max="8521" width="18.77734375" style="263" customWidth="1"/>
    <col min="8522" max="8522" width="2.77734375" style="263" customWidth="1"/>
    <col min="8523" max="8523" width="19.109375" style="263" customWidth="1"/>
    <col min="8524" max="8524" width="2.77734375" style="263" customWidth="1"/>
    <col min="8525" max="8525" width="19.77734375" style="263" customWidth="1"/>
    <col min="8526" max="8694" width="8.77734375" style="263"/>
    <col min="8695" max="8695" width="55.109375" style="263" customWidth="1"/>
    <col min="8696" max="8696" width="2.77734375" style="263" customWidth="1"/>
    <col min="8697" max="8697" width="19.44140625" style="263" customWidth="1"/>
    <col min="8698" max="8698" width="2.77734375" style="263" customWidth="1"/>
    <col min="8699" max="8699" width="20.77734375" style="263" customWidth="1"/>
    <col min="8700" max="8700" width="2.77734375" style="263" customWidth="1"/>
    <col min="8701" max="8701" width="21" style="263" customWidth="1"/>
    <col min="8702" max="8702" width="2.77734375" style="263" customWidth="1"/>
    <col min="8703" max="8703" width="18.77734375" style="263" customWidth="1"/>
    <col min="8704" max="8704" width="2.77734375" style="263" customWidth="1"/>
    <col min="8705" max="8705" width="16.77734375" style="263" customWidth="1"/>
    <col min="8706" max="8706" width="2.77734375" style="263" customWidth="1"/>
    <col min="8707" max="8707" width="16.44140625" style="263" customWidth="1"/>
    <col min="8708" max="8708" width="2.77734375" style="263" customWidth="1"/>
    <col min="8709" max="8709" width="19.77734375" style="263" customWidth="1"/>
    <col min="8710" max="8710" width="2.77734375" style="263" customWidth="1"/>
    <col min="8711" max="8711" width="19.44140625" style="263" customWidth="1"/>
    <col min="8712" max="8712" width="2.77734375" style="263" customWidth="1"/>
    <col min="8713" max="8713" width="17.109375" style="263" customWidth="1"/>
    <col min="8714" max="8714" width="2.77734375" style="263" customWidth="1"/>
    <col min="8715" max="8715" width="19.109375" style="263" customWidth="1"/>
    <col min="8716" max="8716" width="2.77734375" style="263" customWidth="1"/>
    <col min="8717" max="8717" width="18.109375" style="263" customWidth="1"/>
    <col min="8718" max="8718" width="2.77734375" style="263" customWidth="1"/>
    <col min="8719" max="8719" width="17.5546875" style="263" customWidth="1"/>
    <col min="8720" max="8720" width="2.77734375" style="263" customWidth="1"/>
    <col min="8721" max="8721" width="20.77734375" style="263" customWidth="1"/>
    <col min="8722" max="8722" width="2.77734375" style="263" customWidth="1"/>
    <col min="8723" max="8723" width="17.77734375" style="263" customWidth="1"/>
    <col min="8724" max="8724" width="2.77734375" style="263" customWidth="1"/>
    <col min="8725" max="8725" width="19.5546875" style="263" customWidth="1"/>
    <col min="8726" max="8726" width="2.77734375" style="263" customWidth="1"/>
    <col min="8727" max="8727" width="16" style="263" customWidth="1"/>
    <col min="8728" max="8728" width="2.77734375" style="263" customWidth="1"/>
    <col min="8729" max="8729" width="18.77734375" style="263" customWidth="1"/>
    <col min="8730" max="8730" width="2.77734375" style="263" customWidth="1"/>
    <col min="8731" max="8731" width="18.109375" style="263" customWidth="1"/>
    <col min="8732" max="8733" width="8.77734375" style="263" customWidth="1"/>
    <col min="8734" max="8734" width="2.77734375" style="263" customWidth="1"/>
    <col min="8735" max="8735" width="18.77734375" style="263" customWidth="1"/>
    <col min="8736" max="8736" width="2.77734375" style="263" customWidth="1"/>
    <col min="8737" max="8737" width="19" style="263" customWidth="1"/>
    <col min="8738" max="8738" width="2.77734375" style="263" customWidth="1"/>
    <col min="8739" max="8739" width="18.109375" style="263" customWidth="1"/>
    <col min="8740" max="8740" width="2.77734375" style="263" customWidth="1"/>
    <col min="8741" max="8741" width="18.5546875" style="263" customWidth="1"/>
    <col min="8742" max="8742" width="2.77734375" style="263" customWidth="1"/>
    <col min="8743" max="8743" width="18.77734375" style="263" customWidth="1"/>
    <col min="8744" max="8744" width="2.77734375" style="263" customWidth="1"/>
    <col min="8745" max="8745" width="22.5546875" style="263" customWidth="1"/>
    <col min="8746" max="8746" width="2.77734375" style="263" customWidth="1"/>
    <col min="8747" max="8747" width="19.109375" style="263" customWidth="1"/>
    <col min="8748" max="8748" width="2.77734375" style="263" customWidth="1"/>
    <col min="8749" max="8749" width="22.77734375" style="263" customWidth="1"/>
    <col min="8750" max="8750" width="2.77734375" style="263" customWidth="1"/>
    <col min="8751" max="8751" width="24.109375" style="263" customWidth="1"/>
    <col min="8752" max="8752" width="2.77734375" style="263" customWidth="1"/>
    <col min="8753" max="8753" width="22.77734375" style="263" customWidth="1"/>
    <col min="8754" max="8754" width="2.77734375" style="263" customWidth="1"/>
    <col min="8755" max="8755" width="19.77734375" style="263" customWidth="1"/>
    <col min="8756" max="8756" width="2.77734375" style="263" customWidth="1"/>
    <col min="8757" max="8757" width="22.44140625" style="263" customWidth="1"/>
    <col min="8758" max="8758" width="2.77734375" style="263" customWidth="1"/>
    <col min="8759" max="8759" width="21.77734375" style="263" customWidth="1"/>
    <col min="8760" max="8760" width="2.77734375" style="263" customWidth="1"/>
    <col min="8761" max="8761" width="25.109375" style="263" customWidth="1"/>
    <col min="8762" max="8762" width="53.109375" style="263" customWidth="1"/>
    <col min="8763" max="8763" width="2.77734375" style="263" customWidth="1"/>
    <col min="8764" max="8764" width="25.109375" style="263" customWidth="1"/>
    <col min="8765" max="8765" width="2.77734375" style="263" customWidth="1"/>
    <col min="8766" max="8766" width="24" style="263" customWidth="1"/>
    <col min="8767" max="8767" width="2.77734375" style="263" customWidth="1"/>
    <col min="8768" max="8768" width="21.77734375" style="263" customWidth="1"/>
    <col min="8769" max="8769" width="2.77734375" style="263" customWidth="1"/>
    <col min="8770" max="8770" width="22.109375" style="263" customWidth="1"/>
    <col min="8771" max="8771" width="53.77734375" style="263" customWidth="1"/>
    <col min="8772" max="8772" width="2.77734375" style="263" customWidth="1"/>
    <col min="8773" max="8773" width="23.77734375" style="263" customWidth="1"/>
    <col min="8774" max="8774" width="2.77734375" style="263" customWidth="1"/>
    <col min="8775" max="8775" width="22.5546875" style="263" customWidth="1"/>
    <col min="8776" max="8776" width="2.77734375" style="263" customWidth="1"/>
    <col min="8777" max="8777" width="18.77734375" style="263" customWidth="1"/>
    <col min="8778" max="8778" width="2.77734375" style="263" customWidth="1"/>
    <col min="8779" max="8779" width="19.109375" style="263" customWidth="1"/>
    <col min="8780" max="8780" width="2.77734375" style="263" customWidth="1"/>
    <col min="8781" max="8781" width="19.77734375" style="263" customWidth="1"/>
    <col min="8782" max="8950" width="8.77734375" style="263"/>
    <col min="8951" max="8951" width="55.109375" style="263" customWidth="1"/>
    <col min="8952" max="8952" width="2.77734375" style="263" customWidth="1"/>
    <col min="8953" max="8953" width="19.44140625" style="263" customWidth="1"/>
    <col min="8954" max="8954" width="2.77734375" style="263" customWidth="1"/>
    <col min="8955" max="8955" width="20.77734375" style="263" customWidth="1"/>
    <col min="8956" max="8956" width="2.77734375" style="263" customWidth="1"/>
    <col min="8957" max="8957" width="21" style="263" customWidth="1"/>
    <col min="8958" max="8958" width="2.77734375" style="263" customWidth="1"/>
    <col min="8959" max="8959" width="18.77734375" style="263" customWidth="1"/>
    <col min="8960" max="8960" width="2.77734375" style="263" customWidth="1"/>
    <col min="8961" max="8961" width="16.77734375" style="263" customWidth="1"/>
    <col min="8962" max="8962" width="2.77734375" style="263" customWidth="1"/>
    <col min="8963" max="8963" width="16.44140625" style="263" customWidth="1"/>
    <col min="8964" max="8964" width="2.77734375" style="263" customWidth="1"/>
    <col min="8965" max="8965" width="19.77734375" style="263" customWidth="1"/>
    <col min="8966" max="8966" width="2.77734375" style="263" customWidth="1"/>
    <col min="8967" max="8967" width="19.44140625" style="263" customWidth="1"/>
    <col min="8968" max="8968" width="2.77734375" style="263" customWidth="1"/>
    <col min="8969" max="8969" width="17.109375" style="263" customWidth="1"/>
    <col min="8970" max="8970" width="2.77734375" style="263" customWidth="1"/>
    <col min="8971" max="8971" width="19.109375" style="263" customWidth="1"/>
    <col min="8972" max="8972" width="2.77734375" style="263" customWidth="1"/>
    <col min="8973" max="8973" width="18.109375" style="263" customWidth="1"/>
    <col min="8974" max="8974" width="2.77734375" style="263" customWidth="1"/>
    <col min="8975" max="8975" width="17.5546875" style="263" customWidth="1"/>
    <col min="8976" max="8976" width="2.77734375" style="263" customWidth="1"/>
    <col min="8977" max="8977" width="20.77734375" style="263" customWidth="1"/>
    <col min="8978" max="8978" width="2.77734375" style="263" customWidth="1"/>
    <col min="8979" max="8979" width="17.77734375" style="263" customWidth="1"/>
    <col min="8980" max="8980" width="2.77734375" style="263" customWidth="1"/>
    <col min="8981" max="8981" width="19.5546875" style="263" customWidth="1"/>
    <col min="8982" max="8982" width="2.77734375" style="263" customWidth="1"/>
    <col min="8983" max="8983" width="16" style="263" customWidth="1"/>
    <col min="8984" max="8984" width="2.77734375" style="263" customWidth="1"/>
    <col min="8985" max="8985" width="18.77734375" style="263" customWidth="1"/>
    <col min="8986" max="8986" width="2.77734375" style="263" customWidth="1"/>
    <col min="8987" max="8987" width="18.109375" style="263" customWidth="1"/>
    <col min="8988" max="8989" width="8.77734375" style="263" customWidth="1"/>
    <col min="8990" max="8990" width="2.77734375" style="263" customWidth="1"/>
    <col min="8991" max="8991" width="18.77734375" style="263" customWidth="1"/>
    <col min="8992" max="8992" width="2.77734375" style="263" customWidth="1"/>
    <col min="8993" max="8993" width="19" style="263" customWidth="1"/>
    <col min="8994" max="8994" width="2.77734375" style="263" customWidth="1"/>
    <col min="8995" max="8995" width="18.109375" style="263" customWidth="1"/>
    <col min="8996" max="8996" width="2.77734375" style="263" customWidth="1"/>
    <col min="8997" max="8997" width="18.5546875" style="263" customWidth="1"/>
    <col min="8998" max="8998" width="2.77734375" style="263" customWidth="1"/>
    <col min="8999" max="8999" width="18.77734375" style="263" customWidth="1"/>
    <col min="9000" max="9000" width="2.77734375" style="263" customWidth="1"/>
    <col min="9001" max="9001" width="22.5546875" style="263" customWidth="1"/>
    <col min="9002" max="9002" width="2.77734375" style="263" customWidth="1"/>
    <col min="9003" max="9003" width="19.109375" style="263" customWidth="1"/>
    <col min="9004" max="9004" width="2.77734375" style="263" customWidth="1"/>
    <col min="9005" max="9005" width="22.77734375" style="263" customWidth="1"/>
    <col min="9006" max="9006" width="2.77734375" style="263" customWidth="1"/>
    <col min="9007" max="9007" width="24.109375" style="263" customWidth="1"/>
    <col min="9008" max="9008" width="2.77734375" style="263" customWidth="1"/>
    <col min="9009" max="9009" width="22.77734375" style="263" customWidth="1"/>
    <col min="9010" max="9010" width="2.77734375" style="263" customWidth="1"/>
    <col min="9011" max="9011" width="19.77734375" style="263" customWidth="1"/>
    <col min="9012" max="9012" width="2.77734375" style="263" customWidth="1"/>
    <col min="9013" max="9013" width="22.44140625" style="263" customWidth="1"/>
    <col min="9014" max="9014" width="2.77734375" style="263" customWidth="1"/>
    <col min="9015" max="9015" width="21.77734375" style="263" customWidth="1"/>
    <col min="9016" max="9016" width="2.77734375" style="263" customWidth="1"/>
    <col min="9017" max="9017" width="25.109375" style="263" customWidth="1"/>
    <col min="9018" max="9018" width="53.109375" style="263" customWidth="1"/>
    <col min="9019" max="9019" width="2.77734375" style="263" customWidth="1"/>
    <col min="9020" max="9020" width="25.109375" style="263" customWidth="1"/>
    <col min="9021" max="9021" width="2.77734375" style="263" customWidth="1"/>
    <col min="9022" max="9022" width="24" style="263" customWidth="1"/>
    <col min="9023" max="9023" width="2.77734375" style="263" customWidth="1"/>
    <col min="9024" max="9024" width="21.77734375" style="263" customWidth="1"/>
    <col min="9025" max="9025" width="2.77734375" style="263" customWidth="1"/>
    <col min="9026" max="9026" width="22.109375" style="263" customWidth="1"/>
    <col min="9027" max="9027" width="53.77734375" style="263" customWidth="1"/>
    <col min="9028" max="9028" width="2.77734375" style="263" customWidth="1"/>
    <col min="9029" max="9029" width="23.77734375" style="263" customWidth="1"/>
    <col min="9030" max="9030" width="2.77734375" style="263" customWidth="1"/>
    <col min="9031" max="9031" width="22.5546875" style="263" customWidth="1"/>
    <col min="9032" max="9032" width="2.77734375" style="263" customWidth="1"/>
    <col min="9033" max="9033" width="18.77734375" style="263" customWidth="1"/>
    <col min="9034" max="9034" width="2.77734375" style="263" customWidth="1"/>
    <col min="9035" max="9035" width="19.109375" style="263" customWidth="1"/>
    <col min="9036" max="9036" width="2.77734375" style="263" customWidth="1"/>
    <col min="9037" max="9037" width="19.77734375" style="263" customWidth="1"/>
    <col min="9038" max="9206" width="8.77734375" style="263"/>
    <col min="9207" max="9207" width="55.109375" style="263" customWidth="1"/>
    <col min="9208" max="9208" width="2.77734375" style="263" customWidth="1"/>
    <col min="9209" max="9209" width="19.44140625" style="263" customWidth="1"/>
    <col min="9210" max="9210" width="2.77734375" style="263" customWidth="1"/>
    <col min="9211" max="9211" width="20.77734375" style="263" customWidth="1"/>
    <col min="9212" max="9212" width="2.77734375" style="263" customWidth="1"/>
    <col min="9213" max="9213" width="21" style="263" customWidth="1"/>
    <col min="9214" max="9214" width="2.77734375" style="263" customWidth="1"/>
    <col min="9215" max="9215" width="18.77734375" style="263" customWidth="1"/>
    <col min="9216" max="9216" width="2.77734375" style="263" customWidth="1"/>
    <col min="9217" max="9217" width="16.77734375" style="263" customWidth="1"/>
    <col min="9218" max="9218" width="2.77734375" style="263" customWidth="1"/>
    <col min="9219" max="9219" width="16.44140625" style="263" customWidth="1"/>
    <col min="9220" max="9220" width="2.77734375" style="263" customWidth="1"/>
    <col min="9221" max="9221" width="19.77734375" style="263" customWidth="1"/>
    <col min="9222" max="9222" width="2.77734375" style="263" customWidth="1"/>
    <col min="9223" max="9223" width="19.44140625" style="263" customWidth="1"/>
    <col min="9224" max="9224" width="2.77734375" style="263" customWidth="1"/>
    <col min="9225" max="9225" width="17.109375" style="263" customWidth="1"/>
    <col min="9226" max="9226" width="2.77734375" style="263" customWidth="1"/>
    <col min="9227" max="9227" width="19.109375" style="263" customWidth="1"/>
    <col min="9228" max="9228" width="2.77734375" style="263" customWidth="1"/>
    <col min="9229" max="9229" width="18.109375" style="263" customWidth="1"/>
    <col min="9230" max="9230" width="2.77734375" style="263" customWidth="1"/>
    <col min="9231" max="9231" width="17.5546875" style="263" customWidth="1"/>
    <col min="9232" max="9232" width="2.77734375" style="263" customWidth="1"/>
    <col min="9233" max="9233" width="20.77734375" style="263" customWidth="1"/>
    <col min="9234" max="9234" width="2.77734375" style="263" customWidth="1"/>
    <col min="9235" max="9235" width="17.77734375" style="263" customWidth="1"/>
    <col min="9236" max="9236" width="2.77734375" style="263" customWidth="1"/>
    <col min="9237" max="9237" width="19.5546875" style="263" customWidth="1"/>
    <col min="9238" max="9238" width="2.77734375" style="263" customWidth="1"/>
    <col min="9239" max="9239" width="16" style="263" customWidth="1"/>
    <col min="9240" max="9240" width="2.77734375" style="263" customWidth="1"/>
    <col min="9241" max="9241" width="18.77734375" style="263" customWidth="1"/>
    <col min="9242" max="9242" width="2.77734375" style="263" customWidth="1"/>
    <col min="9243" max="9243" width="18.109375" style="263" customWidth="1"/>
    <col min="9244" max="9245" width="8.77734375" style="263" customWidth="1"/>
    <col min="9246" max="9246" width="2.77734375" style="263" customWidth="1"/>
    <col min="9247" max="9247" width="18.77734375" style="263" customWidth="1"/>
    <col min="9248" max="9248" width="2.77734375" style="263" customWidth="1"/>
    <col min="9249" max="9249" width="19" style="263" customWidth="1"/>
    <col min="9250" max="9250" width="2.77734375" style="263" customWidth="1"/>
    <col min="9251" max="9251" width="18.109375" style="263" customWidth="1"/>
    <col min="9252" max="9252" width="2.77734375" style="263" customWidth="1"/>
    <col min="9253" max="9253" width="18.5546875" style="263" customWidth="1"/>
    <col min="9254" max="9254" width="2.77734375" style="263" customWidth="1"/>
    <col min="9255" max="9255" width="18.77734375" style="263" customWidth="1"/>
    <col min="9256" max="9256" width="2.77734375" style="263" customWidth="1"/>
    <col min="9257" max="9257" width="22.5546875" style="263" customWidth="1"/>
    <col min="9258" max="9258" width="2.77734375" style="263" customWidth="1"/>
    <col min="9259" max="9259" width="19.109375" style="263" customWidth="1"/>
    <col min="9260" max="9260" width="2.77734375" style="263" customWidth="1"/>
    <col min="9261" max="9261" width="22.77734375" style="263" customWidth="1"/>
    <col min="9262" max="9262" width="2.77734375" style="263" customWidth="1"/>
    <col min="9263" max="9263" width="24.109375" style="263" customWidth="1"/>
    <col min="9264" max="9264" width="2.77734375" style="263" customWidth="1"/>
    <col min="9265" max="9265" width="22.77734375" style="263" customWidth="1"/>
    <col min="9266" max="9266" width="2.77734375" style="263" customWidth="1"/>
    <col min="9267" max="9267" width="19.77734375" style="263" customWidth="1"/>
    <col min="9268" max="9268" width="2.77734375" style="263" customWidth="1"/>
    <col min="9269" max="9269" width="22.44140625" style="263" customWidth="1"/>
    <col min="9270" max="9270" width="2.77734375" style="263" customWidth="1"/>
    <col min="9271" max="9271" width="21.77734375" style="263" customWidth="1"/>
    <col min="9272" max="9272" width="2.77734375" style="263" customWidth="1"/>
    <col min="9273" max="9273" width="25.109375" style="263" customWidth="1"/>
    <col min="9274" max="9274" width="53.109375" style="263" customWidth="1"/>
    <col min="9275" max="9275" width="2.77734375" style="263" customWidth="1"/>
    <col min="9276" max="9276" width="25.109375" style="263" customWidth="1"/>
    <col min="9277" max="9277" width="2.77734375" style="263" customWidth="1"/>
    <col min="9278" max="9278" width="24" style="263" customWidth="1"/>
    <col min="9279" max="9279" width="2.77734375" style="263" customWidth="1"/>
    <col min="9280" max="9280" width="21.77734375" style="263" customWidth="1"/>
    <col min="9281" max="9281" width="2.77734375" style="263" customWidth="1"/>
    <col min="9282" max="9282" width="22.109375" style="263" customWidth="1"/>
    <col min="9283" max="9283" width="53.77734375" style="263" customWidth="1"/>
    <col min="9284" max="9284" width="2.77734375" style="263" customWidth="1"/>
    <col min="9285" max="9285" width="23.77734375" style="263" customWidth="1"/>
    <col min="9286" max="9286" width="2.77734375" style="263" customWidth="1"/>
    <col min="9287" max="9287" width="22.5546875" style="263" customWidth="1"/>
    <col min="9288" max="9288" width="2.77734375" style="263" customWidth="1"/>
    <col min="9289" max="9289" width="18.77734375" style="263" customWidth="1"/>
    <col min="9290" max="9290" width="2.77734375" style="263" customWidth="1"/>
    <col min="9291" max="9291" width="19.109375" style="263" customWidth="1"/>
    <col min="9292" max="9292" width="2.77734375" style="263" customWidth="1"/>
    <col min="9293" max="9293" width="19.77734375" style="263" customWidth="1"/>
    <col min="9294" max="9462" width="8.77734375" style="263"/>
    <col min="9463" max="9463" width="55.109375" style="263" customWidth="1"/>
    <col min="9464" max="9464" width="2.77734375" style="263" customWidth="1"/>
    <col min="9465" max="9465" width="19.44140625" style="263" customWidth="1"/>
    <col min="9466" max="9466" width="2.77734375" style="263" customWidth="1"/>
    <col min="9467" max="9467" width="20.77734375" style="263" customWidth="1"/>
    <col min="9468" max="9468" width="2.77734375" style="263" customWidth="1"/>
    <col min="9469" max="9469" width="21" style="263" customWidth="1"/>
    <col min="9470" max="9470" width="2.77734375" style="263" customWidth="1"/>
    <col min="9471" max="9471" width="18.77734375" style="263" customWidth="1"/>
    <col min="9472" max="9472" width="2.77734375" style="263" customWidth="1"/>
    <col min="9473" max="9473" width="16.77734375" style="263" customWidth="1"/>
    <col min="9474" max="9474" width="2.77734375" style="263" customWidth="1"/>
    <col min="9475" max="9475" width="16.44140625" style="263" customWidth="1"/>
    <col min="9476" max="9476" width="2.77734375" style="263" customWidth="1"/>
    <col min="9477" max="9477" width="19.77734375" style="263" customWidth="1"/>
    <col min="9478" max="9478" width="2.77734375" style="263" customWidth="1"/>
    <col min="9479" max="9479" width="19.44140625" style="263" customWidth="1"/>
    <col min="9480" max="9480" width="2.77734375" style="263" customWidth="1"/>
    <col min="9481" max="9481" width="17.109375" style="263" customWidth="1"/>
    <col min="9482" max="9482" width="2.77734375" style="263" customWidth="1"/>
    <col min="9483" max="9483" width="19.109375" style="263" customWidth="1"/>
    <col min="9484" max="9484" width="2.77734375" style="263" customWidth="1"/>
    <col min="9485" max="9485" width="18.109375" style="263" customWidth="1"/>
    <col min="9486" max="9486" width="2.77734375" style="263" customWidth="1"/>
    <col min="9487" max="9487" width="17.5546875" style="263" customWidth="1"/>
    <col min="9488" max="9488" width="2.77734375" style="263" customWidth="1"/>
    <col min="9489" max="9489" width="20.77734375" style="263" customWidth="1"/>
    <col min="9490" max="9490" width="2.77734375" style="263" customWidth="1"/>
    <col min="9491" max="9491" width="17.77734375" style="263" customWidth="1"/>
    <col min="9492" max="9492" width="2.77734375" style="263" customWidth="1"/>
    <col min="9493" max="9493" width="19.5546875" style="263" customWidth="1"/>
    <col min="9494" max="9494" width="2.77734375" style="263" customWidth="1"/>
    <col min="9495" max="9495" width="16" style="263" customWidth="1"/>
    <col min="9496" max="9496" width="2.77734375" style="263" customWidth="1"/>
    <col min="9497" max="9497" width="18.77734375" style="263" customWidth="1"/>
    <col min="9498" max="9498" width="2.77734375" style="263" customWidth="1"/>
    <col min="9499" max="9499" width="18.109375" style="263" customWidth="1"/>
    <col min="9500" max="9501" width="8.77734375" style="263" customWidth="1"/>
    <col min="9502" max="9502" width="2.77734375" style="263" customWidth="1"/>
    <col min="9503" max="9503" width="18.77734375" style="263" customWidth="1"/>
    <col min="9504" max="9504" width="2.77734375" style="263" customWidth="1"/>
    <col min="9505" max="9505" width="19" style="263" customWidth="1"/>
    <col min="9506" max="9506" width="2.77734375" style="263" customWidth="1"/>
    <col min="9507" max="9507" width="18.109375" style="263" customWidth="1"/>
    <col min="9508" max="9508" width="2.77734375" style="263" customWidth="1"/>
    <col min="9509" max="9509" width="18.5546875" style="263" customWidth="1"/>
    <col min="9510" max="9510" width="2.77734375" style="263" customWidth="1"/>
    <col min="9511" max="9511" width="18.77734375" style="263" customWidth="1"/>
    <col min="9512" max="9512" width="2.77734375" style="263" customWidth="1"/>
    <col min="9513" max="9513" width="22.5546875" style="263" customWidth="1"/>
    <col min="9514" max="9514" width="2.77734375" style="263" customWidth="1"/>
    <col min="9515" max="9515" width="19.109375" style="263" customWidth="1"/>
    <col min="9516" max="9516" width="2.77734375" style="263" customWidth="1"/>
    <col min="9517" max="9517" width="22.77734375" style="263" customWidth="1"/>
    <col min="9518" max="9518" width="2.77734375" style="263" customWidth="1"/>
    <col min="9519" max="9519" width="24.109375" style="263" customWidth="1"/>
    <col min="9520" max="9520" width="2.77734375" style="263" customWidth="1"/>
    <col min="9521" max="9521" width="22.77734375" style="263" customWidth="1"/>
    <col min="9522" max="9522" width="2.77734375" style="263" customWidth="1"/>
    <col min="9523" max="9523" width="19.77734375" style="263" customWidth="1"/>
    <col min="9524" max="9524" width="2.77734375" style="263" customWidth="1"/>
    <col min="9525" max="9525" width="22.44140625" style="263" customWidth="1"/>
    <col min="9526" max="9526" width="2.77734375" style="263" customWidth="1"/>
    <col min="9527" max="9527" width="21.77734375" style="263" customWidth="1"/>
    <col min="9528" max="9528" width="2.77734375" style="263" customWidth="1"/>
    <col min="9529" max="9529" width="25.109375" style="263" customWidth="1"/>
    <col min="9530" max="9530" width="53.109375" style="263" customWidth="1"/>
    <col min="9531" max="9531" width="2.77734375" style="263" customWidth="1"/>
    <col min="9532" max="9532" width="25.109375" style="263" customWidth="1"/>
    <col min="9533" max="9533" width="2.77734375" style="263" customWidth="1"/>
    <col min="9534" max="9534" width="24" style="263" customWidth="1"/>
    <col min="9535" max="9535" width="2.77734375" style="263" customWidth="1"/>
    <col min="9536" max="9536" width="21.77734375" style="263" customWidth="1"/>
    <col min="9537" max="9537" width="2.77734375" style="263" customWidth="1"/>
    <col min="9538" max="9538" width="22.109375" style="263" customWidth="1"/>
    <col min="9539" max="9539" width="53.77734375" style="263" customWidth="1"/>
    <col min="9540" max="9540" width="2.77734375" style="263" customWidth="1"/>
    <col min="9541" max="9541" width="23.77734375" style="263" customWidth="1"/>
    <col min="9542" max="9542" width="2.77734375" style="263" customWidth="1"/>
    <col min="9543" max="9543" width="22.5546875" style="263" customWidth="1"/>
    <col min="9544" max="9544" width="2.77734375" style="263" customWidth="1"/>
    <col min="9545" max="9545" width="18.77734375" style="263" customWidth="1"/>
    <col min="9546" max="9546" width="2.77734375" style="263" customWidth="1"/>
    <col min="9547" max="9547" width="19.109375" style="263" customWidth="1"/>
    <col min="9548" max="9548" width="2.77734375" style="263" customWidth="1"/>
    <col min="9549" max="9549" width="19.77734375" style="263" customWidth="1"/>
    <col min="9550" max="9718" width="8.77734375" style="263"/>
    <col min="9719" max="9719" width="55.109375" style="263" customWidth="1"/>
    <col min="9720" max="9720" width="2.77734375" style="263" customWidth="1"/>
    <col min="9721" max="9721" width="19.44140625" style="263" customWidth="1"/>
    <col min="9722" max="9722" width="2.77734375" style="263" customWidth="1"/>
    <col min="9723" max="9723" width="20.77734375" style="263" customWidth="1"/>
    <col min="9724" max="9724" width="2.77734375" style="263" customWidth="1"/>
    <col min="9725" max="9725" width="21" style="263" customWidth="1"/>
    <col min="9726" max="9726" width="2.77734375" style="263" customWidth="1"/>
    <col min="9727" max="9727" width="18.77734375" style="263" customWidth="1"/>
    <col min="9728" max="9728" width="2.77734375" style="263" customWidth="1"/>
    <col min="9729" max="9729" width="16.77734375" style="263" customWidth="1"/>
    <col min="9730" max="9730" width="2.77734375" style="263" customWidth="1"/>
    <col min="9731" max="9731" width="16.44140625" style="263" customWidth="1"/>
    <col min="9732" max="9732" width="2.77734375" style="263" customWidth="1"/>
    <col min="9733" max="9733" width="19.77734375" style="263" customWidth="1"/>
    <col min="9734" max="9734" width="2.77734375" style="263" customWidth="1"/>
    <col min="9735" max="9735" width="19.44140625" style="263" customWidth="1"/>
    <col min="9736" max="9736" width="2.77734375" style="263" customWidth="1"/>
    <col min="9737" max="9737" width="17.109375" style="263" customWidth="1"/>
    <col min="9738" max="9738" width="2.77734375" style="263" customWidth="1"/>
    <col min="9739" max="9739" width="19.109375" style="263" customWidth="1"/>
    <col min="9740" max="9740" width="2.77734375" style="263" customWidth="1"/>
    <col min="9741" max="9741" width="18.109375" style="263" customWidth="1"/>
    <col min="9742" max="9742" width="2.77734375" style="263" customWidth="1"/>
    <col min="9743" max="9743" width="17.5546875" style="263" customWidth="1"/>
    <col min="9744" max="9744" width="2.77734375" style="263" customWidth="1"/>
    <col min="9745" max="9745" width="20.77734375" style="263" customWidth="1"/>
    <col min="9746" max="9746" width="2.77734375" style="263" customWidth="1"/>
    <col min="9747" max="9747" width="17.77734375" style="263" customWidth="1"/>
    <col min="9748" max="9748" width="2.77734375" style="263" customWidth="1"/>
    <col min="9749" max="9749" width="19.5546875" style="263" customWidth="1"/>
    <col min="9750" max="9750" width="2.77734375" style="263" customWidth="1"/>
    <col min="9751" max="9751" width="16" style="263" customWidth="1"/>
    <col min="9752" max="9752" width="2.77734375" style="263" customWidth="1"/>
    <col min="9753" max="9753" width="18.77734375" style="263" customWidth="1"/>
    <col min="9754" max="9754" width="2.77734375" style="263" customWidth="1"/>
    <col min="9755" max="9755" width="18.109375" style="263" customWidth="1"/>
    <col min="9756" max="9757" width="8.77734375" style="263" customWidth="1"/>
    <col min="9758" max="9758" width="2.77734375" style="263" customWidth="1"/>
    <col min="9759" max="9759" width="18.77734375" style="263" customWidth="1"/>
    <col min="9760" max="9760" width="2.77734375" style="263" customWidth="1"/>
    <col min="9761" max="9761" width="19" style="263" customWidth="1"/>
    <col min="9762" max="9762" width="2.77734375" style="263" customWidth="1"/>
    <col min="9763" max="9763" width="18.109375" style="263" customWidth="1"/>
    <col min="9764" max="9764" width="2.77734375" style="263" customWidth="1"/>
    <col min="9765" max="9765" width="18.5546875" style="263" customWidth="1"/>
    <col min="9766" max="9766" width="2.77734375" style="263" customWidth="1"/>
    <col min="9767" max="9767" width="18.77734375" style="263" customWidth="1"/>
    <col min="9768" max="9768" width="2.77734375" style="263" customWidth="1"/>
    <col min="9769" max="9769" width="22.5546875" style="263" customWidth="1"/>
    <col min="9770" max="9770" width="2.77734375" style="263" customWidth="1"/>
    <col min="9771" max="9771" width="19.109375" style="263" customWidth="1"/>
    <col min="9772" max="9772" width="2.77734375" style="263" customWidth="1"/>
    <col min="9773" max="9773" width="22.77734375" style="263" customWidth="1"/>
    <col min="9774" max="9774" width="2.77734375" style="263" customWidth="1"/>
    <col min="9775" max="9775" width="24.109375" style="263" customWidth="1"/>
    <col min="9776" max="9776" width="2.77734375" style="263" customWidth="1"/>
    <col min="9777" max="9777" width="22.77734375" style="263" customWidth="1"/>
    <col min="9778" max="9778" width="2.77734375" style="263" customWidth="1"/>
    <col min="9779" max="9779" width="19.77734375" style="263" customWidth="1"/>
    <col min="9780" max="9780" width="2.77734375" style="263" customWidth="1"/>
    <col min="9781" max="9781" width="22.44140625" style="263" customWidth="1"/>
    <col min="9782" max="9782" width="2.77734375" style="263" customWidth="1"/>
    <col min="9783" max="9783" width="21.77734375" style="263" customWidth="1"/>
    <col min="9784" max="9784" width="2.77734375" style="263" customWidth="1"/>
    <col min="9785" max="9785" width="25.109375" style="263" customWidth="1"/>
    <col min="9786" max="9786" width="53.109375" style="263" customWidth="1"/>
    <col min="9787" max="9787" width="2.77734375" style="263" customWidth="1"/>
    <col min="9788" max="9788" width="25.109375" style="263" customWidth="1"/>
    <col min="9789" max="9789" width="2.77734375" style="263" customWidth="1"/>
    <col min="9790" max="9790" width="24" style="263" customWidth="1"/>
    <col min="9791" max="9791" width="2.77734375" style="263" customWidth="1"/>
    <col min="9792" max="9792" width="21.77734375" style="263" customWidth="1"/>
    <col min="9793" max="9793" width="2.77734375" style="263" customWidth="1"/>
    <col min="9794" max="9794" width="22.109375" style="263" customWidth="1"/>
    <col min="9795" max="9795" width="53.77734375" style="263" customWidth="1"/>
    <col min="9796" max="9796" width="2.77734375" style="263" customWidth="1"/>
    <col min="9797" max="9797" width="23.77734375" style="263" customWidth="1"/>
    <col min="9798" max="9798" width="2.77734375" style="263" customWidth="1"/>
    <col min="9799" max="9799" width="22.5546875" style="263" customWidth="1"/>
    <col min="9800" max="9800" width="2.77734375" style="263" customWidth="1"/>
    <col min="9801" max="9801" width="18.77734375" style="263" customWidth="1"/>
    <col min="9802" max="9802" width="2.77734375" style="263" customWidth="1"/>
    <col min="9803" max="9803" width="19.109375" style="263" customWidth="1"/>
    <col min="9804" max="9804" width="2.77734375" style="263" customWidth="1"/>
    <col min="9805" max="9805" width="19.77734375" style="263" customWidth="1"/>
    <col min="9806" max="9974" width="8.77734375" style="263"/>
    <col min="9975" max="9975" width="55.109375" style="263" customWidth="1"/>
    <col min="9976" max="9976" width="2.77734375" style="263" customWidth="1"/>
    <col min="9977" max="9977" width="19.44140625" style="263" customWidth="1"/>
    <col min="9978" max="9978" width="2.77734375" style="263" customWidth="1"/>
    <col min="9979" max="9979" width="20.77734375" style="263" customWidth="1"/>
    <col min="9980" max="9980" width="2.77734375" style="263" customWidth="1"/>
    <col min="9981" max="9981" width="21" style="263" customWidth="1"/>
    <col min="9982" max="9982" width="2.77734375" style="263" customWidth="1"/>
    <col min="9983" max="9983" width="18.77734375" style="263" customWidth="1"/>
    <col min="9984" max="9984" width="2.77734375" style="263" customWidth="1"/>
    <col min="9985" max="9985" width="16.77734375" style="263" customWidth="1"/>
    <col min="9986" max="9986" width="2.77734375" style="263" customWidth="1"/>
    <col min="9987" max="9987" width="16.44140625" style="263" customWidth="1"/>
    <col min="9988" max="9988" width="2.77734375" style="263" customWidth="1"/>
    <col min="9989" max="9989" width="19.77734375" style="263" customWidth="1"/>
    <col min="9990" max="9990" width="2.77734375" style="263" customWidth="1"/>
    <col min="9991" max="9991" width="19.44140625" style="263" customWidth="1"/>
    <col min="9992" max="9992" width="2.77734375" style="263" customWidth="1"/>
    <col min="9993" max="9993" width="17.109375" style="263" customWidth="1"/>
    <col min="9994" max="9994" width="2.77734375" style="263" customWidth="1"/>
    <col min="9995" max="9995" width="19.109375" style="263" customWidth="1"/>
    <col min="9996" max="9996" width="2.77734375" style="263" customWidth="1"/>
    <col min="9997" max="9997" width="18.109375" style="263" customWidth="1"/>
    <col min="9998" max="9998" width="2.77734375" style="263" customWidth="1"/>
    <col min="9999" max="9999" width="17.5546875" style="263" customWidth="1"/>
    <col min="10000" max="10000" width="2.77734375" style="263" customWidth="1"/>
    <col min="10001" max="10001" width="20.77734375" style="263" customWidth="1"/>
    <col min="10002" max="10002" width="2.77734375" style="263" customWidth="1"/>
    <col min="10003" max="10003" width="17.77734375" style="263" customWidth="1"/>
    <col min="10004" max="10004" width="2.77734375" style="263" customWidth="1"/>
    <col min="10005" max="10005" width="19.5546875" style="263" customWidth="1"/>
    <col min="10006" max="10006" width="2.77734375" style="263" customWidth="1"/>
    <col min="10007" max="10007" width="16" style="263" customWidth="1"/>
    <col min="10008" max="10008" width="2.77734375" style="263" customWidth="1"/>
    <col min="10009" max="10009" width="18.77734375" style="263" customWidth="1"/>
    <col min="10010" max="10010" width="2.77734375" style="263" customWidth="1"/>
    <col min="10011" max="10011" width="18.109375" style="263" customWidth="1"/>
    <col min="10012" max="10013" width="8.77734375" style="263" customWidth="1"/>
    <col min="10014" max="10014" width="2.77734375" style="263" customWidth="1"/>
    <col min="10015" max="10015" width="18.77734375" style="263" customWidth="1"/>
    <col min="10016" max="10016" width="2.77734375" style="263" customWidth="1"/>
    <col min="10017" max="10017" width="19" style="263" customWidth="1"/>
    <col min="10018" max="10018" width="2.77734375" style="263" customWidth="1"/>
    <col min="10019" max="10019" width="18.109375" style="263" customWidth="1"/>
    <col min="10020" max="10020" width="2.77734375" style="263" customWidth="1"/>
    <col min="10021" max="10021" width="18.5546875" style="263" customWidth="1"/>
    <col min="10022" max="10022" width="2.77734375" style="263" customWidth="1"/>
    <col min="10023" max="10023" width="18.77734375" style="263" customWidth="1"/>
    <col min="10024" max="10024" width="2.77734375" style="263" customWidth="1"/>
    <col min="10025" max="10025" width="22.5546875" style="263" customWidth="1"/>
    <col min="10026" max="10026" width="2.77734375" style="263" customWidth="1"/>
    <col min="10027" max="10027" width="19.109375" style="263" customWidth="1"/>
    <col min="10028" max="10028" width="2.77734375" style="263" customWidth="1"/>
    <col min="10029" max="10029" width="22.77734375" style="263" customWidth="1"/>
    <col min="10030" max="10030" width="2.77734375" style="263" customWidth="1"/>
    <col min="10031" max="10031" width="24.109375" style="263" customWidth="1"/>
    <col min="10032" max="10032" width="2.77734375" style="263" customWidth="1"/>
    <col min="10033" max="10033" width="22.77734375" style="263" customWidth="1"/>
    <col min="10034" max="10034" width="2.77734375" style="263" customWidth="1"/>
    <col min="10035" max="10035" width="19.77734375" style="263" customWidth="1"/>
    <col min="10036" max="10036" width="2.77734375" style="263" customWidth="1"/>
    <col min="10037" max="10037" width="22.44140625" style="263" customWidth="1"/>
    <col min="10038" max="10038" width="2.77734375" style="263" customWidth="1"/>
    <col min="10039" max="10039" width="21.77734375" style="263" customWidth="1"/>
    <col min="10040" max="10040" width="2.77734375" style="263" customWidth="1"/>
    <col min="10041" max="10041" width="25.109375" style="263" customWidth="1"/>
    <col min="10042" max="10042" width="53.109375" style="263" customWidth="1"/>
    <col min="10043" max="10043" width="2.77734375" style="263" customWidth="1"/>
    <col min="10044" max="10044" width="25.109375" style="263" customWidth="1"/>
    <col min="10045" max="10045" width="2.77734375" style="263" customWidth="1"/>
    <col min="10046" max="10046" width="24" style="263" customWidth="1"/>
    <col min="10047" max="10047" width="2.77734375" style="263" customWidth="1"/>
    <col min="10048" max="10048" width="21.77734375" style="263" customWidth="1"/>
    <col min="10049" max="10049" width="2.77734375" style="263" customWidth="1"/>
    <col min="10050" max="10050" width="22.109375" style="263" customWidth="1"/>
    <col min="10051" max="10051" width="53.77734375" style="263" customWidth="1"/>
    <col min="10052" max="10052" width="2.77734375" style="263" customWidth="1"/>
    <col min="10053" max="10053" width="23.77734375" style="263" customWidth="1"/>
    <col min="10054" max="10054" width="2.77734375" style="263" customWidth="1"/>
    <col min="10055" max="10055" width="22.5546875" style="263" customWidth="1"/>
    <col min="10056" max="10056" width="2.77734375" style="263" customWidth="1"/>
    <col min="10057" max="10057" width="18.77734375" style="263" customWidth="1"/>
    <col min="10058" max="10058" width="2.77734375" style="263" customWidth="1"/>
    <col min="10059" max="10059" width="19.109375" style="263" customWidth="1"/>
    <col min="10060" max="10060" width="2.77734375" style="263" customWidth="1"/>
    <col min="10061" max="10061" width="19.77734375" style="263" customWidth="1"/>
    <col min="10062" max="10230" width="8.77734375" style="263"/>
    <col min="10231" max="10231" width="55.109375" style="263" customWidth="1"/>
    <col min="10232" max="10232" width="2.77734375" style="263" customWidth="1"/>
    <col min="10233" max="10233" width="19.44140625" style="263" customWidth="1"/>
    <col min="10234" max="10234" width="2.77734375" style="263" customWidth="1"/>
    <col min="10235" max="10235" width="20.77734375" style="263" customWidth="1"/>
    <col min="10236" max="10236" width="2.77734375" style="263" customWidth="1"/>
    <col min="10237" max="10237" width="21" style="263" customWidth="1"/>
    <col min="10238" max="10238" width="2.77734375" style="263" customWidth="1"/>
    <col min="10239" max="10239" width="18.77734375" style="263" customWidth="1"/>
    <col min="10240" max="10240" width="2.77734375" style="263" customWidth="1"/>
    <col min="10241" max="10241" width="16.77734375" style="263" customWidth="1"/>
    <col min="10242" max="10242" width="2.77734375" style="263" customWidth="1"/>
    <col min="10243" max="10243" width="16.44140625" style="263" customWidth="1"/>
    <col min="10244" max="10244" width="2.77734375" style="263" customWidth="1"/>
    <col min="10245" max="10245" width="19.77734375" style="263" customWidth="1"/>
    <col min="10246" max="10246" width="2.77734375" style="263" customWidth="1"/>
    <col min="10247" max="10247" width="19.44140625" style="263" customWidth="1"/>
    <col min="10248" max="10248" width="2.77734375" style="263" customWidth="1"/>
    <col min="10249" max="10249" width="17.109375" style="263" customWidth="1"/>
    <col min="10250" max="10250" width="2.77734375" style="263" customWidth="1"/>
    <col min="10251" max="10251" width="19.109375" style="263" customWidth="1"/>
    <col min="10252" max="10252" width="2.77734375" style="263" customWidth="1"/>
    <col min="10253" max="10253" width="18.109375" style="263" customWidth="1"/>
    <col min="10254" max="10254" width="2.77734375" style="263" customWidth="1"/>
    <col min="10255" max="10255" width="17.5546875" style="263" customWidth="1"/>
    <col min="10256" max="10256" width="2.77734375" style="263" customWidth="1"/>
    <col min="10257" max="10257" width="20.77734375" style="263" customWidth="1"/>
    <col min="10258" max="10258" width="2.77734375" style="263" customWidth="1"/>
    <col min="10259" max="10259" width="17.77734375" style="263" customWidth="1"/>
    <col min="10260" max="10260" width="2.77734375" style="263" customWidth="1"/>
    <col min="10261" max="10261" width="19.5546875" style="263" customWidth="1"/>
    <col min="10262" max="10262" width="2.77734375" style="263" customWidth="1"/>
    <col min="10263" max="10263" width="16" style="263" customWidth="1"/>
    <col min="10264" max="10264" width="2.77734375" style="263" customWidth="1"/>
    <col min="10265" max="10265" width="18.77734375" style="263" customWidth="1"/>
    <col min="10266" max="10266" width="2.77734375" style="263" customWidth="1"/>
    <col min="10267" max="10267" width="18.109375" style="263" customWidth="1"/>
    <col min="10268" max="10269" width="8.77734375" style="263" customWidth="1"/>
    <col min="10270" max="10270" width="2.77734375" style="263" customWidth="1"/>
    <col min="10271" max="10271" width="18.77734375" style="263" customWidth="1"/>
    <col min="10272" max="10272" width="2.77734375" style="263" customWidth="1"/>
    <col min="10273" max="10273" width="19" style="263" customWidth="1"/>
    <col min="10274" max="10274" width="2.77734375" style="263" customWidth="1"/>
    <col min="10275" max="10275" width="18.109375" style="263" customWidth="1"/>
    <col min="10276" max="10276" width="2.77734375" style="263" customWidth="1"/>
    <col min="10277" max="10277" width="18.5546875" style="263" customWidth="1"/>
    <col min="10278" max="10278" width="2.77734375" style="263" customWidth="1"/>
    <col min="10279" max="10279" width="18.77734375" style="263" customWidth="1"/>
    <col min="10280" max="10280" width="2.77734375" style="263" customWidth="1"/>
    <col min="10281" max="10281" width="22.5546875" style="263" customWidth="1"/>
    <col min="10282" max="10282" width="2.77734375" style="263" customWidth="1"/>
    <col min="10283" max="10283" width="19.109375" style="263" customWidth="1"/>
    <col min="10284" max="10284" width="2.77734375" style="263" customWidth="1"/>
    <col min="10285" max="10285" width="22.77734375" style="263" customWidth="1"/>
    <col min="10286" max="10286" width="2.77734375" style="263" customWidth="1"/>
    <col min="10287" max="10287" width="24.109375" style="263" customWidth="1"/>
    <col min="10288" max="10288" width="2.77734375" style="263" customWidth="1"/>
    <col min="10289" max="10289" width="22.77734375" style="263" customWidth="1"/>
    <col min="10290" max="10290" width="2.77734375" style="263" customWidth="1"/>
    <col min="10291" max="10291" width="19.77734375" style="263" customWidth="1"/>
    <col min="10292" max="10292" width="2.77734375" style="263" customWidth="1"/>
    <col min="10293" max="10293" width="22.44140625" style="263" customWidth="1"/>
    <col min="10294" max="10294" width="2.77734375" style="263" customWidth="1"/>
    <col min="10295" max="10295" width="21.77734375" style="263" customWidth="1"/>
    <col min="10296" max="10296" width="2.77734375" style="263" customWidth="1"/>
    <col min="10297" max="10297" width="25.109375" style="263" customWidth="1"/>
    <col min="10298" max="10298" width="53.109375" style="263" customWidth="1"/>
    <col min="10299" max="10299" width="2.77734375" style="263" customWidth="1"/>
    <col min="10300" max="10300" width="25.109375" style="263" customWidth="1"/>
    <col min="10301" max="10301" width="2.77734375" style="263" customWidth="1"/>
    <col min="10302" max="10302" width="24" style="263" customWidth="1"/>
    <col min="10303" max="10303" width="2.77734375" style="263" customWidth="1"/>
    <col min="10304" max="10304" width="21.77734375" style="263" customWidth="1"/>
    <col min="10305" max="10305" width="2.77734375" style="263" customWidth="1"/>
    <col min="10306" max="10306" width="22.109375" style="263" customWidth="1"/>
    <col min="10307" max="10307" width="53.77734375" style="263" customWidth="1"/>
    <col min="10308" max="10308" width="2.77734375" style="263" customWidth="1"/>
    <col min="10309" max="10309" width="23.77734375" style="263" customWidth="1"/>
    <col min="10310" max="10310" width="2.77734375" style="263" customWidth="1"/>
    <col min="10311" max="10311" width="22.5546875" style="263" customWidth="1"/>
    <col min="10312" max="10312" width="2.77734375" style="263" customWidth="1"/>
    <col min="10313" max="10313" width="18.77734375" style="263" customWidth="1"/>
    <col min="10314" max="10314" width="2.77734375" style="263" customWidth="1"/>
    <col min="10315" max="10315" width="19.109375" style="263" customWidth="1"/>
    <col min="10316" max="10316" width="2.77734375" style="263" customWidth="1"/>
    <col min="10317" max="10317" width="19.77734375" style="263" customWidth="1"/>
    <col min="10318" max="10486" width="8.77734375" style="263"/>
    <col min="10487" max="10487" width="55.109375" style="263" customWidth="1"/>
    <col min="10488" max="10488" width="2.77734375" style="263" customWidth="1"/>
    <col min="10489" max="10489" width="19.44140625" style="263" customWidth="1"/>
    <col min="10490" max="10490" width="2.77734375" style="263" customWidth="1"/>
    <col min="10491" max="10491" width="20.77734375" style="263" customWidth="1"/>
    <col min="10492" max="10492" width="2.77734375" style="263" customWidth="1"/>
    <col min="10493" max="10493" width="21" style="263" customWidth="1"/>
    <col min="10494" max="10494" width="2.77734375" style="263" customWidth="1"/>
    <col min="10495" max="10495" width="18.77734375" style="263" customWidth="1"/>
    <col min="10496" max="10496" width="2.77734375" style="263" customWidth="1"/>
    <col min="10497" max="10497" width="16.77734375" style="263" customWidth="1"/>
    <col min="10498" max="10498" width="2.77734375" style="263" customWidth="1"/>
    <col min="10499" max="10499" width="16.44140625" style="263" customWidth="1"/>
    <col min="10500" max="10500" width="2.77734375" style="263" customWidth="1"/>
    <col min="10501" max="10501" width="19.77734375" style="263" customWidth="1"/>
    <col min="10502" max="10502" width="2.77734375" style="263" customWidth="1"/>
    <col min="10503" max="10503" width="19.44140625" style="263" customWidth="1"/>
    <col min="10504" max="10504" width="2.77734375" style="263" customWidth="1"/>
    <col min="10505" max="10505" width="17.109375" style="263" customWidth="1"/>
    <col min="10506" max="10506" width="2.77734375" style="263" customWidth="1"/>
    <col min="10507" max="10507" width="19.109375" style="263" customWidth="1"/>
    <col min="10508" max="10508" width="2.77734375" style="263" customWidth="1"/>
    <col min="10509" max="10509" width="18.109375" style="263" customWidth="1"/>
    <col min="10510" max="10510" width="2.77734375" style="263" customWidth="1"/>
    <col min="10511" max="10511" width="17.5546875" style="263" customWidth="1"/>
    <col min="10512" max="10512" width="2.77734375" style="263" customWidth="1"/>
    <col min="10513" max="10513" width="20.77734375" style="263" customWidth="1"/>
    <col min="10514" max="10514" width="2.77734375" style="263" customWidth="1"/>
    <col min="10515" max="10515" width="17.77734375" style="263" customWidth="1"/>
    <col min="10516" max="10516" width="2.77734375" style="263" customWidth="1"/>
    <col min="10517" max="10517" width="19.5546875" style="263" customWidth="1"/>
    <col min="10518" max="10518" width="2.77734375" style="263" customWidth="1"/>
    <col min="10519" max="10519" width="16" style="263" customWidth="1"/>
    <col min="10520" max="10520" width="2.77734375" style="263" customWidth="1"/>
    <col min="10521" max="10521" width="18.77734375" style="263" customWidth="1"/>
    <col min="10522" max="10522" width="2.77734375" style="263" customWidth="1"/>
    <col min="10523" max="10523" width="18.109375" style="263" customWidth="1"/>
    <col min="10524" max="10525" width="8.77734375" style="263" customWidth="1"/>
    <col min="10526" max="10526" width="2.77734375" style="263" customWidth="1"/>
    <col min="10527" max="10527" width="18.77734375" style="263" customWidth="1"/>
    <col min="10528" max="10528" width="2.77734375" style="263" customWidth="1"/>
    <col min="10529" max="10529" width="19" style="263" customWidth="1"/>
    <col min="10530" max="10530" width="2.77734375" style="263" customWidth="1"/>
    <col min="10531" max="10531" width="18.109375" style="263" customWidth="1"/>
    <col min="10532" max="10532" width="2.77734375" style="263" customWidth="1"/>
    <col min="10533" max="10533" width="18.5546875" style="263" customWidth="1"/>
    <col min="10534" max="10534" width="2.77734375" style="263" customWidth="1"/>
    <col min="10535" max="10535" width="18.77734375" style="263" customWidth="1"/>
    <col min="10536" max="10536" width="2.77734375" style="263" customWidth="1"/>
    <col min="10537" max="10537" width="22.5546875" style="263" customWidth="1"/>
    <col min="10538" max="10538" width="2.77734375" style="263" customWidth="1"/>
    <col min="10539" max="10539" width="19.109375" style="263" customWidth="1"/>
    <col min="10540" max="10540" width="2.77734375" style="263" customWidth="1"/>
    <col min="10541" max="10541" width="22.77734375" style="263" customWidth="1"/>
    <col min="10542" max="10542" width="2.77734375" style="263" customWidth="1"/>
    <col min="10543" max="10543" width="24.109375" style="263" customWidth="1"/>
    <col min="10544" max="10544" width="2.77734375" style="263" customWidth="1"/>
    <col min="10545" max="10545" width="22.77734375" style="263" customWidth="1"/>
    <col min="10546" max="10546" width="2.77734375" style="263" customWidth="1"/>
    <col min="10547" max="10547" width="19.77734375" style="263" customWidth="1"/>
    <col min="10548" max="10548" width="2.77734375" style="263" customWidth="1"/>
    <col min="10549" max="10549" width="22.44140625" style="263" customWidth="1"/>
    <col min="10550" max="10550" width="2.77734375" style="263" customWidth="1"/>
    <col min="10551" max="10551" width="21.77734375" style="263" customWidth="1"/>
    <col min="10552" max="10552" width="2.77734375" style="263" customWidth="1"/>
    <col min="10553" max="10553" width="25.109375" style="263" customWidth="1"/>
    <col min="10554" max="10554" width="53.109375" style="263" customWidth="1"/>
    <col min="10555" max="10555" width="2.77734375" style="263" customWidth="1"/>
    <col min="10556" max="10556" width="25.109375" style="263" customWidth="1"/>
    <col min="10557" max="10557" width="2.77734375" style="263" customWidth="1"/>
    <col min="10558" max="10558" width="24" style="263" customWidth="1"/>
    <col min="10559" max="10559" width="2.77734375" style="263" customWidth="1"/>
    <col min="10560" max="10560" width="21.77734375" style="263" customWidth="1"/>
    <col min="10561" max="10561" width="2.77734375" style="263" customWidth="1"/>
    <col min="10562" max="10562" width="22.109375" style="263" customWidth="1"/>
    <col min="10563" max="10563" width="53.77734375" style="263" customWidth="1"/>
    <col min="10564" max="10564" width="2.77734375" style="263" customWidth="1"/>
    <col min="10565" max="10565" width="23.77734375" style="263" customWidth="1"/>
    <col min="10566" max="10566" width="2.77734375" style="263" customWidth="1"/>
    <col min="10567" max="10567" width="22.5546875" style="263" customWidth="1"/>
    <col min="10568" max="10568" width="2.77734375" style="263" customWidth="1"/>
    <col min="10569" max="10569" width="18.77734375" style="263" customWidth="1"/>
    <col min="10570" max="10570" width="2.77734375" style="263" customWidth="1"/>
    <col min="10571" max="10571" width="19.109375" style="263" customWidth="1"/>
    <col min="10572" max="10572" width="2.77734375" style="263" customWidth="1"/>
    <col min="10573" max="10573" width="19.77734375" style="263" customWidth="1"/>
    <col min="10574" max="10742" width="8.77734375" style="263"/>
    <col min="10743" max="10743" width="55.109375" style="263" customWidth="1"/>
    <col min="10744" max="10744" width="2.77734375" style="263" customWidth="1"/>
    <col min="10745" max="10745" width="19.44140625" style="263" customWidth="1"/>
    <col min="10746" max="10746" width="2.77734375" style="263" customWidth="1"/>
    <col min="10747" max="10747" width="20.77734375" style="263" customWidth="1"/>
    <col min="10748" max="10748" width="2.77734375" style="263" customWidth="1"/>
    <col min="10749" max="10749" width="21" style="263" customWidth="1"/>
    <col min="10750" max="10750" width="2.77734375" style="263" customWidth="1"/>
    <col min="10751" max="10751" width="18.77734375" style="263" customWidth="1"/>
    <col min="10752" max="10752" width="2.77734375" style="263" customWidth="1"/>
    <col min="10753" max="10753" width="16.77734375" style="263" customWidth="1"/>
    <col min="10754" max="10754" width="2.77734375" style="263" customWidth="1"/>
    <col min="10755" max="10755" width="16.44140625" style="263" customWidth="1"/>
    <col min="10756" max="10756" width="2.77734375" style="263" customWidth="1"/>
    <col min="10757" max="10757" width="19.77734375" style="263" customWidth="1"/>
    <col min="10758" max="10758" width="2.77734375" style="263" customWidth="1"/>
    <col min="10759" max="10759" width="19.44140625" style="263" customWidth="1"/>
    <col min="10760" max="10760" width="2.77734375" style="263" customWidth="1"/>
    <col min="10761" max="10761" width="17.109375" style="263" customWidth="1"/>
    <col min="10762" max="10762" width="2.77734375" style="263" customWidth="1"/>
    <col min="10763" max="10763" width="19.109375" style="263" customWidth="1"/>
    <col min="10764" max="10764" width="2.77734375" style="263" customWidth="1"/>
    <col min="10765" max="10765" width="18.109375" style="263" customWidth="1"/>
    <col min="10766" max="10766" width="2.77734375" style="263" customWidth="1"/>
    <col min="10767" max="10767" width="17.5546875" style="263" customWidth="1"/>
    <col min="10768" max="10768" width="2.77734375" style="263" customWidth="1"/>
    <col min="10769" max="10769" width="20.77734375" style="263" customWidth="1"/>
    <col min="10770" max="10770" width="2.77734375" style="263" customWidth="1"/>
    <col min="10771" max="10771" width="17.77734375" style="263" customWidth="1"/>
    <col min="10772" max="10772" width="2.77734375" style="263" customWidth="1"/>
    <col min="10773" max="10773" width="19.5546875" style="263" customWidth="1"/>
    <col min="10774" max="10774" width="2.77734375" style="263" customWidth="1"/>
    <col min="10775" max="10775" width="16" style="263" customWidth="1"/>
    <col min="10776" max="10776" width="2.77734375" style="263" customWidth="1"/>
    <col min="10777" max="10777" width="18.77734375" style="263" customWidth="1"/>
    <col min="10778" max="10778" width="2.77734375" style="263" customWidth="1"/>
    <col min="10779" max="10779" width="18.109375" style="263" customWidth="1"/>
    <col min="10780" max="10781" width="8.77734375" style="263" customWidth="1"/>
    <col min="10782" max="10782" width="2.77734375" style="263" customWidth="1"/>
    <col min="10783" max="10783" width="18.77734375" style="263" customWidth="1"/>
    <col min="10784" max="10784" width="2.77734375" style="263" customWidth="1"/>
    <col min="10785" max="10785" width="19" style="263" customWidth="1"/>
    <col min="10786" max="10786" width="2.77734375" style="263" customWidth="1"/>
    <col min="10787" max="10787" width="18.109375" style="263" customWidth="1"/>
    <col min="10788" max="10788" width="2.77734375" style="263" customWidth="1"/>
    <col min="10789" max="10789" width="18.5546875" style="263" customWidth="1"/>
    <col min="10790" max="10790" width="2.77734375" style="263" customWidth="1"/>
    <col min="10791" max="10791" width="18.77734375" style="263" customWidth="1"/>
    <col min="10792" max="10792" width="2.77734375" style="263" customWidth="1"/>
    <col min="10793" max="10793" width="22.5546875" style="263" customWidth="1"/>
    <col min="10794" max="10794" width="2.77734375" style="263" customWidth="1"/>
    <col min="10795" max="10795" width="19.109375" style="263" customWidth="1"/>
    <col min="10796" max="10796" width="2.77734375" style="263" customWidth="1"/>
    <col min="10797" max="10797" width="22.77734375" style="263" customWidth="1"/>
    <col min="10798" max="10798" width="2.77734375" style="263" customWidth="1"/>
    <col min="10799" max="10799" width="24.109375" style="263" customWidth="1"/>
    <col min="10800" max="10800" width="2.77734375" style="263" customWidth="1"/>
    <col min="10801" max="10801" width="22.77734375" style="263" customWidth="1"/>
    <col min="10802" max="10802" width="2.77734375" style="263" customWidth="1"/>
    <col min="10803" max="10803" width="19.77734375" style="263" customWidth="1"/>
    <col min="10804" max="10804" width="2.77734375" style="263" customWidth="1"/>
    <col min="10805" max="10805" width="22.44140625" style="263" customWidth="1"/>
    <col min="10806" max="10806" width="2.77734375" style="263" customWidth="1"/>
    <col min="10807" max="10807" width="21.77734375" style="263" customWidth="1"/>
    <col min="10808" max="10808" width="2.77734375" style="263" customWidth="1"/>
    <col min="10809" max="10809" width="25.109375" style="263" customWidth="1"/>
    <col min="10810" max="10810" width="53.109375" style="263" customWidth="1"/>
    <col min="10811" max="10811" width="2.77734375" style="263" customWidth="1"/>
    <col min="10812" max="10812" width="25.109375" style="263" customWidth="1"/>
    <col min="10813" max="10813" width="2.77734375" style="263" customWidth="1"/>
    <col min="10814" max="10814" width="24" style="263" customWidth="1"/>
    <col min="10815" max="10815" width="2.77734375" style="263" customWidth="1"/>
    <col min="10816" max="10816" width="21.77734375" style="263" customWidth="1"/>
    <col min="10817" max="10817" width="2.77734375" style="263" customWidth="1"/>
    <col min="10818" max="10818" width="22.109375" style="263" customWidth="1"/>
    <col min="10819" max="10819" width="53.77734375" style="263" customWidth="1"/>
    <col min="10820" max="10820" width="2.77734375" style="263" customWidth="1"/>
    <col min="10821" max="10821" width="23.77734375" style="263" customWidth="1"/>
    <col min="10822" max="10822" width="2.77734375" style="263" customWidth="1"/>
    <col min="10823" max="10823" width="22.5546875" style="263" customWidth="1"/>
    <col min="10824" max="10824" width="2.77734375" style="263" customWidth="1"/>
    <col min="10825" max="10825" width="18.77734375" style="263" customWidth="1"/>
    <col min="10826" max="10826" width="2.77734375" style="263" customWidth="1"/>
    <col min="10827" max="10827" width="19.109375" style="263" customWidth="1"/>
    <col min="10828" max="10828" width="2.77734375" style="263" customWidth="1"/>
    <col min="10829" max="10829" width="19.77734375" style="263" customWidth="1"/>
    <col min="10830" max="10998" width="8.77734375" style="263"/>
    <col min="10999" max="10999" width="55.109375" style="263" customWidth="1"/>
    <col min="11000" max="11000" width="2.77734375" style="263" customWidth="1"/>
    <col min="11001" max="11001" width="19.44140625" style="263" customWidth="1"/>
    <col min="11002" max="11002" width="2.77734375" style="263" customWidth="1"/>
    <col min="11003" max="11003" width="20.77734375" style="263" customWidth="1"/>
    <col min="11004" max="11004" width="2.77734375" style="263" customWidth="1"/>
    <col min="11005" max="11005" width="21" style="263" customWidth="1"/>
    <col min="11006" max="11006" width="2.77734375" style="263" customWidth="1"/>
    <col min="11007" max="11007" width="18.77734375" style="263" customWidth="1"/>
    <col min="11008" max="11008" width="2.77734375" style="263" customWidth="1"/>
    <col min="11009" max="11009" width="16.77734375" style="263" customWidth="1"/>
    <col min="11010" max="11010" width="2.77734375" style="263" customWidth="1"/>
    <col min="11011" max="11011" width="16.44140625" style="263" customWidth="1"/>
    <col min="11012" max="11012" width="2.77734375" style="263" customWidth="1"/>
    <col min="11013" max="11013" width="19.77734375" style="263" customWidth="1"/>
    <col min="11014" max="11014" width="2.77734375" style="263" customWidth="1"/>
    <col min="11015" max="11015" width="19.44140625" style="263" customWidth="1"/>
    <col min="11016" max="11016" width="2.77734375" style="263" customWidth="1"/>
    <col min="11017" max="11017" width="17.109375" style="263" customWidth="1"/>
    <col min="11018" max="11018" width="2.77734375" style="263" customWidth="1"/>
    <col min="11019" max="11019" width="19.109375" style="263" customWidth="1"/>
    <col min="11020" max="11020" width="2.77734375" style="263" customWidth="1"/>
    <col min="11021" max="11021" width="18.109375" style="263" customWidth="1"/>
    <col min="11022" max="11022" width="2.77734375" style="263" customWidth="1"/>
    <col min="11023" max="11023" width="17.5546875" style="263" customWidth="1"/>
    <col min="11024" max="11024" width="2.77734375" style="263" customWidth="1"/>
    <col min="11025" max="11025" width="20.77734375" style="263" customWidth="1"/>
    <col min="11026" max="11026" width="2.77734375" style="263" customWidth="1"/>
    <col min="11027" max="11027" width="17.77734375" style="263" customWidth="1"/>
    <col min="11028" max="11028" width="2.77734375" style="263" customWidth="1"/>
    <col min="11029" max="11029" width="19.5546875" style="263" customWidth="1"/>
    <col min="11030" max="11030" width="2.77734375" style="263" customWidth="1"/>
    <col min="11031" max="11031" width="16" style="263" customWidth="1"/>
    <col min="11032" max="11032" width="2.77734375" style="263" customWidth="1"/>
    <col min="11033" max="11033" width="18.77734375" style="263" customWidth="1"/>
    <col min="11034" max="11034" width="2.77734375" style="263" customWidth="1"/>
    <col min="11035" max="11035" width="18.109375" style="263" customWidth="1"/>
    <col min="11036" max="11037" width="8.77734375" style="263" customWidth="1"/>
    <col min="11038" max="11038" width="2.77734375" style="263" customWidth="1"/>
    <col min="11039" max="11039" width="18.77734375" style="263" customWidth="1"/>
    <col min="11040" max="11040" width="2.77734375" style="263" customWidth="1"/>
    <col min="11041" max="11041" width="19" style="263" customWidth="1"/>
    <col min="11042" max="11042" width="2.77734375" style="263" customWidth="1"/>
    <col min="11043" max="11043" width="18.109375" style="263" customWidth="1"/>
    <col min="11044" max="11044" width="2.77734375" style="263" customWidth="1"/>
    <col min="11045" max="11045" width="18.5546875" style="263" customWidth="1"/>
    <col min="11046" max="11046" width="2.77734375" style="263" customWidth="1"/>
    <col min="11047" max="11047" width="18.77734375" style="263" customWidth="1"/>
    <col min="11048" max="11048" width="2.77734375" style="263" customWidth="1"/>
    <col min="11049" max="11049" width="22.5546875" style="263" customWidth="1"/>
    <col min="11050" max="11050" width="2.77734375" style="263" customWidth="1"/>
    <col min="11051" max="11051" width="19.109375" style="263" customWidth="1"/>
    <col min="11052" max="11052" width="2.77734375" style="263" customWidth="1"/>
    <col min="11053" max="11053" width="22.77734375" style="263" customWidth="1"/>
    <col min="11054" max="11054" width="2.77734375" style="263" customWidth="1"/>
    <col min="11055" max="11055" width="24.109375" style="263" customWidth="1"/>
    <col min="11056" max="11056" width="2.77734375" style="263" customWidth="1"/>
    <col min="11057" max="11057" width="22.77734375" style="263" customWidth="1"/>
    <col min="11058" max="11058" width="2.77734375" style="263" customWidth="1"/>
    <col min="11059" max="11059" width="19.77734375" style="263" customWidth="1"/>
    <col min="11060" max="11060" width="2.77734375" style="263" customWidth="1"/>
    <col min="11061" max="11061" width="22.44140625" style="263" customWidth="1"/>
    <col min="11062" max="11062" width="2.77734375" style="263" customWidth="1"/>
    <col min="11063" max="11063" width="21.77734375" style="263" customWidth="1"/>
    <col min="11064" max="11064" width="2.77734375" style="263" customWidth="1"/>
    <col min="11065" max="11065" width="25.109375" style="263" customWidth="1"/>
    <col min="11066" max="11066" width="53.109375" style="263" customWidth="1"/>
    <col min="11067" max="11067" width="2.77734375" style="263" customWidth="1"/>
    <col min="11068" max="11068" width="25.109375" style="263" customWidth="1"/>
    <col min="11069" max="11069" width="2.77734375" style="263" customWidth="1"/>
    <col min="11070" max="11070" width="24" style="263" customWidth="1"/>
    <col min="11071" max="11071" width="2.77734375" style="263" customWidth="1"/>
    <col min="11072" max="11072" width="21.77734375" style="263" customWidth="1"/>
    <col min="11073" max="11073" width="2.77734375" style="263" customWidth="1"/>
    <col min="11074" max="11074" width="22.109375" style="263" customWidth="1"/>
    <col min="11075" max="11075" width="53.77734375" style="263" customWidth="1"/>
    <col min="11076" max="11076" width="2.77734375" style="263" customWidth="1"/>
    <col min="11077" max="11077" width="23.77734375" style="263" customWidth="1"/>
    <col min="11078" max="11078" width="2.77734375" style="263" customWidth="1"/>
    <col min="11079" max="11079" width="22.5546875" style="263" customWidth="1"/>
    <col min="11080" max="11080" width="2.77734375" style="263" customWidth="1"/>
    <col min="11081" max="11081" width="18.77734375" style="263" customWidth="1"/>
    <col min="11082" max="11082" width="2.77734375" style="263" customWidth="1"/>
    <col min="11083" max="11083" width="19.109375" style="263" customWidth="1"/>
    <col min="11084" max="11084" width="2.77734375" style="263" customWidth="1"/>
    <col min="11085" max="11085" width="19.77734375" style="263" customWidth="1"/>
    <col min="11086" max="11254" width="8.77734375" style="263"/>
    <col min="11255" max="11255" width="55.109375" style="263" customWidth="1"/>
    <col min="11256" max="11256" width="2.77734375" style="263" customWidth="1"/>
    <col min="11257" max="11257" width="19.44140625" style="263" customWidth="1"/>
    <col min="11258" max="11258" width="2.77734375" style="263" customWidth="1"/>
    <col min="11259" max="11259" width="20.77734375" style="263" customWidth="1"/>
    <col min="11260" max="11260" width="2.77734375" style="263" customWidth="1"/>
    <col min="11261" max="11261" width="21" style="263" customWidth="1"/>
    <col min="11262" max="11262" width="2.77734375" style="263" customWidth="1"/>
    <col min="11263" max="11263" width="18.77734375" style="263" customWidth="1"/>
    <col min="11264" max="11264" width="2.77734375" style="263" customWidth="1"/>
    <col min="11265" max="11265" width="16.77734375" style="263" customWidth="1"/>
    <col min="11266" max="11266" width="2.77734375" style="263" customWidth="1"/>
    <col min="11267" max="11267" width="16.44140625" style="263" customWidth="1"/>
    <col min="11268" max="11268" width="2.77734375" style="263" customWidth="1"/>
    <col min="11269" max="11269" width="19.77734375" style="263" customWidth="1"/>
    <col min="11270" max="11270" width="2.77734375" style="263" customWidth="1"/>
    <col min="11271" max="11271" width="19.44140625" style="263" customWidth="1"/>
    <col min="11272" max="11272" width="2.77734375" style="263" customWidth="1"/>
    <col min="11273" max="11273" width="17.109375" style="263" customWidth="1"/>
    <col min="11274" max="11274" width="2.77734375" style="263" customWidth="1"/>
    <col min="11275" max="11275" width="19.109375" style="263" customWidth="1"/>
    <col min="11276" max="11276" width="2.77734375" style="263" customWidth="1"/>
    <col min="11277" max="11277" width="18.109375" style="263" customWidth="1"/>
    <col min="11278" max="11278" width="2.77734375" style="263" customWidth="1"/>
    <col min="11279" max="11279" width="17.5546875" style="263" customWidth="1"/>
    <col min="11280" max="11280" width="2.77734375" style="263" customWidth="1"/>
    <col min="11281" max="11281" width="20.77734375" style="263" customWidth="1"/>
    <col min="11282" max="11282" width="2.77734375" style="263" customWidth="1"/>
    <col min="11283" max="11283" width="17.77734375" style="263" customWidth="1"/>
    <col min="11284" max="11284" width="2.77734375" style="263" customWidth="1"/>
    <col min="11285" max="11285" width="19.5546875" style="263" customWidth="1"/>
    <col min="11286" max="11286" width="2.77734375" style="263" customWidth="1"/>
    <col min="11287" max="11287" width="16" style="263" customWidth="1"/>
    <col min="11288" max="11288" width="2.77734375" style="263" customWidth="1"/>
    <col min="11289" max="11289" width="18.77734375" style="263" customWidth="1"/>
    <col min="11290" max="11290" width="2.77734375" style="263" customWidth="1"/>
    <col min="11291" max="11291" width="18.109375" style="263" customWidth="1"/>
    <col min="11292" max="11293" width="8.77734375" style="263" customWidth="1"/>
    <col min="11294" max="11294" width="2.77734375" style="263" customWidth="1"/>
    <col min="11295" max="11295" width="18.77734375" style="263" customWidth="1"/>
    <col min="11296" max="11296" width="2.77734375" style="263" customWidth="1"/>
    <col min="11297" max="11297" width="19" style="263" customWidth="1"/>
    <col min="11298" max="11298" width="2.77734375" style="263" customWidth="1"/>
    <col min="11299" max="11299" width="18.109375" style="263" customWidth="1"/>
    <col min="11300" max="11300" width="2.77734375" style="263" customWidth="1"/>
    <col min="11301" max="11301" width="18.5546875" style="263" customWidth="1"/>
    <col min="11302" max="11302" width="2.77734375" style="263" customWidth="1"/>
    <col min="11303" max="11303" width="18.77734375" style="263" customWidth="1"/>
    <col min="11304" max="11304" width="2.77734375" style="263" customWidth="1"/>
    <col min="11305" max="11305" width="22.5546875" style="263" customWidth="1"/>
    <col min="11306" max="11306" width="2.77734375" style="263" customWidth="1"/>
    <col min="11307" max="11307" width="19.109375" style="263" customWidth="1"/>
    <col min="11308" max="11308" width="2.77734375" style="263" customWidth="1"/>
    <col min="11309" max="11309" width="22.77734375" style="263" customWidth="1"/>
    <col min="11310" max="11310" width="2.77734375" style="263" customWidth="1"/>
    <col min="11311" max="11311" width="24.109375" style="263" customWidth="1"/>
    <col min="11312" max="11312" width="2.77734375" style="263" customWidth="1"/>
    <col min="11313" max="11313" width="22.77734375" style="263" customWidth="1"/>
    <col min="11314" max="11314" width="2.77734375" style="263" customWidth="1"/>
    <col min="11315" max="11315" width="19.77734375" style="263" customWidth="1"/>
    <col min="11316" max="11316" width="2.77734375" style="263" customWidth="1"/>
    <col min="11317" max="11317" width="22.44140625" style="263" customWidth="1"/>
    <col min="11318" max="11318" width="2.77734375" style="263" customWidth="1"/>
    <col min="11319" max="11319" width="21.77734375" style="263" customWidth="1"/>
    <col min="11320" max="11320" width="2.77734375" style="263" customWidth="1"/>
    <col min="11321" max="11321" width="25.109375" style="263" customWidth="1"/>
    <col min="11322" max="11322" width="53.109375" style="263" customWidth="1"/>
    <col min="11323" max="11323" width="2.77734375" style="263" customWidth="1"/>
    <col min="11324" max="11324" width="25.109375" style="263" customWidth="1"/>
    <col min="11325" max="11325" width="2.77734375" style="263" customWidth="1"/>
    <col min="11326" max="11326" width="24" style="263" customWidth="1"/>
    <col min="11327" max="11327" width="2.77734375" style="263" customWidth="1"/>
    <col min="11328" max="11328" width="21.77734375" style="263" customWidth="1"/>
    <col min="11329" max="11329" width="2.77734375" style="263" customWidth="1"/>
    <col min="11330" max="11330" width="22.109375" style="263" customWidth="1"/>
    <col min="11331" max="11331" width="53.77734375" style="263" customWidth="1"/>
    <col min="11332" max="11332" width="2.77734375" style="263" customWidth="1"/>
    <col min="11333" max="11333" width="23.77734375" style="263" customWidth="1"/>
    <col min="11334" max="11334" width="2.77734375" style="263" customWidth="1"/>
    <col min="11335" max="11335" width="22.5546875" style="263" customWidth="1"/>
    <col min="11336" max="11336" width="2.77734375" style="263" customWidth="1"/>
    <col min="11337" max="11337" width="18.77734375" style="263" customWidth="1"/>
    <col min="11338" max="11338" width="2.77734375" style="263" customWidth="1"/>
    <col min="11339" max="11339" width="19.109375" style="263" customWidth="1"/>
    <col min="11340" max="11340" width="2.77734375" style="263" customWidth="1"/>
    <col min="11341" max="11341" width="19.77734375" style="263" customWidth="1"/>
    <col min="11342" max="11510" width="8.77734375" style="263"/>
    <col min="11511" max="11511" width="55.109375" style="263" customWidth="1"/>
    <col min="11512" max="11512" width="2.77734375" style="263" customWidth="1"/>
    <col min="11513" max="11513" width="19.44140625" style="263" customWidth="1"/>
    <col min="11514" max="11514" width="2.77734375" style="263" customWidth="1"/>
    <col min="11515" max="11515" width="20.77734375" style="263" customWidth="1"/>
    <col min="11516" max="11516" width="2.77734375" style="263" customWidth="1"/>
    <col min="11517" max="11517" width="21" style="263" customWidth="1"/>
    <col min="11518" max="11518" width="2.77734375" style="263" customWidth="1"/>
    <col min="11519" max="11519" width="18.77734375" style="263" customWidth="1"/>
    <col min="11520" max="11520" width="2.77734375" style="263" customWidth="1"/>
    <col min="11521" max="11521" width="16.77734375" style="263" customWidth="1"/>
    <col min="11522" max="11522" width="2.77734375" style="263" customWidth="1"/>
    <col min="11523" max="11523" width="16.44140625" style="263" customWidth="1"/>
    <col min="11524" max="11524" width="2.77734375" style="263" customWidth="1"/>
    <col min="11525" max="11525" width="19.77734375" style="263" customWidth="1"/>
    <col min="11526" max="11526" width="2.77734375" style="263" customWidth="1"/>
    <col min="11527" max="11527" width="19.44140625" style="263" customWidth="1"/>
    <col min="11528" max="11528" width="2.77734375" style="263" customWidth="1"/>
    <col min="11529" max="11529" width="17.109375" style="263" customWidth="1"/>
    <col min="11530" max="11530" width="2.77734375" style="263" customWidth="1"/>
    <col min="11531" max="11531" width="19.109375" style="263" customWidth="1"/>
    <col min="11532" max="11532" width="2.77734375" style="263" customWidth="1"/>
    <col min="11533" max="11533" width="18.109375" style="263" customWidth="1"/>
    <col min="11534" max="11534" width="2.77734375" style="263" customWidth="1"/>
    <col min="11535" max="11535" width="17.5546875" style="263" customWidth="1"/>
    <col min="11536" max="11536" width="2.77734375" style="263" customWidth="1"/>
    <col min="11537" max="11537" width="20.77734375" style="263" customWidth="1"/>
    <col min="11538" max="11538" width="2.77734375" style="263" customWidth="1"/>
    <col min="11539" max="11539" width="17.77734375" style="263" customWidth="1"/>
    <col min="11540" max="11540" width="2.77734375" style="263" customWidth="1"/>
    <col min="11541" max="11541" width="19.5546875" style="263" customWidth="1"/>
    <col min="11542" max="11542" width="2.77734375" style="263" customWidth="1"/>
    <col min="11543" max="11543" width="16" style="263" customWidth="1"/>
    <col min="11544" max="11544" width="2.77734375" style="263" customWidth="1"/>
    <col min="11545" max="11545" width="18.77734375" style="263" customWidth="1"/>
    <col min="11546" max="11546" width="2.77734375" style="263" customWidth="1"/>
    <col min="11547" max="11547" width="18.109375" style="263" customWidth="1"/>
    <col min="11548" max="11549" width="8.77734375" style="263" customWidth="1"/>
    <col min="11550" max="11550" width="2.77734375" style="263" customWidth="1"/>
    <col min="11551" max="11551" width="18.77734375" style="263" customWidth="1"/>
    <col min="11552" max="11552" width="2.77734375" style="263" customWidth="1"/>
    <col min="11553" max="11553" width="19" style="263" customWidth="1"/>
    <col min="11554" max="11554" width="2.77734375" style="263" customWidth="1"/>
    <col min="11555" max="11555" width="18.109375" style="263" customWidth="1"/>
    <col min="11556" max="11556" width="2.77734375" style="263" customWidth="1"/>
    <col min="11557" max="11557" width="18.5546875" style="263" customWidth="1"/>
    <col min="11558" max="11558" width="2.77734375" style="263" customWidth="1"/>
    <col min="11559" max="11559" width="18.77734375" style="263" customWidth="1"/>
    <col min="11560" max="11560" width="2.77734375" style="263" customWidth="1"/>
    <col min="11561" max="11561" width="22.5546875" style="263" customWidth="1"/>
    <col min="11562" max="11562" width="2.77734375" style="263" customWidth="1"/>
    <col min="11563" max="11563" width="19.109375" style="263" customWidth="1"/>
    <col min="11564" max="11564" width="2.77734375" style="263" customWidth="1"/>
    <col min="11565" max="11565" width="22.77734375" style="263" customWidth="1"/>
    <col min="11566" max="11566" width="2.77734375" style="263" customWidth="1"/>
    <col min="11567" max="11567" width="24.109375" style="263" customWidth="1"/>
    <col min="11568" max="11568" width="2.77734375" style="263" customWidth="1"/>
    <col min="11569" max="11569" width="22.77734375" style="263" customWidth="1"/>
    <col min="11570" max="11570" width="2.77734375" style="263" customWidth="1"/>
    <col min="11571" max="11571" width="19.77734375" style="263" customWidth="1"/>
    <col min="11572" max="11572" width="2.77734375" style="263" customWidth="1"/>
    <col min="11573" max="11573" width="22.44140625" style="263" customWidth="1"/>
    <col min="11574" max="11574" width="2.77734375" style="263" customWidth="1"/>
    <col min="11575" max="11575" width="21.77734375" style="263" customWidth="1"/>
    <col min="11576" max="11576" width="2.77734375" style="263" customWidth="1"/>
    <col min="11577" max="11577" width="25.109375" style="263" customWidth="1"/>
    <col min="11578" max="11578" width="53.109375" style="263" customWidth="1"/>
    <col min="11579" max="11579" width="2.77734375" style="263" customWidth="1"/>
    <col min="11580" max="11580" width="25.109375" style="263" customWidth="1"/>
    <col min="11581" max="11581" width="2.77734375" style="263" customWidth="1"/>
    <col min="11582" max="11582" width="24" style="263" customWidth="1"/>
    <col min="11583" max="11583" width="2.77734375" style="263" customWidth="1"/>
    <col min="11584" max="11584" width="21.77734375" style="263" customWidth="1"/>
    <col min="11585" max="11585" width="2.77734375" style="263" customWidth="1"/>
    <col min="11586" max="11586" width="22.109375" style="263" customWidth="1"/>
    <col min="11587" max="11587" width="53.77734375" style="263" customWidth="1"/>
    <col min="11588" max="11588" width="2.77734375" style="263" customWidth="1"/>
    <col min="11589" max="11589" width="23.77734375" style="263" customWidth="1"/>
    <col min="11590" max="11590" width="2.77734375" style="263" customWidth="1"/>
    <col min="11591" max="11591" width="22.5546875" style="263" customWidth="1"/>
    <col min="11592" max="11592" width="2.77734375" style="263" customWidth="1"/>
    <col min="11593" max="11593" width="18.77734375" style="263" customWidth="1"/>
    <col min="11594" max="11594" width="2.77734375" style="263" customWidth="1"/>
    <col min="11595" max="11595" width="19.109375" style="263" customWidth="1"/>
    <col min="11596" max="11596" width="2.77734375" style="263" customWidth="1"/>
    <col min="11597" max="11597" width="19.77734375" style="263" customWidth="1"/>
    <col min="11598" max="11766" width="8.77734375" style="263"/>
    <col min="11767" max="11767" width="55.109375" style="263" customWidth="1"/>
    <col min="11768" max="11768" width="2.77734375" style="263" customWidth="1"/>
    <col min="11769" max="11769" width="19.44140625" style="263" customWidth="1"/>
    <col min="11770" max="11770" width="2.77734375" style="263" customWidth="1"/>
    <col min="11771" max="11771" width="20.77734375" style="263" customWidth="1"/>
    <col min="11772" max="11772" width="2.77734375" style="263" customWidth="1"/>
    <col min="11773" max="11773" width="21" style="263" customWidth="1"/>
    <col min="11774" max="11774" width="2.77734375" style="263" customWidth="1"/>
    <col min="11775" max="11775" width="18.77734375" style="263" customWidth="1"/>
    <col min="11776" max="11776" width="2.77734375" style="263" customWidth="1"/>
    <col min="11777" max="11777" width="16.77734375" style="263" customWidth="1"/>
    <col min="11778" max="11778" width="2.77734375" style="263" customWidth="1"/>
    <col min="11779" max="11779" width="16.44140625" style="263" customWidth="1"/>
    <col min="11780" max="11780" width="2.77734375" style="263" customWidth="1"/>
    <col min="11781" max="11781" width="19.77734375" style="263" customWidth="1"/>
    <col min="11782" max="11782" width="2.77734375" style="263" customWidth="1"/>
    <col min="11783" max="11783" width="19.44140625" style="263" customWidth="1"/>
    <col min="11784" max="11784" width="2.77734375" style="263" customWidth="1"/>
    <col min="11785" max="11785" width="17.109375" style="263" customWidth="1"/>
    <col min="11786" max="11786" width="2.77734375" style="263" customWidth="1"/>
    <col min="11787" max="11787" width="19.109375" style="263" customWidth="1"/>
    <col min="11788" max="11788" width="2.77734375" style="263" customWidth="1"/>
    <col min="11789" max="11789" width="18.109375" style="263" customWidth="1"/>
    <col min="11790" max="11790" width="2.77734375" style="263" customWidth="1"/>
    <col min="11791" max="11791" width="17.5546875" style="263" customWidth="1"/>
    <col min="11792" max="11792" width="2.77734375" style="263" customWidth="1"/>
    <col min="11793" max="11793" width="20.77734375" style="263" customWidth="1"/>
    <col min="11794" max="11794" width="2.77734375" style="263" customWidth="1"/>
    <col min="11795" max="11795" width="17.77734375" style="263" customWidth="1"/>
    <col min="11796" max="11796" width="2.77734375" style="263" customWidth="1"/>
    <col min="11797" max="11797" width="19.5546875" style="263" customWidth="1"/>
    <col min="11798" max="11798" width="2.77734375" style="263" customWidth="1"/>
    <col min="11799" max="11799" width="16" style="263" customWidth="1"/>
    <col min="11800" max="11800" width="2.77734375" style="263" customWidth="1"/>
    <col min="11801" max="11801" width="18.77734375" style="263" customWidth="1"/>
    <col min="11802" max="11802" width="2.77734375" style="263" customWidth="1"/>
    <col min="11803" max="11803" width="18.109375" style="263" customWidth="1"/>
    <col min="11804" max="11805" width="8.77734375" style="263" customWidth="1"/>
    <col min="11806" max="11806" width="2.77734375" style="263" customWidth="1"/>
    <col min="11807" max="11807" width="18.77734375" style="263" customWidth="1"/>
    <col min="11808" max="11808" width="2.77734375" style="263" customWidth="1"/>
    <col min="11809" max="11809" width="19" style="263" customWidth="1"/>
    <col min="11810" max="11810" width="2.77734375" style="263" customWidth="1"/>
    <col min="11811" max="11811" width="18.109375" style="263" customWidth="1"/>
    <col min="11812" max="11812" width="2.77734375" style="263" customWidth="1"/>
    <col min="11813" max="11813" width="18.5546875" style="263" customWidth="1"/>
    <col min="11814" max="11814" width="2.77734375" style="263" customWidth="1"/>
    <col min="11815" max="11815" width="18.77734375" style="263" customWidth="1"/>
    <col min="11816" max="11816" width="2.77734375" style="263" customWidth="1"/>
    <col min="11817" max="11817" width="22.5546875" style="263" customWidth="1"/>
    <col min="11818" max="11818" width="2.77734375" style="263" customWidth="1"/>
    <col min="11819" max="11819" width="19.109375" style="263" customWidth="1"/>
    <col min="11820" max="11820" width="2.77734375" style="263" customWidth="1"/>
    <col min="11821" max="11821" width="22.77734375" style="263" customWidth="1"/>
    <col min="11822" max="11822" width="2.77734375" style="263" customWidth="1"/>
    <col min="11823" max="11823" width="24.109375" style="263" customWidth="1"/>
    <col min="11824" max="11824" width="2.77734375" style="263" customWidth="1"/>
    <col min="11825" max="11825" width="22.77734375" style="263" customWidth="1"/>
    <col min="11826" max="11826" width="2.77734375" style="263" customWidth="1"/>
    <col min="11827" max="11827" width="19.77734375" style="263" customWidth="1"/>
    <col min="11828" max="11828" width="2.77734375" style="263" customWidth="1"/>
    <col min="11829" max="11829" width="22.44140625" style="263" customWidth="1"/>
    <col min="11830" max="11830" width="2.77734375" style="263" customWidth="1"/>
    <col min="11831" max="11831" width="21.77734375" style="263" customWidth="1"/>
    <col min="11832" max="11832" width="2.77734375" style="263" customWidth="1"/>
    <col min="11833" max="11833" width="25.109375" style="263" customWidth="1"/>
    <col min="11834" max="11834" width="53.109375" style="263" customWidth="1"/>
    <col min="11835" max="11835" width="2.77734375" style="263" customWidth="1"/>
    <col min="11836" max="11836" width="25.109375" style="263" customWidth="1"/>
    <col min="11837" max="11837" width="2.77734375" style="263" customWidth="1"/>
    <col min="11838" max="11838" width="24" style="263" customWidth="1"/>
    <col min="11839" max="11839" width="2.77734375" style="263" customWidth="1"/>
    <col min="11840" max="11840" width="21.77734375" style="263" customWidth="1"/>
    <col min="11841" max="11841" width="2.77734375" style="263" customWidth="1"/>
    <col min="11842" max="11842" width="22.109375" style="263" customWidth="1"/>
    <col min="11843" max="11843" width="53.77734375" style="263" customWidth="1"/>
    <col min="11844" max="11844" width="2.77734375" style="263" customWidth="1"/>
    <col min="11845" max="11845" width="23.77734375" style="263" customWidth="1"/>
    <col min="11846" max="11846" width="2.77734375" style="263" customWidth="1"/>
    <col min="11847" max="11847" width="22.5546875" style="263" customWidth="1"/>
    <col min="11848" max="11848" width="2.77734375" style="263" customWidth="1"/>
    <col min="11849" max="11849" width="18.77734375" style="263" customWidth="1"/>
    <col min="11850" max="11850" width="2.77734375" style="263" customWidth="1"/>
    <col min="11851" max="11851" width="19.109375" style="263" customWidth="1"/>
    <col min="11852" max="11852" width="2.77734375" style="263" customWidth="1"/>
    <col min="11853" max="11853" width="19.77734375" style="263" customWidth="1"/>
    <col min="11854" max="12022" width="8.77734375" style="263"/>
    <col min="12023" max="12023" width="55.109375" style="263" customWidth="1"/>
    <col min="12024" max="12024" width="2.77734375" style="263" customWidth="1"/>
    <col min="12025" max="12025" width="19.44140625" style="263" customWidth="1"/>
    <col min="12026" max="12026" width="2.77734375" style="263" customWidth="1"/>
    <col min="12027" max="12027" width="20.77734375" style="263" customWidth="1"/>
    <col min="12028" max="12028" width="2.77734375" style="263" customWidth="1"/>
    <col min="12029" max="12029" width="21" style="263" customWidth="1"/>
    <col min="12030" max="12030" width="2.77734375" style="263" customWidth="1"/>
    <col min="12031" max="12031" width="18.77734375" style="263" customWidth="1"/>
    <col min="12032" max="12032" width="2.77734375" style="263" customWidth="1"/>
    <col min="12033" max="12033" width="16.77734375" style="263" customWidth="1"/>
    <col min="12034" max="12034" width="2.77734375" style="263" customWidth="1"/>
    <col min="12035" max="12035" width="16.44140625" style="263" customWidth="1"/>
    <col min="12036" max="12036" width="2.77734375" style="263" customWidth="1"/>
    <col min="12037" max="12037" width="19.77734375" style="263" customWidth="1"/>
    <col min="12038" max="12038" width="2.77734375" style="263" customWidth="1"/>
    <col min="12039" max="12039" width="19.44140625" style="263" customWidth="1"/>
    <col min="12040" max="12040" width="2.77734375" style="263" customWidth="1"/>
    <col min="12041" max="12041" width="17.109375" style="263" customWidth="1"/>
    <col min="12042" max="12042" width="2.77734375" style="263" customWidth="1"/>
    <col min="12043" max="12043" width="19.109375" style="263" customWidth="1"/>
    <col min="12044" max="12044" width="2.77734375" style="263" customWidth="1"/>
    <col min="12045" max="12045" width="18.109375" style="263" customWidth="1"/>
    <col min="12046" max="12046" width="2.77734375" style="263" customWidth="1"/>
    <col min="12047" max="12047" width="17.5546875" style="263" customWidth="1"/>
    <col min="12048" max="12048" width="2.77734375" style="263" customWidth="1"/>
    <col min="12049" max="12049" width="20.77734375" style="263" customWidth="1"/>
    <col min="12050" max="12050" width="2.77734375" style="263" customWidth="1"/>
    <col min="12051" max="12051" width="17.77734375" style="263" customWidth="1"/>
    <col min="12052" max="12052" width="2.77734375" style="263" customWidth="1"/>
    <col min="12053" max="12053" width="19.5546875" style="263" customWidth="1"/>
    <col min="12054" max="12054" width="2.77734375" style="263" customWidth="1"/>
    <col min="12055" max="12055" width="16" style="263" customWidth="1"/>
    <col min="12056" max="12056" width="2.77734375" style="263" customWidth="1"/>
    <col min="12057" max="12057" width="18.77734375" style="263" customWidth="1"/>
    <col min="12058" max="12058" width="2.77734375" style="263" customWidth="1"/>
    <col min="12059" max="12059" width="18.109375" style="263" customWidth="1"/>
    <col min="12060" max="12061" width="8.77734375" style="263" customWidth="1"/>
    <col min="12062" max="12062" width="2.77734375" style="263" customWidth="1"/>
    <col min="12063" max="12063" width="18.77734375" style="263" customWidth="1"/>
    <col min="12064" max="12064" width="2.77734375" style="263" customWidth="1"/>
    <col min="12065" max="12065" width="19" style="263" customWidth="1"/>
    <col min="12066" max="12066" width="2.77734375" style="263" customWidth="1"/>
    <col min="12067" max="12067" width="18.109375" style="263" customWidth="1"/>
    <col min="12068" max="12068" width="2.77734375" style="263" customWidth="1"/>
    <col min="12069" max="12069" width="18.5546875" style="263" customWidth="1"/>
    <col min="12070" max="12070" width="2.77734375" style="263" customWidth="1"/>
    <col min="12071" max="12071" width="18.77734375" style="263" customWidth="1"/>
    <col min="12072" max="12072" width="2.77734375" style="263" customWidth="1"/>
    <col min="12073" max="12073" width="22.5546875" style="263" customWidth="1"/>
    <col min="12074" max="12074" width="2.77734375" style="263" customWidth="1"/>
    <col min="12075" max="12075" width="19.109375" style="263" customWidth="1"/>
    <col min="12076" max="12076" width="2.77734375" style="263" customWidth="1"/>
    <col min="12077" max="12077" width="22.77734375" style="263" customWidth="1"/>
    <col min="12078" max="12078" width="2.77734375" style="263" customWidth="1"/>
    <col min="12079" max="12079" width="24.109375" style="263" customWidth="1"/>
    <col min="12080" max="12080" width="2.77734375" style="263" customWidth="1"/>
    <col min="12081" max="12081" width="22.77734375" style="263" customWidth="1"/>
    <col min="12082" max="12082" width="2.77734375" style="263" customWidth="1"/>
    <col min="12083" max="12083" width="19.77734375" style="263" customWidth="1"/>
    <col min="12084" max="12084" width="2.77734375" style="263" customWidth="1"/>
    <col min="12085" max="12085" width="22.44140625" style="263" customWidth="1"/>
    <col min="12086" max="12086" width="2.77734375" style="263" customWidth="1"/>
    <col min="12087" max="12087" width="21.77734375" style="263" customWidth="1"/>
    <col min="12088" max="12088" width="2.77734375" style="263" customWidth="1"/>
    <col min="12089" max="12089" width="25.109375" style="263" customWidth="1"/>
    <col min="12090" max="12090" width="53.109375" style="263" customWidth="1"/>
    <col min="12091" max="12091" width="2.77734375" style="263" customWidth="1"/>
    <col min="12092" max="12092" width="25.109375" style="263" customWidth="1"/>
    <col min="12093" max="12093" width="2.77734375" style="263" customWidth="1"/>
    <col min="12094" max="12094" width="24" style="263" customWidth="1"/>
    <col min="12095" max="12095" width="2.77734375" style="263" customWidth="1"/>
    <col min="12096" max="12096" width="21.77734375" style="263" customWidth="1"/>
    <col min="12097" max="12097" width="2.77734375" style="263" customWidth="1"/>
    <col min="12098" max="12098" width="22.109375" style="263" customWidth="1"/>
    <col min="12099" max="12099" width="53.77734375" style="263" customWidth="1"/>
    <col min="12100" max="12100" width="2.77734375" style="263" customWidth="1"/>
    <col min="12101" max="12101" width="23.77734375" style="263" customWidth="1"/>
    <col min="12102" max="12102" width="2.77734375" style="263" customWidth="1"/>
    <col min="12103" max="12103" width="22.5546875" style="263" customWidth="1"/>
    <col min="12104" max="12104" width="2.77734375" style="263" customWidth="1"/>
    <col min="12105" max="12105" width="18.77734375" style="263" customWidth="1"/>
    <col min="12106" max="12106" width="2.77734375" style="263" customWidth="1"/>
    <col min="12107" max="12107" width="19.109375" style="263" customWidth="1"/>
    <col min="12108" max="12108" width="2.77734375" style="263" customWidth="1"/>
    <col min="12109" max="12109" width="19.77734375" style="263" customWidth="1"/>
    <col min="12110" max="12278" width="8.77734375" style="263"/>
    <col min="12279" max="12279" width="55.109375" style="263" customWidth="1"/>
    <col min="12280" max="12280" width="2.77734375" style="263" customWidth="1"/>
    <col min="12281" max="12281" width="19.44140625" style="263" customWidth="1"/>
    <col min="12282" max="12282" width="2.77734375" style="263" customWidth="1"/>
    <col min="12283" max="12283" width="20.77734375" style="263" customWidth="1"/>
    <col min="12284" max="12284" width="2.77734375" style="263" customWidth="1"/>
    <col min="12285" max="12285" width="21" style="263" customWidth="1"/>
    <col min="12286" max="12286" width="2.77734375" style="263" customWidth="1"/>
    <col min="12287" max="12287" width="18.77734375" style="263" customWidth="1"/>
    <col min="12288" max="12288" width="2.77734375" style="263" customWidth="1"/>
    <col min="12289" max="12289" width="16.77734375" style="263" customWidth="1"/>
    <col min="12290" max="12290" width="2.77734375" style="263" customWidth="1"/>
    <col min="12291" max="12291" width="16.44140625" style="263" customWidth="1"/>
    <col min="12292" max="12292" width="2.77734375" style="263" customWidth="1"/>
    <col min="12293" max="12293" width="19.77734375" style="263" customWidth="1"/>
    <col min="12294" max="12294" width="2.77734375" style="263" customWidth="1"/>
    <col min="12295" max="12295" width="19.44140625" style="263" customWidth="1"/>
    <col min="12296" max="12296" width="2.77734375" style="263" customWidth="1"/>
    <col min="12297" max="12297" width="17.109375" style="263" customWidth="1"/>
    <col min="12298" max="12298" width="2.77734375" style="263" customWidth="1"/>
    <col min="12299" max="12299" width="19.109375" style="263" customWidth="1"/>
    <col min="12300" max="12300" width="2.77734375" style="263" customWidth="1"/>
    <col min="12301" max="12301" width="18.109375" style="263" customWidth="1"/>
    <col min="12302" max="12302" width="2.77734375" style="263" customWidth="1"/>
    <col min="12303" max="12303" width="17.5546875" style="263" customWidth="1"/>
    <col min="12304" max="12304" width="2.77734375" style="263" customWidth="1"/>
    <col min="12305" max="12305" width="20.77734375" style="263" customWidth="1"/>
    <col min="12306" max="12306" width="2.77734375" style="263" customWidth="1"/>
    <col min="12307" max="12307" width="17.77734375" style="263" customWidth="1"/>
    <col min="12308" max="12308" width="2.77734375" style="263" customWidth="1"/>
    <col min="12309" max="12309" width="19.5546875" style="263" customWidth="1"/>
    <col min="12310" max="12310" width="2.77734375" style="263" customWidth="1"/>
    <col min="12311" max="12311" width="16" style="263" customWidth="1"/>
    <col min="12312" max="12312" width="2.77734375" style="263" customWidth="1"/>
    <col min="12313" max="12313" width="18.77734375" style="263" customWidth="1"/>
    <col min="12314" max="12314" width="2.77734375" style="263" customWidth="1"/>
    <col min="12315" max="12315" width="18.109375" style="263" customWidth="1"/>
    <col min="12316" max="12317" width="8.77734375" style="263" customWidth="1"/>
    <col min="12318" max="12318" width="2.77734375" style="263" customWidth="1"/>
    <col min="12319" max="12319" width="18.77734375" style="263" customWidth="1"/>
    <col min="12320" max="12320" width="2.77734375" style="263" customWidth="1"/>
    <col min="12321" max="12321" width="19" style="263" customWidth="1"/>
    <col min="12322" max="12322" width="2.77734375" style="263" customWidth="1"/>
    <col min="12323" max="12323" width="18.109375" style="263" customWidth="1"/>
    <col min="12324" max="12324" width="2.77734375" style="263" customWidth="1"/>
    <col min="12325" max="12325" width="18.5546875" style="263" customWidth="1"/>
    <col min="12326" max="12326" width="2.77734375" style="263" customWidth="1"/>
    <col min="12327" max="12327" width="18.77734375" style="263" customWidth="1"/>
    <col min="12328" max="12328" width="2.77734375" style="263" customWidth="1"/>
    <col min="12329" max="12329" width="22.5546875" style="263" customWidth="1"/>
    <col min="12330" max="12330" width="2.77734375" style="263" customWidth="1"/>
    <col min="12331" max="12331" width="19.109375" style="263" customWidth="1"/>
    <col min="12332" max="12332" width="2.77734375" style="263" customWidth="1"/>
    <col min="12333" max="12333" width="22.77734375" style="263" customWidth="1"/>
    <col min="12334" max="12334" width="2.77734375" style="263" customWidth="1"/>
    <col min="12335" max="12335" width="24.109375" style="263" customWidth="1"/>
    <col min="12336" max="12336" width="2.77734375" style="263" customWidth="1"/>
    <col min="12337" max="12337" width="22.77734375" style="263" customWidth="1"/>
    <col min="12338" max="12338" width="2.77734375" style="263" customWidth="1"/>
    <col min="12339" max="12339" width="19.77734375" style="263" customWidth="1"/>
    <col min="12340" max="12340" width="2.77734375" style="263" customWidth="1"/>
    <col min="12341" max="12341" width="22.44140625" style="263" customWidth="1"/>
    <col min="12342" max="12342" width="2.77734375" style="263" customWidth="1"/>
    <col min="12343" max="12343" width="21.77734375" style="263" customWidth="1"/>
    <col min="12344" max="12344" width="2.77734375" style="263" customWidth="1"/>
    <col min="12345" max="12345" width="25.109375" style="263" customWidth="1"/>
    <col min="12346" max="12346" width="53.109375" style="263" customWidth="1"/>
    <col min="12347" max="12347" width="2.77734375" style="263" customWidth="1"/>
    <col min="12348" max="12348" width="25.109375" style="263" customWidth="1"/>
    <col min="12349" max="12349" width="2.77734375" style="263" customWidth="1"/>
    <col min="12350" max="12350" width="24" style="263" customWidth="1"/>
    <col min="12351" max="12351" width="2.77734375" style="263" customWidth="1"/>
    <col min="12352" max="12352" width="21.77734375" style="263" customWidth="1"/>
    <col min="12353" max="12353" width="2.77734375" style="263" customWidth="1"/>
    <col min="12354" max="12354" width="22.109375" style="263" customWidth="1"/>
    <col min="12355" max="12355" width="53.77734375" style="263" customWidth="1"/>
    <col min="12356" max="12356" width="2.77734375" style="263" customWidth="1"/>
    <col min="12357" max="12357" width="23.77734375" style="263" customWidth="1"/>
    <col min="12358" max="12358" width="2.77734375" style="263" customWidth="1"/>
    <col min="12359" max="12359" width="22.5546875" style="263" customWidth="1"/>
    <col min="12360" max="12360" width="2.77734375" style="263" customWidth="1"/>
    <col min="12361" max="12361" width="18.77734375" style="263" customWidth="1"/>
    <col min="12362" max="12362" width="2.77734375" style="263" customWidth="1"/>
    <col min="12363" max="12363" width="19.109375" style="263" customWidth="1"/>
    <col min="12364" max="12364" width="2.77734375" style="263" customWidth="1"/>
    <col min="12365" max="12365" width="19.77734375" style="263" customWidth="1"/>
    <col min="12366" max="12534" width="8.77734375" style="263"/>
    <col min="12535" max="12535" width="55.109375" style="263" customWidth="1"/>
    <col min="12536" max="12536" width="2.77734375" style="263" customWidth="1"/>
    <col min="12537" max="12537" width="19.44140625" style="263" customWidth="1"/>
    <col min="12538" max="12538" width="2.77734375" style="263" customWidth="1"/>
    <col min="12539" max="12539" width="20.77734375" style="263" customWidth="1"/>
    <col min="12540" max="12540" width="2.77734375" style="263" customWidth="1"/>
    <col min="12541" max="12541" width="21" style="263" customWidth="1"/>
    <col min="12542" max="12542" width="2.77734375" style="263" customWidth="1"/>
    <col min="12543" max="12543" width="18.77734375" style="263" customWidth="1"/>
    <col min="12544" max="12544" width="2.77734375" style="263" customWidth="1"/>
    <col min="12545" max="12545" width="16.77734375" style="263" customWidth="1"/>
    <col min="12546" max="12546" width="2.77734375" style="263" customWidth="1"/>
    <col min="12547" max="12547" width="16.44140625" style="263" customWidth="1"/>
    <col min="12548" max="12548" width="2.77734375" style="263" customWidth="1"/>
    <col min="12549" max="12549" width="19.77734375" style="263" customWidth="1"/>
    <col min="12550" max="12550" width="2.77734375" style="263" customWidth="1"/>
    <col min="12551" max="12551" width="19.44140625" style="263" customWidth="1"/>
    <col min="12552" max="12552" width="2.77734375" style="263" customWidth="1"/>
    <col min="12553" max="12553" width="17.109375" style="263" customWidth="1"/>
    <col min="12554" max="12554" width="2.77734375" style="263" customWidth="1"/>
    <col min="12555" max="12555" width="19.109375" style="263" customWidth="1"/>
    <col min="12556" max="12556" width="2.77734375" style="263" customWidth="1"/>
    <col min="12557" max="12557" width="18.109375" style="263" customWidth="1"/>
    <col min="12558" max="12558" width="2.77734375" style="263" customWidth="1"/>
    <col min="12559" max="12559" width="17.5546875" style="263" customWidth="1"/>
    <col min="12560" max="12560" width="2.77734375" style="263" customWidth="1"/>
    <col min="12561" max="12561" width="20.77734375" style="263" customWidth="1"/>
    <col min="12562" max="12562" width="2.77734375" style="263" customWidth="1"/>
    <col min="12563" max="12563" width="17.77734375" style="263" customWidth="1"/>
    <col min="12564" max="12564" width="2.77734375" style="263" customWidth="1"/>
    <col min="12565" max="12565" width="19.5546875" style="263" customWidth="1"/>
    <col min="12566" max="12566" width="2.77734375" style="263" customWidth="1"/>
    <col min="12567" max="12567" width="16" style="263" customWidth="1"/>
    <col min="12568" max="12568" width="2.77734375" style="263" customWidth="1"/>
    <col min="12569" max="12569" width="18.77734375" style="263" customWidth="1"/>
    <col min="12570" max="12570" width="2.77734375" style="263" customWidth="1"/>
    <col min="12571" max="12571" width="18.109375" style="263" customWidth="1"/>
    <col min="12572" max="12573" width="8.77734375" style="263" customWidth="1"/>
    <col min="12574" max="12574" width="2.77734375" style="263" customWidth="1"/>
    <col min="12575" max="12575" width="18.77734375" style="263" customWidth="1"/>
    <col min="12576" max="12576" width="2.77734375" style="263" customWidth="1"/>
    <col min="12577" max="12577" width="19" style="263" customWidth="1"/>
    <col min="12578" max="12578" width="2.77734375" style="263" customWidth="1"/>
    <col min="12579" max="12579" width="18.109375" style="263" customWidth="1"/>
    <col min="12580" max="12580" width="2.77734375" style="263" customWidth="1"/>
    <col min="12581" max="12581" width="18.5546875" style="263" customWidth="1"/>
    <col min="12582" max="12582" width="2.77734375" style="263" customWidth="1"/>
    <col min="12583" max="12583" width="18.77734375" style="263" customWidth="1"/>
    <col min="12584" max="12584" width="2.77734375" style="263" customWidth="1"/>
    <col min="12585" max="12585" width="22.5546875" style="263" customWidth="1"/>
    <col min="12586" max="12586" width="2.77734375" style="263" customWidth="1"/>
    <col min="12587" max="12587" width="19.109375" style="263" customWidth="1"/>
    <col min="12588" max="12588" width="2.77734375" style="263" customWidth="1"/>
    <col min="12589" max="12589" width="22.77734375" style="263" customWidth="1"/>
    <col min="12590" max="12590" width="2.77734375" style="263" customWidth="1"/>
    <col min="12591" max="12591" width="24.109375" style="263" customWidth="1"/>
    <col min="12592" max="12592" width="2.77734375" style="263" customWidth="1"/>
    <col min="12593" max="12593" width="22.77734375" style="263" customWidth="1"/>
    <col min="12594" max="12594" width="2.77734375" style="263" customWidth="1"/>
    <col min="12595" max="12595" width="19.77734375" style="263" customWidth="1"/>
    <col min="12596" max="12596" width="2.77734375" style="263" customWidth="1"/>
    <col min="12597" max="12597" width="22.44140625" style="263" customWidth="1"/>
    <col min="12598" max="12598" width="2.77734375" style="263" customWidth="1"/>
    <col min="12599" max="12599" width="21.77734375" style="263" customWidth="1"/>
    <col min="12600" max="12600" width="2.77734375" style="263" customWidth="1"/>
    <col min="12601" max="12601" width="25.109375" style="263" customWidth="1"/>
    <col min="12602" max="12602" width="53.109375" style="263" customWidth="1"/>
    <col min="12603" max="12603" width="2.77734375" style="263" customWidth="1"/>
    <col min="12604" max="12604" width="25.109375" style="263" customWidth="1"/>
    <col min="12605" max="12605" width="2.77734375" style="263" customWidth="1"/>
    <col min="12606" max="12606" width="24" style="263" customWidth="1"/>
    <col min="12607" max="12607" width="2.77734375" style="263" customWidth="1"/>
    <col min="12608" max="12608" width="21.77734375" style="263" customWidth="1"/>
    <col min="12609" max="12609" width="2.77734375" style="263" customWidth="1"/>
    <col min="12610" max="12610" width="22.109375" style="263" customWidth="1"/>
    <col min="12611" max="12611" width="53.77734375" style="263" customWidth="1"/>
    <col min="12612" max="12612" width="2.77734375" style="263" customWidth="1"/>
    <col min="12613" max="12613" width="23.77734375" style="263" customWidth="1"/>
    <col min="12614" max="12614" width="2.77734375" style="263" customWidth="1"/>
    <col min="12615" max="12615" width="22.5546875" style="263" customWidth="1"/>
    <col min="12616" max="12616" width="2.77734375" style="263" customWidth="1"/>
    <col min="12617" max="12617" width="18.77734375" style="263" customWidth="1"/>
    <col min="12618" max="12618" width="2.77734375" style="263" customWidth="1"/>
    <col min="12619" max="12619" width="19.109375" style="263" customWidth="1"/>
    <col min="12620" max="12620" width="2.77734375" style="263" customWidth="1"/>
    <col min="12621" max="12621" width="19.77734375" style="263" customWidth="1"/>
    <col min="12622" max="12790" width="8.77734375" style="263"/>
    <col min="12791" max="12791" width="55.109375" style="263" customWidth="1"/>
    <col min="12792" max="12792" width="2.77734375" style="263" customWidth="1"/>
    <col min="12793" max="12793" width="19.44140625" style="263" customWidth="1"/>
    <col min="12794" max="12794" width="2.77734375" style="263" customWidth="1"/>
    <col min="12795" max="12795" width="20.77734375" style="263" customWidth="1"/>
    <col min="12796" max="12796" width="2.77734375" style="263" customWidth="1"/>
    <col min="12797" max="12797" width="21" style="263" customWidth="1"/>
    <col min="12798" max="12798" width="2.77734375" style="263" customWidth="1"/>
    <col min="12799" max="12799" width="18.77734375" style="263" customWidth="1"/>
    <col min="12800" max="12800" width="2.77734375" style="263" customWidth="1"/>
    <col min="12801" max="12801" width="16.77734375" style="263" customWidth="1"/>
    <col min="12802" max="12802" width="2.77734375" style="263" customWidth="1"/>
    <col min="12803" max="12803" width="16.44140625" style="263" customWidth="1"/>
    <col min="12804" max="12804" width="2.77734375" style="263" customWidth="1"/>
    <col min="12805" max="12805" width="19.77734375" style="263" customWidth="1"/>
    <col min="12806" max="12806" width="2.77734375" style="263" customWidth="1"/>
    <col min="12807" max="12807" width="19.44140625" style="263" customWidth="1"/>
    <col min="12808" max="12808" width="2.77734375" style="263" customWidth="1"/>
    <col min="12809" max="12809" width="17.109375" style="263" customWidth="1"/>
    <col min="12810" max="12810" width="2.77734375" style="263" customWidth="1"/>
    <col min="12811" max="12811" width="19.109375" style="263" customWidth="1"/>
    <col min="12812" max="12812" width="2.77734375" style="263" customWidth="1"/>
    <col min="12813" max="12813" width="18.109375" style="263" customWidth="1"/>
    <col min="12814" max="12814" width="2.77734375" style="263" customWidth="1"/>
    <col min="12815" max="12815" width="17.5546875" style="263" customWidth="1"/>
    <col min="12816" max="12816" width="2.77734375" style="263" customWidth="1"/>
    <col min="12817" max="12817" width="20.77734375" style="263" customWidth="1"/>
    <col min="12818" max="12818" width="2.77734375" style="263" customWidth="1"/>
    <col min="12819" max="12819" width="17.77734375" style="263" customWidth="1"/>
    <col min="12820" max="12820" width="2.77734375" style="263" customWidth="1"/>
    <col min="12821" max="12821" width="19.5546875" style="263" customWidth="1"/>
    <col min="12822" max="12822" width="2.77734375" style="263" customWidth="1"/>
    <col min="12823" max="12823" width="16" style="263" customWidth="1"/>
    <col min="12824" max="12824" width="2.77734375" style="263" customWidth="1"/>
    <col min="12825" max="12825" width="18.77734375" style="263" customWidth="1"/>
    <col min="12826" max="12826" width="2.77734375" style="263" customWidth="1"/>
    <col min="12827" max="12827" width="18.109375" style="263" customWidth="1"/>
    <col min="12828" max="12829" width="8.77734375" style="263" customWidth="1"/>
    <col min="12830" max="12830" width="2.77734375" style="263" customWidth="1"/>
    <col min="12831" max="12831" width="18.77734375" style="263" customWidth="1"/>
    <col min="12832" max="12832" width="2.77734375" style="263" customWidth="1"/>
    <col min="12833" max="12833" width="19" style="263" customWidth="1"/>
    <col min="12834" max="12834" width="2.77734375" style="263" customWidth="1"/>
    <col min="12835" max="12835" width="18.109375" style="263" customWidth="1"/>
    <col min="12836" max="12836" width="2.77734375" style="263" customWidth="1"/>
    <col min="12837" max="12837" width="18.5546875" style="263" customWidth="1"/>
    <col min="12838" max="12838" width="2.77734375" style="263" customWidth="1"/>
    <col min="12839" max="12839" width="18.77734375" style="263" customWidth="1"/>
    <col min="12840" max="12840" width="2.77734375" style="263" customWidth="1"/>
    <col min="12841" max="12841" width="22.5546875" style="263" customWidth="1"/>
    <col min="12842" max="12842" width="2.77734375" style="263" customWidth="1"/>
    <col min="12843" max="12843" width="19.109375" style="263" customWidth="1"/>
    <col min="12844" max="12844" width="2.77734375" style="263" customWidth="1"/>
    <col min="12845" max="12845" width="22.77734375" style="263" customWidth="1"/>
    <col min="12846" max="12846" width="2.77734375" style="263" customWidth="1"/>
    <col min="12847" max="12847" width="24.109375" style="263" customWidth="1"/>
    <col min="12848" max="12848" width="2.77734375" style="263" customWidth="1"/>
    <col min="12849" max="12849" width="22.77734375" style="263" customWidth="1"/>
    <col min="12850" max="12850" width="2.77734375" style="263" customWidth="1"/>
    <col min="12851" max="12851" width="19.77734375" style="263" customWidth="1"/>
    <col min="12852" max="12852" width="2.77734375" style="263" customWidth="1"/>
    <col min="12853" max="12853" width="22.44140625" style="263" customWidth="1"/>
    <col min="12854" max="12854" width="2.77734375" style="263" customWidth="1"/>
    <col min="12855" max="12855" width="21.77734375" style="263" customWidth="1"/>
    <col min="12856" max="12856" width="2.77734375" style="263" customWidth="1"/>
    <col min="12857" max="12857" width="25.109375" style="263" customWidth="1"/>
    <col min="12858" max="12858" width="53.109375" style="263" customWidth="1"/>
    <col min="12859" max="12859" width="2.77734375" style="263" customWidth="1"/>
    <col min="12860" max="12860" width="25.109375" style="263" customWidth="1"/>
    <col min="12861" max="12861" width="2.77734375" style="263" customWidth="1"/>
    <col min="12862" max="12862" width="24" style="263" customWidth="1"/>
    <col min="12863" max="12863" width="2.77734375" style="263" customWidth="1"/>
    <col min="12864" max="12864" width="21.77734375" style="263" customWidth="1"/>
    <col min="12865" max="12865" width="2.77734375" style="263" customWidth="1"/>
    <col min="12866" max="12866" width="22.109375" style="263" customWidth="1"/>
    <col min="12867" max="12867" width="53.77734375" style="263" customWidth="1"/>
    <col min="12868" max="12868" width="2.77734375" style="263" customWidth="1"/>
    <col min="12869" max="12869" width="23.77734375" style="263" customWidth="1"/>
    <col min="12870" max="12870" width="2.77734375" style="263" customWidth="1"/>
    <col min="12871" max="12871" width="22.5546875" style="263" customWidth="1"/>
    <col min="12872" max="12872" width="2.77734375" style="263" customWidth="1"/>
    <col min="12873" max="12873" width="18.77734375" style="263" customWidth="1"/>
    <col min="12874" max="12874" width="2.77734375" style="263" customWidth="1"/>
    <col min="12875" max="12875" width="19.109375" style="263" customWidth="1"/>
    <col min="12876" max="12876" width="2.77734375" style="263" customWidth="1"/>
    <col min="12877" max="12877" width="19.77734375" style="263" customWidth="1"/>
    <col min="12878" max="13046" width="8.77734375" style="263"/>
    <col min="13047" max="13047" width="55.109375" style="263" customWidth="1"/>
    <col min="13048" max="13048" width="2.77734375" style="263" customWidth="1"/>
    <col min="13049" max="13049" width="19.44140625" style="263" customWidth="1"/>
    <col min="13050" max="13050" width="2.77734375" style="263" customWidth="1"/>
    <col min="13051" max="13051" width="20.77734375" style="263" customWidth="1"/>
    <col min="13052" max="13052" width="2.77734375" style="263" customWidth="1"/>
    <col min="13053" max="13053" width="21" style="263" customWidth="1"/>
    <col min="13054" max="13054" width="2.77734375" style="263" customWidth="1"/>
    <col min="13055" max="13055" width="18.77734375" style="263" customWidth="1"/>
    <col min="13056" max="13056" width="2.77734375" style="263" customWidth="1"/>
    <col min="13057" max="13057" width="16.77734375" style="263" customWidth="1"/>
    <col min="13058" max="13058" width="2.77734375" style="263" customWidth="1"/>
    <col min="13059" max="13059" width="16.44140625" style="263" customWidth="1"/>
    <col min="13060" max="13060" width="2.77734375" style="263" customWidth="1"/>
    <col min="13061" max="13061" width="19.77734375" style="263" customWidth="1"/>
    <col min="13062" max="13062" width="2.77734375" style="263" customWidth="1"/>
    <col min="13063" max="13063" width="19.44140625" style="263" customWidth="1"/>
    <col min="13064" max="13064" width="2.77734375" style="263" customWidth="1"/>
    <col min="13065" max="13065" width="17.109375" style="263" customWidth="1"/>
    <col min="13066" max="13066" width="2.77734375" style="263" customWidth="1"/>
    <col min="13067" max="13067" width="19.109375" style="263" customWidth="1"/>
    <col min="13068" max="13068" width="2.77734375" style="263" customWidth="1"/>
    <col min="13069" max="13069" width="18.109375" style="263" customWidth="1"/>
    <col min="13070" max="13070" width="2.77734375" style="263" customWidth="1"/>
    <col min="13071" max="13071" width="17.5546875" style="263" customWidth="1"/>
    <col min="13072" max="13072" width="2.77734375" style="263" customWidth="1"/>
    <col min="13073" max="13073" width="20.77734375" style="263" customWidth="1"/>
    <col min="13074" max="13074" width="2.77734375" style="263" customWidth="1"/>
    <col min="13075" max="13075" width="17.77734375" style="263" customWidth="1"/>
    <col min="13076" max="13076" width="2.77734375" style="263" customWidth="1"/>
    <col min="13077" max="13077" width="19.5546875" style="263" customWidth="1"/>
    <col min="13078" max="13078" width="2.77734375" style="263" customWidth="1"/>
    <col min="13079" max="13079" width="16" style="263" customWidth="1"/>
    <col min="13080" max="13080" width="2.77734375" style="263" customWidth="1"/>
    <col min="13081" max="13081" width="18.77734375" style="263" customWidth="1"/>
    <col min="13082" max="13082" width="2.77734375" style="263" customWidth="1"/>
    <col min="13083" max="13083" width="18.109375" style="263" customWidth="1"/>
    <col min="13084" max="13085" width="8.77734375" style="263" customWidth="1"/>
    <col min="13086" max="13086" width="2.77734375" style="263" customWidth="1"/>
    <col min="13087" max="13087" width="18.77734375" style="263" customWidth="1"/>
    <col min="13088" max="13088" width="2.77734375" style="263" customWidth="1"/>
    <col min="13089" max="13089" width="19" style="263" customWidth="1"/>
    <col min="13090" max="13090" width="2.77734375" style="263" customWidth="1"/>
    <col min="13091" max="13091" width="18.109375" style="263" customWidth="1"/>
    <col min="13092" max="13092" width="2.77734375" style="263" customWidth="1"/>
    <col min="13093" max="13093" width="18.5546875" style="263" customWidth="1"/>
    <col min="13094" max="13094" width="2.77734375" style="263" customWidth="1"/>
    <col min="13095" max="13095" width="18.77734375" style="263" customWidth="1"/>
    <col min="13096" max="13096" width="2.77734375" style="263" customWidth="1"/>
    <col min="13097" max="13097" width="22.5546875" style="263" customWidth="1"/>
    <col min="13098" max="13098" width="2.77734375" style="263" customWidth="1"/>
    <col min="13099" max="13099" width="19.109375" style="263" customWidth="1"/>
    <col min="13100" max="13100" width="2.77734375" style="263" customWidth="1"/>
    <col min="13101" max="13101" width="22.77734375" style="263" customWidth="1"/>
    <col min="13102" max="13102" width="2.77734375" style="263" customWidth="1"/>
    <col min="13103" max="13103" width="24.109375" style="263" customWidth="1"/>
    <col min="13104" max="13104" width="2.77734375" style="263" customWidth="1"/>
    <col min="13105" max="13105" width="22.77734375" style="263" customWidth="1"/>
    <col min="13106" max="13106" width="2.77734375" style="263" customWidth="1"/>
    <col min="13107" max="13107" width="19.77734375" style="263" customWidth="1"/>
    <col min="13108" max="13108" width="2.77734375" style="263" customWidth="1"/>
    <col min="13109" max="13109" width="22.44140625" style="263" customWidth="1"/>
    <col min="13110" max="13110" width="2.77734375" style="263" customWidth="1"/>
    <col min="13111" max="13111" width="21.77734375" style="263" customWidth="1"/>
    <col min="13112" max="13112" width="2.77734375" style="263" customWidth="1"/>
    <col min="13113" max="13113" width="25.109375" style="263" customWidth="1"/>
    <col min="13114" max="13114" width="53.109375" style="263" customWidth="1"/>
    <col min="13115" max="13115" width="2.77734375" style="263" customWidth="1"/>
    <col min="13116" max="13116" width="25.109375" style="263" customWidth="1"/>
    <col min="13117" max="13117" width="2.77734375" style="263" customWidth="1"/>
    <col min="13118" max="13118" width="24" style="263" customWidth="1"/>
    <col min="13119" max="13119" width="2.77734375" style="263" customWidth="1"/>
    <col min="13120" max="13120" width="21.77734375" style="263" customWidth="1"/>
    <col min="13121" max="13121" width="2.77734375" style="263" customWidth="1"/>
    <col min="13122" max="13122" width="22.109375" style="263" customWidth="1"/>
    <col min="13123" max="13123" width="53.77734375" style="263" customWidth="1"/>
    <col min="13124" max="13124" width="2.77734375" style="263" customWidth="1"/>
    <col min="13125" max="13125" width="23.77734375" style="263" customWidth="1"/>
    <col min="13126" max="13126" width="2.77734375" style="263" customWidth="1"/>
    <col min="13127" max="13127" width="22.5546875" style="263" customWidth="1"/>
    <col min="13128" max="13128" width="2.77734375" style="263" customWidth="1"/>
    <col min="13129" max="13129" width="18.77734375" style="263" customWidth="1"/>
    <col min="13130" max="13130" width="2.77734375" style="263" customWidth="1"/>
    <col min="13131" max="13131" width="19.109375" style="263" customWidth="1"/>
    <col min="13132" max="13132" width="2.77734375" style="263" customWidth="1"/>
    <col min="13133" max="13133" width="19.77734375" style="263" customWidth="1"/>
    <col min="13134" max="13302" width="8.77734375" style="263"/>
    <col min="13303" max="13303" width="55.109375" style="263" customWidth="1"/>
    <col min="13304" max="13304" width="2.77734375" style="263" customWidth="1"/>
    <col min="13305" max="13305" width="19.44140625" style="263" customWidth="1"/>
    <col min="13306" max="13306" width="2.77734375" style="263" customWidth="1"/>
    <col min="13307" max="13307" width="20.77734375" style="263" customWidth="1"/>
    <col min="13308" max="13308" width="2.77734375" style="263" customWidth="1"/>
    <col min="13309" max="13309" width="21" style="263" customWidth="1"/>
    <col min="13310" max="13310" width="2.77734375" style="263" customWidth="1"/>
    <col min="13311" max="13311" width="18.77734375" style="263" customWidth="1"/>
    <col min="13312" max="13312" width="2.77734375" style="263" customWidth="1"/>
    <col min="13313" max="13313" width="16.77734375" style="263" customWidth="1"/>
    <col min="13314" max="13314" width="2.77734375" style="263" customWidth="1"/>
    <col min="13315" max="13315" width="16.44140625" style="263" customWidth="1"/>
    <col min="13316" max="13316" width="2.77734375" style="263" customWidth="1"/>
    <col min="13317" max="13317" width="19.77734375" style="263" customWidth="1"/>
    <col min="13318" max="13318" width="2.77734375" style="263" customWidth="1"/>
    <col min="13319" max="13319" width="19.44140625" style="263" customWidth="1"/>
    <col min="13320" max="13320" width="2.77734375" style="263" customWidth="1"/>
    <col min="13321" max="13321" width="17.109375" style="263" customWidth="1"/>
    <col min="13322" max="13322" width="2.77734375" style="263" customWidth="1"/>
    <col min="13323" max="13323" width="19.109375" style="263" customWidth="1"/>
    <col min="13324" max="13324" width="2.77734375" style="263" customWidth="1"/>
    <col min="13325" max="13325" width="18.109375" style="263" customWidth="1"/>
    <col min="13326" max="13326" width="2.77734375" style="263" customWidth="1"/>
    <col min="13327" max="13327" width="17.5546875" style="263" customWidth="1"/>
    <col min="13328" max="13328" width="2.77734375" style="263" customWidth="1"/>
    <col min="13329" max="13329" width="20.77734375" style="263" customWidth="1"/>
    <col min="13330" max="13330" width="2.77734375" style="263" customWidth="1"/>
    <col min="13331" max="13331" width="17.77734375" style="263" customWidth="1"/>
    <col min="13332" max="13332" width="2.77734375" style="263" customWidth="1"/>
    <col min="13333" max="13333" width="19.5546875" style="263" customWidth="1"/>
    <col min="13334" max="13334" width="2.77734375" style="263" customWidth="1"/>
    <col min="13335" max="13335" width="16" style="263" customWidth="1"/>
    <col min="13336" max="13336" width="2.77734375" style="263" customWidth="1"/>
    <col min="13337" max="13337" width="18.77734375" style="263" customWidth="1"/>
    <col min="13338" max="13338" width="2.77734375" style="263" customWidth="1"/>
    <col min="13339" max="13339" width="18.109375" style="263" customWidth="1"/>
    <col min="13340" max="13341" width="8.77734375" style="263" customWidth="1"/>
    <col min="13342" max="13342" width="2.77734375" style="263" customWidth="1"/>
    <col min="13343" max="13343" width="18.77734375" style="263" customWidth="1"/>
    <col min="13344" max="13344" width="2.77734375" style="263" customWidth="1"/>
    <col min="13345" max="13345" width="19" style="263" customWidth="1"/>
    <col min="13346" max="13346" width="2.77734375" style="263" customWidth="1"/>
    <col min="13347" max="13347" width="18.109375" style="263" customWidth="1"/>
    <col min="13348" max="13348" width="2.77734375" style="263" customWidth="1"/>
    <col min="13349" max="13349" width="18.5546875" style="263" customWidth="1"/>
    <col min="13350" max="13350" width="2.77734375" style="263" customWidth="1"/>
    <col min="13351" max="13351" width="18.77734375" style="263" customWidth="1"/>
    <col min="13352" max="13352" width="2.77734375" style="263" customWidth="1"/>
    <col min="13353" max="13353" width="22.5546875" style="263" customWidth="1"/>
    <col min="13354" max="13354" width="2.77734375" style="263" customWidth="1"/>
    <col min="13355" max="13355" width="19.109375" style="263" customWidth="1"/>
    <col min="13356" max="13356" width="2.77734375" style="263" customWidth="1"/>
    <col min="13357" max="13357" width="22.77734375" style="263" customWidth="1"/>
    <col min="13358" max="13358" width="2.77734375" style="263" customWidth="1"/>
    <col min="13359" max="13359" width="24.109375" style="263" customWidth="1"/>
    <col min="13360" max="13360" width="2.77734375" style="263" customWidth="1"/>
    <col min="13361" max="13361" width="22.77734375" style="263" customWidth="1"/>
    <col min="13362" max="13362" width="2.77734375" style="263" customWidth="1"/>
    <col min="13363" max="13363" width="19.77734375" style="263" customWidth="1"/>
    <col min="13364" max="13364" width="2.77734375" style="263" customWidth="1"/>
    <col min="13365" max="13365" width="22.44140625" style="263" customWidth="1"/>
    <col min="13366" max="13366" width="2.77734375" style="263" customWidth="1"/>
    <col min="13367" max="13367" width="21.77734375" style="263" customWidth="1"/>
    <col min="13368" max="13368" width="2.77734375" style="263" customWidth="1"/>
    <col min="13369" max="13369" width="25.109375" style="263" customWidth="1"/>
    <col min="13370" max="13370" width="53.109375" style="263" customWidth="1"/>
    <col min="13371" max="13371" width="2.77734375" style="263" customWidth="1"/>
    <col min="13372" max="13372" width="25.109375" style="263" customWidth="1"/>
    <col min="13373" max="13373" width="2.77734375" style="263" customWidth="1"/>
    <col min="13374" max="13374" width="24" style="263" customWidth="1"/>
    <col min="13375" max="13375" width="2.77734375" style="263" customWidth="1"/>
    <col min="13376" max="13376" width="21.77734375" style="263" customWidth="1"/>
    <col min="13377" max="13377" width="2.77734375" style="263" customWidth="1"/>
    <col min="13378" max="13378" width="22.109375" style="263" customWidth="1"/>
    <col min="13379" max="13379" width="53.77734375" style="263" customWidth="1"/>
    <col min="13380" max="13380" width="2.77734375" style="263" customWidth="1"/>
    <col min="13381" max="13381" width="23.77734375" style="263" customWidth="1"/>
    <col min="13382" max="13382" width="2.77734375" style="263" customWidth="1"/>
    <col min="13383" max="13383" width="22.5546875" style="263" customWidth="1"/>
    <col min="13384" max="13384" width="2.77734375" style="263" customWidth="1"/>
    <col min="13385" max="13385" width="18.77734375" style="263" customWidth="1"/>
    <col min="13386" max="13386" width="2.77734375" style="263" customWidth="1"/>
    <col min="13387" max="13387" width="19.109375" style="263" customWidth="1"/>
    <col min="13388" max="13388" width="2.77734375" style="263" customWidth="1"/>
    <col min="13389" max="13389" width="19.77734375" style="263" customWidth="1"/>
    <col min="13390" max="13558" width="8.77734375" style="263"/>
    <col min="13559" max="13559" width="55.109375" style="263" customWidth="1"/>
    <col min="13560" max="13560" width="2.77734375" style="263" customWidth="1"/>
    <col min="13561" max="13561" width="19.44140625" style="263" customWidth="1"/>
    <col min="13562" max="13562" width="2.77734375" style="263" customWidth="1"/>
    <col min="13563" max="13563" width="20.77734375" style="263" customWidth="1"/>
    <col min="13564" max="13564" width="2.77734375" style="263" customWidth="1"/>
    <col min="13565" max="13565" width="21" style="263" customWidth="1"/>
    <col min="13566" max="13566" width="2.77734375" style="263" customWidth="1"/>
    <col min="13567" max="13567" width="18.77734375" style="263" customWidth="1"/>
    <col min="13568" max="13568" width="2.77734375" style="263" customWidth="1"/>
    <col min="13569" max="13569" width="16.77734375" style="263" customWidth="1"/>
    <col min="13570" max="13570" width="2.77734375" style="263" customWidth="1"/>
    <col min="13571" max="13571" width="16.44140625" style="263" customWidth="1"/>
    <col min="13572" max="13572" width="2.77734375" style="263" customWidth="1"/>
    <col min="13573" max="13573" width="19.77734375" style="263" customWidth="1"/>
    <col min="13574" max="13574" width="2.77734375" style="263" customWidth="1"/>
    <col min="13575" max="13575" width="19.44140625" style="263" customWidth="1"/>
    <col min="13576" max="13576" width="2.77734375" style="263" customWidth="1"/>
    <col min="13577" max="13577" width="17.109375" style="263" customWidth="1"/>
    <col min="13578" max="13578" width="2.77734375" style="263" customWidth="1"/>
    <col min="13579" max="13579" width="19.109375" style="263" customWidth="1"/>
    <col min="13580" max="13580" width="2.77734375" style="263" customWidth="1"/>
    <col min="13581" max="13581" width="18.109375" style="263" customWidth="1"/>
    <col min="13582" max="13582" width="2.77734375" style="263" customWidth="1"/>
    <col min="13583" max="13583" width="17.5546875" style="263" customWidth="1"/>
    <col min="13584" max="13584" width="2.77734375" style="263" customWidth="1"/>
    <col min="13585" max="13585" width="20.77734375" style="263" customWidth="1"/>
    <col min="13586" max="13586" width="2.77734375" style="263" customWidth="1"/>
    <col min="13587" max="13587" width="17.77734375" style="263" customWidth="1"/>
    <col min="13588" max="13588" width="2.77734375" style="263" customWidth="1"/>
    <col min="13589" max="13589" width="19.5546875" style="263" customWidth="1"/>
    <col min="13590" max="13590" width="2.77734375" style="263" customWidth="1"/>
    <col min="13591" max="13591" width="16" style="263" customWidth="1"/>
    <col min="13592" max="13592" width="2.77734375" style="263" customWidth="1"/>
    <col min="13593" max="13593" width="18.77734375" style="263" customWidth="1"/>
    <col min="13594" max="13594" width="2.77734375" style="263" customWidth="1"/>
    <col min="13595" max="13595" width="18.109375" style="263" customWidth="1"/>
    <col min="13596" max="13597" width="8.77734375" style="263" customWidth="1"/>
    <col min="13598" max="13598" width="2.77734375" style="263" customWidth="1"/>
    <col min="13599" max="13599" width="18.77734375" style="263" customWidth="1"/>
    <col min="13600" max="13600" width="2.77734375" style="263" customWidth="1"/>
    <col min="13601" max="13601" width="19" style="263" customWidth="1"/>
    <col min="13602" max="13602" width="2.77734375" style="263" customWidth="1"/>
    <col min="13603" max="13603" width="18.109375" style="263" customWidth="1"/>
    <col min="13604" max="13604" width="2.77734375" style="263" customWidth="1"/>
    <col min="13605" max="13605" width="18.5546875" style="263" customWidth="1"/>
    <col min="13606" max="13606" width="2.77734375" style="263" customWidth="1"/>
    <col min="13607" max="13607" width="18.77734375" style="263" customWidth="1"/>
    <col min="13608" max="13608" width="2.77734375" style="263" customWidth="1"/>
    <col min="13609" max="13609" width="22.5546875" style="263" customWidth="1"/>
    <col min="13610" max="13610" width="2.77734375" style="263" customWidth="1"/>
    <col min="13611" max="13611" width="19.109375" style="263" customWidth="1"/>
    <col min="13612" max="13612" width="2.77734375" style="263" customWidth="1"/>
    <col min="13613" max="13613" width="22.77734375" style="263" customWidth="1"/>
    <col min="13614" max="13614" width="2.77734375" style="263" customWidth="1"/>
    <col min="13615" max="13615" width="24.109375" style="263" customWidth="1"/>
    <col min="13616" max="13616" width="2.77734375" style="263" customWidth="1"/>
    <col min="13617" max="13617" width="22.77734375" style="263" customWidth="1"/>
    <col min="13618" max="13618" width="2.77734375" style="263" customWidth="1"/>
    <col min="13619" max="13619" width="19.77734375" style="263" customWidth="1"/>
    <col min="13620" max="13620" width="2.77734375" style="263" customWidth="1"/>
    <col min="13621" max="13621" width="22.44140625" style="263" customWidth="1"/>
    <col min="13622" max="13622" width="2.77734375" style="263" customWidth="1"/>
    <col min="13623" max="13623" width="21.77734375" style="263" customWidth="1"/>
    <col min="13624" max="13624" width="2.77734375" style="263" customWidth="1"/>
    <col min="13625" max="13625" width="25.109375" style="263" customWidth="1"/>
    <col min="13626" max="13626" width="53.109375" style="263" customWidth="1"/>
    <col min="13627" max="13627" width="2.77734375" style="263" customWidth="1"/>
    <col min="13628" max="13628" width="25.109375" style="263" customWidth="1"/>
    <col min="13629" max="13629" width="2.77734375" style="263" customWidth="1"/>
    <col min="13630" max="13630" width="24" style="263" customWidth="1"/>
    <col min="13631" max="13631" width="2.77734375" style="263" customWidth="1"/>
    <col min="13632" max="13632" width="21.77734375" style="263" customWidth="1"/>
    <col min="13633" max="13633" width="2.77734375" style="263" customWidth="1"/>
    <col min="13634" max="13634" width="22.109375" style="263" customWidth="1"/>
    <col min="13635" max="13635" width="53.77734375" style="263" customWidth="1"/>
    <col min="13636" max="13636" width="2.77734375" style="263" customWidth="1"/>
    <col min="13637" max="13637" width="23.77734375" style="263" customWidth="1"/>
    <col min="13638" max="13638" width="2.77734375" style="263" customWidth="1"/>
    <col min="13639" max="13639" width="22.5546875" style="263" customWidth="1"/>
    <col min="13640" max="13640" width="2.77734375" style="263" customWidth="1"/>
    <col min="13641" max="13641" width="18.77734375" style="263" customWidth="1"/>
    <col min="13642" max="13642" width="2.77734375" style="263" customWidth="1"/>
    <col min="13643" max="13643" width="19.109375" style="263" customWidth="1"/>
    <col min="13644" max="13644" width="2.77734375" style="263" customWidth="1"/>
    <col min="13645" max="13645" width="19.77734375" style="263" customWidth="1"/>
    <col min="13646" max="13814" width="8.77734375" style="263"/>
    <col min="13815" max="13815" width="55.109375" style="263" customWidth="1"/>
    <col min="13816" max="13816" width="2.77734375" style="263" customWidth="1"/>
    <col min="13817" max="13817" width="19.44140625" style="263" customWidth="1"/>
    <col min="13818" max="13818" width="2.77734375" style="263" customWidth="1"/>
    <col min="13819" max="13819" width="20.77734375" style="263" customWidth="1"/>
    <col min="13820" max="13820" width="2.77734375" style="263" customWidth="1"/>
    <col min="13821" max="13821" width="21" style="263" customWidth="1"/>
    <col min="13822" max="13822" width="2.77734375" style="263" customWidth="1"/>
    <col min="13823" max="13823" width="18.77734375" style="263" customWidth="1"/>
    <col min="13824" max="13824" width="2.77734375" style="263" customWidth="1"/>
    <col min="13825" max="13825" width="16.77734375" style="263" customWidth="1"/>
    <col min="13826" max="13826" width="2.77734375" style="263" customWidth="1"/>
    <col min="13827" max="13827" width="16.44140625" style="263" customWidth="1"/>
    <col min="13828" max="13828" width="2.77734375" style="263" customWidth="1"/>
    <col min="13829" max="13829" width="19.77734375" style="263" customWidth="1"/>
    <col min="13830" max="13830" width="2.77734375" style="263" customWidth="1"/>
    <col min="13831" max="13831" width="19.44140625" style="263" customWidth="1"/>
    <col min="13832" max="13832" width="2.77734375" style="263" customWidth="1"/>
    <col min="13833" max="13833" width="17.109375" style="263" customWidth="1"/>
    <col min="13834" max="13834" width="2.77734375" style="263" customWidth="1"/>
    <col min="13835" max="13835" width="19.109375" style="263" customWidth="1"/>
    <col min="13836" max="13836" width="2.77734375" style="263" customWidth="1"/>
    <col min="13837" max="13837" width="18.109375" style="263" customWidth="1"/>
    <col min="13838" max="13838" width="2.77734375" style="263" customWidth="1"/>
    <col min="13839" max="13839" width="17.5546875" style="263" customWidth="1"/>
    <col min="13840" max="13840" width="2.77734375" style="263" customWidth="1"/>
    <col min="13841" max="13841" width="20.77734375" style="263" customWidth="1"/>
    <col min="13842" max="13842" width="2.77734375" style="263" customWidth="1"/>
    <col min="13843" max="13843" width="17.77734375" style="263" customWidth="1"/>
    <col min="13844" max="13844" width="2.77734375" style="263" customWidth="1"/>
    <col min="13845" max="13845" width="19.5546875" style="263" customWidth="1"/>
    <col min="13846" max="13846" width="2.77734375" style="263" customWidth="1"/>
    <col min="13847" max="13847" width="16" style="263" customWidth="1"/>
    <col min="13848" max="13848" width="2.77734375" style="263" customWidth="1"/>
    <col min="13849" max="13849" width="18.77734375" style="263" customWidth="1"/>
    <col min="13850" max="13850" width="2.77734375" style="263" customWidth="1"/>
    <col min="13851" max="13851" width="18.109375" style="263" customWidth="1"/>
    <col min="13852" max="13853" width="8.77734375" style="263" customWidth="1"/>
    <col min="13854" max="13854" width="2.77734375" style="263" customWidth="1"/>
    <col min="13855" max="13855" width="18.77734375" style="263" customWidth="1"/>
    <col min="13856" max="13856" width="2.77734375" style="263" customWidth="1"/>
    <col min="13857" max="13857" width="19" style="263" customWidth="1"/>
    <col min="13858" max="13858" width="2.77734375" style="263" customWidth="1"/>
    <col min="13859" max="13859" width="18.109375" style="263" customWidth="1"/>
    <col min="13860" max="13860" width="2.77734375" style="263" customWidth="1"/>
    <col min="13861" max="13861" width="18.5546875" style="263" customWidth="1"/>
    <col min="13862" max="13862" width="2.77734375" style="263" customWidth="1"/>
    <col min="13863" max="13863" width="18.77734375" style="263" customWidth="1"/>
    <col min="13864" max="13864" width="2.77734375" style="263" customWidth="1"/>
    <col min="13865" max="13865" width="22.5546875" style="263" customWidth="1"/>
    <col min="13866" max="13866" width="2.77734375" style="263" customWidth="1"/>
    <col min="13867" max="13867" width="19.109375" style="263" customWidth="1"/>
    <col min="13868" max="13868" width="2.77734375" style="263" customWidth="1"/>
    <col min="13869" max="13869" width="22.77734375" style="263" customWidth="1"/>
    <col min="13870" max="13870" width="2.77734375" style="263" customWidth="1"/>
    <col min="13871" max="13871" width="24.109375" style="263" customWidth="1"/>
    <col min="13872" max="13872" width="2.77734375" style="263" customWidth="1"/>
    <col min="13873" max="13873" width="22.77734375" style="263" customWidth="1"/>
    <col min="13874" max="13874" width="2.77734375" style="263" customWidth="1"/>
    <col min="13875" max="13875" width="19.77734375" style="263" customWidth="1"/>
    <col min="13876" max="13876" width="2.77734375" style="263" customWidth="1"/>
    <col min="13877" max="13877" width="22.44140625" style="263" customWidth="1"/>
    <col min="13878" max="13878" width="2.77734375" style="263" customWidth="1"/>
    <col min="13879" max="13879" width="21.77734375" style="263" customWidth="1"/>
    <col min="13880" max="13880" width="2.77734375" style="263" customWidth="1"/>
    <col min="13881" max="13881" width="25.109375" style="263" customWidth="1"/>
    <col min="13882" max="13882" width="53.109375" style="263" customWidth="1"/>
    <col min="13883" max="13883" width="2.77734375" style="263" customWidth="1"/>
    <col min="13884" max="13884" width="25.109375" style="263" customWidth="1"/>
    <col min="13885" max="13885" width="2.77734375" style="263" customWidth="1"/>
    <col min="13886" max="13886" width="24" style="263" customWidth="1"/>
    <col min="13887" max="13887" width="2.77734375" style="263" customWidth="1"/>
    <col min="13888" max="13888" width="21.77734375" style="263" customWidth="1"/>
    <col min="13889" max="13889" width="2.77734375" style="263" customWidth="1"/>
    <col min="13890" max="13890" width="22.109375" style="263" customWidth="1"/>
    <col min="13891" max="13891" width="53.77734375" style="263" customWidth="1"/>
    <col min="13892" max="13892" width="2.77734375" style="263" customWidth="1"/>
    <col min="13893" max="13893" width="23.77734375" style="263" customWidth="1"/>
    <col min="13894" max="13894" width="2.77734375" style="263" customWidth="1"/>
    <col min="13895" max="13895" width="22.5546875" style="263" customWidth="1"/>
    <col min="13896" max="13896" width="2.77734375" style="263" customWidth="1"/>
    <col min="13897" max="13897" width="18.77734375" style="263" customWidth="1"/>
    <col min="13898" max="13898" width="2.77734375" style="263" customWidth="1"/>
    <col min="13899" max="13899" width="19.109375" style="263" customWidth="1"/>
    <col min="13900" max="13900" width="2.77734375" style="263" customWidth="1"/>
    <col min="13901" max="13901" width="19.77734375" style="263" customWidth="1"/>
    <col min="13902" max="14070" width="8.77734375" style="263"/>
    <col min="14071" max="14071" width="55.109375" style="263" customWidth="1"/>
    <col min="14072" max="14072" width="2.77734375" style="263" customWidth="1"/>
    <col min="14073" max="14073" width="19.44140625" style="263" customWidth="1"/>
    <col min="14074" max="14074" width="2.77734375" style="263" customWidth="1"/>
    <col min="14075" max="14075" width="20.77734375" style="263" customWidth="1"/>
    <col min="14076" max="14076" width="2.77734375" style="263" customWidth="1"/>
    <col min="14077" max="14077" width="21" style="263" customWidth="1"/>
    <col min="14078" max="14078" width="2.77734375" style="263" customWidth="1"/>
    <col min="14079" max="14079" width="18.77734375" style="263" customWidth="1"/>
    <col min="14080" max="14080" width="2.77734375" style="263" customWidth="1"/>
    <col min="14081" max="14081" width="16.77734375" style="263" customWidth="1"/>
    <col min="14082" max="14082" width="2.77734375" style="263" customWidth="1"/>
    <col min="14083" max="14083" width="16.44140625" style="263" customWidth="1"/>
    <col min="14084" max="14084" width="2.77734375" style="263" customWidth="1"/>
    <col min="14085" max="14085" width="19.77734375" style="263" customWidth="1"/>
    <col min="14086" max="14086" width="2.77734375" style="263" customWidth="1"/>
    <col min="14087" max="14087" width="19.44140625" style="263" customWidth="1"/>
    <col min="14088" max="14088" width="2.77734375" style="263" customWidth="1"/>
    <col min="14089" max="14089" width="17.109375" style="263" customWidth="1"/>
    <col min="14090" max="14090" width="2.77734375" style="263" customWidth="1"/>
    <col min="14091" max="14091" width="19.109375" style="263" customWidth="1"/>
    <col min="14092" max="14092" width="2.77734375" style="263" customWidth="1"/>
    <col min="14093" max="14093" width="18.109375" style="263" customWidth="1"/>
    <col min="14094" max="14094" width="2.77734375" style="263" customWidth="1"/>
    <col min="14095" max="14095" width="17.5546875" style="263" customWidth="1"/>
    <col min="14096" max="14096" width="2.77734375" style="263" customWidth="1"/>
    <col min="14097" max="14097" width="20.77734375" style="263" customWidth="1"/>
    <col min="14098" max="14098" width="2.77734375" style="263" customWidth="1"/>
    <col min="14099" max="14099" width="17.77734375" style="263" customWidth="1"/>
    <col min="14100" max="14100" width="2.77734375" style="263" customWidth="1"/>
    <col min="14101" max="14101" width="19.5546875" style="263" customWidth="1"/>
    <col min="14102" max="14102" width="2.77734375" style="263" customWidth="1"/>
    <col min="14103" max="14103" width="16" style="263" customWidth="1"/>
    <col min="14104" max="14104" width="2.77734375" style="263" customWidth="1"/>
    <col min="14105" max="14105" width="18.77734375" style="263" customWidth="1"/>
    <col min="14106" max="14106" width="2.77734375" style="263" customWidth="1"/>
    <col min="14107" max="14107" width="18.109375" style="263" customWidth="1"/>
    <col min="14108" max="14109" width="8.77734375" style="263" customWidth="1"/>
    <col min="14110" max="14110" width="2.77734375" style="263" customWidth="1"/>
    <col min="14111" max="14111" width="18.77734375" style="263" customWidth="1"/>
    <col min="14112" max="14112" width="2.77734375" style="263" customWidth="1"/>
    <col min="14113" max="14113" width="19" style="263" customWidth="1"/>
    <col min="14114" max="14114" width="2.77734375" style="263" customWidth="1"/>
    <col min="14115" max="14115" width="18.109375" style="263" customWidth="1"/>
    <col min="14116" max="14116" width="2.77734375" style="263" customWidth="1"/>
    <col min="14117" max="14117" width="18.5546875" style="263" customWidth="1"/>
    <col min="14118" max="14118" width="2.77734375" style="263" customWidth="1"/>
    <col min="14119" max="14119" width="18.77734375" style="263" customWidth="1"/>
    <col min="14120" max="14120" width="2.77734375" style="263" customWidth="1"/>
    <col min="14121" max="14121" width="22.5546875" style="263" customWidth="1"/>
    <col min="14122" max="14122" width="2.77734375" style="263" customWidth="1"/>
    <col min="14123" max="14123" width="19.109375" style="263" customWidth="1"/>
    <col min="14124" max="14124" width="2.77734375" style="263" customWidth="1"/>
    <col min="14125" max="14125" width="22.77734375" style="263" customWidth="1"/>
    <col min="14126" max="14126" width="2.77734375" style="263" customWidth="1"/>
    <col min="14127" max="14127" width="24.109375" style="263" customWidth="1"/>
    <col min="14128" max="14128" width="2.77734375" style="263" customWidth="1"/>
    <col min="14129" max="14129" width="22.77734375" style="263" customWidth="1"/>
    <col min="14130" max="14130" width="2.77734375" style="263" customWidth="1"/>
    <col min="14131" max="14131" width="19.77734375" style="263" customWidth="1"/>
    <col min="14132" max="14132" width="2.77734375" style="263" customWidth="1"/>
    <col min="14133" max="14133" width="22.44140625" style="263" customWidth="1"/>
    <col min="14134" max="14134" width="2.77734375" style="263" customWidth="1"/>
    <col min="14135" max="14135" width="21.77734375" style="263" customWidth="1"/>
    <col min="14136" max="14136" width="2.77734375" style="263" customWidth="1"/>
    <col min="14137" max="14137" width="25.109375" style="263" customWidth="1"/>
    <col min="14138" max="14138" width="53.109375" style="263" customWidth="1"/>
    <col min="14139" max="14139" width="2.77734375" style="263" customWidth="1"/>
    <col min="14140" max="14140" width="25.109375" style="263" customWidth="1"/>
    <col min="14141" max="14141" width="2.77734375" style="263" customWidth="1"/>
    <col min="14142" max="14142" width="24" style="263" customWidth="1"/>
    <col min="14143" max="14143" width="2.77734375" style="263" customWidth="1"/>
    <col min="14144" max="14144" width="21.77734375" style="263" customWidth="1"/>
    <col min="14145" max="14145" width="2.77734375" style="263" customWidth="1"/>
    <col min="14146" max="14146" width="22.109375" style="263" customWidth="1"/>
    <col min="14147" max="14147" width="53.77734375" style="263" customWidth="1"/>
    <col min="14148" max="14148" width="2.77734375" style="263" customWidth="1"/>
    <col min="14149" max="14149" width="23.77734375" style="263" customWidth="1"/>
    <col min="14150" max="14150" width="2.77734375" style="263" customWidth="1"/>
    <col min="14151" max="14151" width="22.5546875" style="263" customWidth="1"/>
    <col min="14152" max="14152" width="2.77734375" style="263" customWidth="1"/>
    <col min="14153" max="14153" width="18.77734375" style="263" customWidth="1"/>
    <col min="14154" max="14154" width="2.77734375" style="263" customWidth="1"/>
    <col min="14155" max="14155" width="19.109375" style="263" customWidth="1"/>
    <col min="14156" max="14156" width="2.77734375" style="263" customWidth="1"/>
    <col min="14157" max="14157" width="19.77734375" style="263" customWidth="1"/>
    <col min="14158" max="14326" width="8.77734375" style="263"/>
    <col min="14327" max="14327" width="55.109375" style="263" customWidth="1"/>
    <col min="14328" max="14328" width="2.77734375" style="263" customWidth="1"/>
    <col min="14329" max="14329" width="19.44140625" style="263" customWidth="1"/>
    <col min="14330" max="14330" width="2.77734375" style="263" customWidth="1"/>
    <col min="14331" max="14331" width="20.77734375" style="263" customWidth="1"/>
    <col min="14332" max="14332" width="2.77734375" style="263" customWidth="1"/>
    <col min="14333" max="14333" width="21" style="263" customWidth="1"/>
    <col min="14334" max="14334" width="2.77734375" style="263" customWidth="1"/>
    <col min="14335" max="14335" width="18.77734375" style="263" customWidth="1"/>
    <col min="14336" max="14336" width="2.77734375" style="263" customWidth="1"/>
    <col min="14337" max="14337" width="16.77734375" style="263" customWidth="1"/>
    <col min="14338" max="14338" width="2.77734375" style="263" customWidth="1"/>
    <col min="14339" max="14339" width="16.44140625" style="263" customWidth="1"/>
    <col min="14340" max="14340" width="2.77734375" style="263" customWidth="1"/>
    <col min="14341" max="14341" width="19.77734375" style="263" customWidth="1"/>
    <col min="14342" max="14342" width="2.77734375" style="263" customWidth="1"/>
    <col min="14343" max="14343" width="19.44140625" style="263" customWidth="1"/>
    <col min="14344" max="14344" width="2.77734375" style="263" customWidth="1"/>
    <col min="14345" max="14345" width="17.109375" style="263" customWidth="1"/>
    <col min="14346" max="14346" width="2.77734375" style="263" customWidth="1"/>
    <col min="14347" max="14347" width="19.109375" style="263" customWidth="1"/>
    <col min="14348" max="14348" width="2.77734375" style="263" customWidth="1"/>
    <col min="14349" max="14349" width="18.109375" style="263" customWidth="1"/>
    <col min="14350" max="14350" width="2.77734375" style="263" customWidth="1"/>
    <col min="14351" max="14351" width="17.5546875" style="263" customWidth="1"/>
    <col min="14352" max="14352" width="2.77734375" style="263" customWidth="1"/>
    <col min="14353" max="14353" width="20.77734375" style="263" customWidth="1"/>
    <col min="14354" max="14354" width="2.77734375" style="263" customWidth="1"/>
    <col min="14355" max="14355" width="17.77734375" style="263" customWidth="1"/>
    <col min="14356" max="14356" width="2.77734375" style="263" customWidth="1"/>
    <col min="14357" max="14357" width="19.5546875" style="263" customWidth="1"/>
    <col min="14358" max="14358" width="2.77734375" style="263" customWidth="1"/>
    <col min="14359" max="14359" width="16" style="263" customWidth="1"/>
    <col min="14360" max="14360" width="2.77734375" style="263" customWidth="1"/>
    <col min="14361" max="14361" width="18.77734375" style="263" customWidth="1"/>
    <col min="14362" max="14362" width="2.77734375" style="263" customWidth="1"/>
    <col min="14363" max="14363" width="18.109375" style="263" customWidth="1"/>
    <col min="14364" max="14365" width="8.77734375" style="263" customWidth="1"/>
    <col min="14366" max="14366" width="2.77734375" style="263" customWidth="1"/>
    <col min="14367" max="14367" width="18.77734375" style="263" customWidth="1"/>
    <col min="14368" max="14368" width="2.77734375" style="263" customWidth="1"/>
    <col min="14369" max="14369" width="19" style="263" customWidth="1"/>
    <col min="14370" max="14370" width="2.77734375" style="263" customWidth="1"/>
    <col min="14371" max="14371" width="18.109375" style="263" customWidth="1"/>
    <col min="14372" max="14372" width="2.77734375" style="263" customWidth="1"/>
    <col min="14373" max="14373" width="18.5546875" style="263" customWidth="1"/>
    <col min="14374" max="14374" width="2.77734375" style="263" customWidth="1"/>
    <col min="14375" max="14375" width="18.77734375" style="263" customWidth="1"/>
    <col min="14376" max="14376" width="2.77734375" style="263" customWidth="1"/>
    <col min="14377" max="14377" width="22.5546875" style="263" customWidth="1"/>
    <col min="14378" max="14378" width="2.77734375" style="263" customWidth="1"/>
    <col min="14379" max="14379" width="19.109375" style="263" customWidth="1"/>
    <col min="14380" max="14380" width="2.77734375" style="263" customWidth="1"/>
    <col min="14381" max="14381" width="22.77734375" style="263" customWidth="1"/>
    <col min="14382" max="14382" width="2.77734375" style="263" customWidth="1"/>
    <col min="14383" max="14383" width="24.109375" style="263" customWidth="1"/>
    <col min="14384" max="14384" width="2.77734375" style="263" customWidth="1"/>
    <col min="14385" max="14385" width="22.77734375" style="263" customWidth="1"/>
    <col min="14386" max="14386" width="2.77734375" style="263" customWidth="1"/>
    <col min="14387" max="14387" width="19.77734375" style="263" customWidth="1"/>
    <col min="14388" max="14388" width="2.77734375" style="263" customWidth="1"/>
    <col min="14389" max="14389" width="22.44140625" style="263" customWidth="1"/>
    <col min="14390" max="14390" width="2.77734375" style="263" customWidth="1"/>
    <col min="14391" max="14391" width="21.77734375" style="263" customWidth="1"/>
    <col min="14392" max="14392" width="2.77734375" style="263" customWidth="1"/>
    <col min="14393" max="14393" width="25.109375" style="263" customWidth="1"/>
    <col min="14394" max="14394" width="53.109375" style="263" customWidth="1"/>
    <col min="14395" max="14395" width="2.77734375" style="263" customWidth="1"/>
    <col min="14396" max="14396" width="25.109375" style="263" customWidth="1"/>
    <col min="14397" max="14397" width="2.77734375" style="263" customWidth="1"/>
    <col min="14398" max="14398" width="24" style="263" customWidth="1"/>
    <col min="14399" max="14399" width="2.77734375" style="263" customWidth="1"/>
    <col min="14400" max="14400" width="21.77734375" style="263" customWidth="1"/>
    <col min="14401" max="14401" width="2.77734375" style="263" customWidth="1"/>
    <col min="14402" max="14402" width="22.109375" style="263" customWidth="1"/>
    <col min="14403" max="14403" width="53.77734375" style="263" customWidth="1"/>
    <col min="14404" max="14404" width="2.77734375" style="263" customWidth="1"/>
    <col min="14405" max="14405" width="23.77734375" style="263" customWidth="1"/>
    <col min="14406" max="14406" width="2.77734375" style="263" customWidth="1"/>
    <col min="14407" max="14407" width="22.5546875" style="263" customWidth="1"/>
    <col min="14408" max="14408" width="2.77734375" style="263" customWidth="1"/>
    <col min="14409" max="14409" width="18.77734375" style="263" customWidth="1"/>
    <col min="14410" max="14410" width="2.77734375" style="263" customWidth="1"/>
    <col min="14411" max="14411" width="19.109375" style="263" customWidth="1"/>
    <col min="14412" max="14412" width="2.77734375" style="263" customWidth="1"/>
    <col min="14413" max="14413" width="19.77734375" style="263" customWidth="1"/>
    <col min="14414" max="14582" width="8.77734375" style="263"/>
    <col min="14583" max="14583" width="55.109375" style="263" customWidth="1"/>
    <col min="14584" max="14584" width="2.77734375" style="263" customWidth="1"/>
    <col min="14585" max="14585" width="19.44140625" style="263" customWidth="1"/>
    <col min="14586" max="14586" width="2.77734375" style="263" customWidth="1"/>
    <col min="14587" max="14587" width="20.77734375" style="263" customWidth="1"/>
    <col min="14588" max="14588" width="2.77734375" style="263" customWidth="1"/>
    <col min="14589" max="14589" width="21" style="263" customWidth="1"/>
    <col min="14590" max="14590" width="2.77734375" style="263" customWidth="1"/>
    <col min="14591" max="14591" width="18.77734375" style="263" customWidth="1"/>
    <col min="14592" max="14592" width="2.77734375" style="263" customWidth="1"/>
    <col min="14593" max="14593" width="16.77734375" style="263" customWidth="1"/>
    <col min="14594" max="14594" width="2.77734375" style="263" customWidth="1"/>
    <col min="14595" max="14595" width="16.44140625" style="263" customWidth="1"/>
    <col min="14596" max="14596" width="2.77734375" style="263" customWidth="1"/>
    <col min="14597" max="14597" width="19.77734375" style="263" customWidth="1"/>
    <col min="14598" max="14598" width="2.77734375" style="263" customWidth="1"/>
    <col min="14599" max="14599" width="19.44140625" style="263" customWidth="1"/>
    <col min="14600" max="14600" width="2.77734375" style="263" customWidth="1"/>
    <col min="14601" max="14601" width="17.109375" style="263" customWidth="1"/>
    <col min="14602" max="14602" width="2.77734375" style="263" customWidth="1"/>
    <col min="14603" max="14603" width="19.109375" style="263" customWidth="1"/>
    <col min="14604" max="14604" width="2.77734375" style="263" customWidth="1"/>
    <col min="14605" max="14605" width="18.109375" style="263" customWidth="1"/>
    <col min="14606" max="14606" width="2.77734375" style="263" customWidth="1"/>
    <col min="14607" max="14607" width="17.5546875" style="263" customWidth="1"/>
    <col min="14608" max="14608" width="2.77734375" style="263" customWidth="1"/>
    <col min="14609" max="14609" width="20.77734375" style="263" customWidth="1"/>
    <col min="14610" max="14610" width="2.77734375" style="263" customWidth="1"/>
    <col min="14611" max="14611" width="17.77734375" style="263" customWidth="1"/>
    <col min="14612" max="14612" width="2.77734375" style="263" customWidth="1"/>
    <col min="14613" max="14613" width="19.5546875" style="263" customWidth="1"/>
    <col min="14614" max="14614" width="2.77734375" style="263" customWidth="1"/>
    <col min="14615" max="14615" width="16" style="263" customWidth="1"/>
    <col min="14616" max="14616" width="2.77734375" style="263" customWidth="1"/>
    <col min="14617" max="14617" width="18.77734375" style="263" customWidth="1"/>
    <col min="14618" max="14618" width="2.77734375" style="263" customWidth="1"/>
    <col min="14619" max="14619" width="18.109375" style="263" customWidth="1"/>
    <col min="14620" max="14621" width="8.77734375" style="263" customWidth="1"/>
    <col min="14622" max="14622" width="2.77734375" style="263" customWidth="1"/>
    <col min="14623" max="14623" width="18.77734375" style="263" customWidth="1"/>
    <col min="14624" max="14624" width="2.77734375" style="263" customWidth="1"/>
    <col min="14625" max="14625" width="19" style="263" customWidth="1"/>
    <col min="14626" max="14626" width="2.77734375" style="263" customWidth="1"/>
    <col min="14627" max="14627" width="18.109375" style="263" customWidth="1"/>
    <col min="14628" max="14628" width="2.77734375" style="263" customWidth="1"/>
    <col min="14629" max="14629" width="18.5546875" style="263" customWidth="1"/>
    <col min="14630" max="14630" width="2.77734375" style="263" customWidth="1"/>
    <col min="14631" max="14631" width="18.77734375" style="263" customWidth="1"/>
    <col min="14632" max="14632" width="2.77734375" style="263" customWidth="1"/>
    <col min="14633" max="14633" width="22.5546875" style="263" customWidth="1"/>
    <col min="14634" max="14634" width="2.77734375" style="263" customWidth="1"/>
    <col min="14635" max="14635" width="19.109375" style="263" customWidth="1"/>
    <col min="14636" max="14636" width="2.77734375" style="263" customWidth="1"/>
    <col min="14637" max="14637" width="22.77734375" style="263" customWidth="1"/>
    <col min="14638" max="14638" width="2.77734375" style="263" customWidth="1"/>
    <col min="14639" max="14639" width="24.109375" style="263" customWidth="1"/>
    <col min="14640" max="14640" width="2.77734375" style="263" customWidth="1"/>
    <col min="14641" max="14641" width="22.77734375" style="263" customWidth="1"/>
    <col min="14642" max="14642" width="2.77734375" style="263" customWidth="1"/>
    <col min="14643" max="14643" width="19.77734375" style="263" customWidth="1"/>
    <col min="14644" max="14644" width="2.77734375" style="263" customWidth="1"/>
    <col min="14645" max="14645" width="22.44140625" style="263" customWidth="1"/>
    <col min="14646" max="14646" width="2.77734375" style="263" customWidth="1"/>
    <col min="14647" max="14647" width="21.77734375" style="263" customWidth="1"/>
    <col min="14648" max="14648" width="2.77734375" style="263" customWidth="1"/>
    <col min="14649" max="14649" width="25.109375" style="263" customWidth="1"/>
    <col min="14650" max="14650" width="53.109375" style="263" customWidth="1"/>
    <col min="14651" max="14651" width="2.77734375" style="263" customWidth="1"/>
    <col min="14652" max="14652" width="25.109375" style="263" customWidth="1"/>
    <col min="14653" max="14653" width="2.77734375" style="263" customWidth="1"/>
    <col min="14654" max="14654" width="24" style="263" customWidth="1"/>
    <col min="14655" max="14655" width="2.77734375" style="263" customWidth="1"/>
    <col min="14656" max="14656" width="21.77734375" style="263" customWidth="1"/>
    <col min="14657" max="14657" width="2.77734375" style="263" customWidth="1"/>
    <col min="14658" max="14658" width="22.109375" style="263" customWidth="1"/>
    <col min="14659" max="14659" width="53.77734375" style="263" customWidth="1"/>
    <col min="14660" max="14660" width="2.77734375" style="263" customWidth="1"/>
    <col min="14661" max="14661" width="23.77734375" style="263" customWidth="1"/>
    <col min="14662" max="14662" width="2.77734375" style="263" customWidth="1"/>
    <col min="14663" max="14663" width="22.5546875" style="263" customWidth="1"/>
    <col min="14664" max="14664" width="2.77734375" style="263" customWidth="1"/>
    <col min="14665" max="14665" width="18.77734375" style="263" customWidth="1"/>
    <col min="14666" max="14666" width="2.77734375" style="263" customWidth="1"/>
    <col min="14667" max="14667" width="19.109375" style="263" customWidth="1"/>
    <col min="14668" max="14668" width="2.77734375" style="263" customWidth="1"/>
    <col min="14669" max="14669" width="19.77734375" style="263" customWidth="1"/>
    <col min="14670" max="14838" width="8.77734375" style="263"/>
    <col min="14839" max="14839" width="55.109375" style="263" customWidth="1"/>
    <col min="14840" max="14840" width="2.77734375" style="263" customWidth="1"/>
    <col min="14841" max="14841" width="19.44140625" style="263" customWidth="1"/>
    <col min="14842" max="14842" width="2.77734375" style="263" customWidth="1"/>
    <col min="14843" max="14843" width="20.77734375" style="263" customWidth="1"/>
    <col min="14844" max="14844" width="2.77734375" style="263" customWidth="1"/>
    <col min="14845" max="14845" width="21" style="263" customWidth="1"/>
    <col min="14846" max="14846" width="2.77734375" style="263" customWidth="1"/>
    <col min="14847" max="14847" width="18.77734375" style="263" customWidth="1"/>
    <col min="14848" max="14848" width="2.77734375" style="263" customWidth="1"/>
    <col min="14849" max="14849" width="16.77734375" style="263" customWidth="1"/>
    <col min="14850" max="14850" width="2.77734375" style="263" customWidth="1"/>
    <col min="14851" max="14851" width="16.44140625" style="263" customWidth="1"/>
    <col min="14852" max="14852" width="2.77734375" style="263" customWidth="1"/>
    <col min="14853" max="14853" width="19.77734375" style="263" customWidth="1"/>
    <col min="14854" max="14854" width="2.77734375" style="263" customWidth="1"/>
    <col min="14855" max="14855" width="19.44140625" style="263" customWidth="1"/>
    <col min="14856" max="14856" width="2.77734375" style="263" customWidth="1"/>
    <col min="14857" max="14857" width="17.109375" style="263" customWidth="1"/>
    <col min="14858" max="14858" width="2.77734375" style="263" customWidth="1"/>
    <col min="14859" max="14859" width="19.109375" style="263" customWidth="1"/>
    <col min="14860" max="14860" width="2.77734375" style="263" customWidth="1"/>
    <col min="14861" max="14861" width="18.109375" style="263" customWidth="1"/>
    <col min="14862" max="14862" width="2.77734375" style="263" customWidth="1"/>
    <col min="14863" max="14863" width="17.5546875" style="263" customWidth="1"/>
    <col min="14864" max="14864" width="2.77734375" style="263" customWidth="1"/>
    <col min="14865" max="14865" width="20.77734375" style="263" customWidth="1"/>
    <col min="14866" max="14866" width="2.77734375" style="263" customWidth="1"/>
    <col min="14867" max="14867" width="17.77734375" style="263" customWidth="1"/>
    <col min="14868" max="14868" width="2.77734375" style="263" customWidth="1"/>
    <col min="14869" max="14869" width="19.5546875" style="263" customWidth="1"/>
    <col min="14870" max="14870" width="2.77734375" style="263" customWidth="1"/>
    <col min="14871" max="14871" width="16" style="263" customWidth="1"/>
    <col min="14872" max="14872" width="2.77734375" style="263" customWidth="1"/>
    <col min="14873" max="14873" width="18.77734375" style="263" customWidth="1"/>
    <col min="14874" max="14874" width="2.77734375" style="263" customWidth="1"/>
    <col min="14875" max="14875" width="18.109375" style="263" customWidth="1"/>
    <col min="14876" max="14877" width="8.77734375" style="263" customWidth="1"/>
    <col min="14878" max="14878" width="2.77734375" style="263" customWidth="1"/>
    <col min="14879" max="14879" width="18.77734375" style="263" customWidth="1"/>
    <col min="14880" max="14880" width="2.77734375" style="263" customWidth="1"/>
    <col min="14881" max="14881" width="19" style="263" customWidth="1"/>
    <col min="14882" max="14882" width="2.77734375" style="263" customWidth="1"/>
    <col min="14883" max="14883" width="18.109375" style="263" customWidth="1"/>
    <col min="14884" max="14884" width="2.77734375" style="263" customWidth="1"/>
    <col min="14885" max="14885" width="18.5546875" style="263" customWidth="1"/>
    <col min="14886" max="14886" width="2.77734375" style="263" customWidth="1"/>
    <col min="14887" max="14887" width="18.77734375" style="263" customWidth="1"/>
    <col min="14888" max="14888" width="2.77734375" style="263" customWidth="1"/>
    <col min="14889" max="14889" width="22.5546875" style="263" customWidth="1"/>
    <col min="14890" max="14890" width="2.77734375" style="263" customWidth="1"/>
    <col min="14891" max="14891" width="19.109375" style="263" customWidth="1"/>
    <col min="14892" max="14892" width="2.77734375" style="263" customWidth="1"/>
    <col min="14893" max="14893" width="22.77734375" style="263" customWidth="1"/>
    <col min="14894" max="14894" width="2.77734375" style="263" customWidth="1"/>
    <col min="14895" max="14895" width="24.109375" style="263" customWidth="1"/>
    <col min="14896" max="14896" width="2.77734375" style="263" customWidth="1"/>
    <col min="14897" max="14897" width="22.77734375" style="263" customWidth="1"/>
    <col min="14898" max="14898" width="2.77734375" style="263" customWidth="1"/>
    <col min="14899" max="14899" width="19.77734375" style="263" customWidth="1"/>
    <col min="14900" max="14900" width="2.77734375" style="263" customWidth="1"/>
    <col min="14901" max="14901" width="22.44140625" style="263" customWidth="1"/>
    <col min="14902" max="14902" width="2.77734375" style="263" customWidth="1"/>
    <col min="14903" max="14903" width="21.77734375" style="263" customWidth="1"/>
    <col min="14904" max="14904" width="2.77734375" style="263" customWidth="1"/>
    <col min="14905" max="14905" width="25.109375" style="263" customWidth="1"/>
    <col min="14906" max="14906" width="53.109375" style="263" customWidth="1"/>
    <col min="14907" max="14907" width="2.77734375" style="263" customWidth="1"/>
    <col min="14908" max="14908" width="25.109375" style="263" customWidth="1"/>
    <col min="14909" max="14909" width="2.77734375" style="263" customWidth="1"/>
    <col min="14910" max="14910" width="24" style="263" customWidth="1"/>
    <col min="14911" max="14911" width="2.77734375" style="263" customWidth="1"/>
    <col min="14912" max="14912" width="21.77734375" style="263" customWidth="1"/>
    <col min="14913" max="14913" width="2.77734375" style="263" customWidth="1"/>
    <col min="14914" max="14914" width="22.109375" style="263" customWidth="1"/>
    <col min="14915" max="14915" width="53.77734375" style="263" customWidth="1"/>
    <col min="14916" max="14916" width="2.77734375" style="263" customWidth="1"/>
    <col min="14917" max="14917" width="23.77734375" style="263" customWidth="1"/>
    <col min="14918" max="14918" width="2.77734375" style="263" customWidth="1"/>
    <col min="14919" max="14919" width="22.5546875" style="263" customWidth="1"/>
    <col min="14920" max="14920" width="2.77734375" style="263" customWidth="1"/>
    <col min="14921" max="14921" width="18.77734375" style="263" customWidth="1"/>
    <col min="14922" max="14922" width="2.77734375" style="263" customWidth="1"/>
    <col min="14923" max="14923" width="19.109375" style="263" customWidth="1"/>
    <col min="14924" max="14924" width="2.77734375" style="263" customWidth="1"/>
    <col min="14925" max="14925" width="19.77734375" style="263" customWidth="1"/>
    <col min="14926" max="15094" width="8.77734375" style="263"/>
    <col min="15095" max="15095" width="55.109375" style="263" customWidth="1"/>
    <col min="15096" max="15096" width="2.77734375" style="263" customWidth="1"/>
    <col min="15097" max="15097" width="19.44140625" style="263" customWidth="1"/>
    <col min="15098" max="15098" width="2.77734375" style="263" customWidth="1"/>
    <col min="15099" max="15099" width="20.77734375" style="263" customWidth="1"/>
    <col min="15100" max="15100" width="2.77734375" style="263" customWidth="1"/>
    <col min="15101" max="15101" width="21" style="263" customWidth="1"/>
    <col min="15102" max="15102" width="2.77734375" style="263" customWidth="1"/>
    <col min="15103" max="15103" width="18.77734375" style="263" customWidth="1"/>
    <col min="15104" max="15104" width="2.77734375" style="263" customWidth="1"/>
    <col min="15105" max="15105" width="16.77734375" style="263" customWidth="1"/>
    <col min="15106" max="15106" width="2.77734375" style="263" customWidth="1"/>
    <col min="15107" max="15107" width="16.44140625" style="263" customWidth="1"/>
    <col min="15108" max="15108" width="2.77734375" style="263" customWidth="1"/>
    <col min="15109" max="15109" width="19.77734375" style="263" customWidth="1"/>
    <col min="15110" max="15110" width="2.77734375" style="263" customWidth="1"/>
    <col min="15111" max="15111" width="19.44140625" style="263" customWidth="1"/>
    <col min="15112" max="15112" width="2.77734375" style="263" customWidth="1"/>
    <col min="15113" max="15113" width="17.109375" style="263" customWidth="1"/>
    <col min="15114" max="15114" width="2.77734375" style="263" customWidth="1"/>
    <col min="15115" max="15115" width="19.109375" style="263" customWidth="1"/>
    <col min="15116" max="15116" width="2.77734375" style="263" customWidth="1"/>
    <col min="15117" max="15117" width="18.109375" style="263" customWidth="1"/>
    <col min="15118" max="15118" width="2.77734375" style="263" customWidth="1"/>
    <col min="15119" max="15119" width="17.5546875" style="263" customWidth="1"/>
    <col min="15120" max="15120" width="2.77734375" style="263" customWidth="1"/>
    <col min="15121" max="15121" width="20.77734375" style="263" customWidth="1"/>
    <col min="15122" max="15122" width="2.77734375" style="263" customWidth="1"/>
    <col min="15123" max="15123" width="17.77734375" style="263" customWidth="1"/>
    <col min="15124" max="15124" width="2.77734375" style="263" customWidth="1"/>
    <col min="15125" max="15125" width="19.5546875" style="263" customWidth="1"/>
    <col min="15126" max="15126" width="2.77734375" style="263" customWidth="1"/>
    <col min="15127" max="15127" width="16" style="263" customWidth="1"/>
    <col min="15128" max="15128" width="2.77734375" style="263" customWidth="1"/>
    <col min="15129" max="15129" width="18.77734375" style="263" customWidth="1"/>
    <col min="15130" max="15130" width="2.77734375" style="263" customWidth="1"/>
    <col min="15131" max="15131" width="18.109375" style="263" customWidth="1"/>
    <col min="15132" max="15133" width="8.77734375" style="263" customWidth="1"/>
    <col min="15134" max="15134" width="2.77734375" style="263" customWidth="1"/>
    <col min="15135" max="15135" width="18.77734375" style="263" customWidth="1"/>
    <col min="15136" max="15136" width="2.77734375" style="263" customWidth="1"/>
    <col min="15137" max="15137" width="19" style="263" customWidth="1"/>
    <col min="15138" max="15138" width="2.77734375" style="263" customWidth="1"/>
    <col min="15139" max="15139" width="18.109375" style="263" customWidth="1"/>
    <col min="15140" max="15140" width="2.77734375" style="263" customWidth="1"/>
    <col min="15141" max="15141" width="18.5546875" style="263" customWidth="1"/>
    <col min="15142" max="15142" width="2.77734375" style="263" customWidth="1"/>
    <col min="15143" max="15143" width="18.77734375" style="263" customWidth="1"/>
    <col min="15144" max="15144" width="2.77734375" style="263" customWidth="1"/>
    <col min="15145" max="15145" width="22.5546875" style="263" customWidth="1"/>
    <col min="15146" max="15146" width="2.77734375" style="263" customWidth="1"/>
    <col min="15147" max="15147" width="19.109375" style="263" customWidth="1"/>
    <col min="15148" max="15148" width="2.77734375" style="263" customWidth="1"/>
    <col min="15149" max="15149" width="22.77734375" style="263" customWidth="1"/>
    <col min="15150" max="15150" width="2.77734375" style="263" customWidth="1"/>
    <col min="15151" max="15151" width="24.109375" style="263" customWidth="1"/>
    <col min="15152" max="15152" width="2.77734375" style="263" customWidth="1"/>
    <col min="15153" max="15153" width="22.77734375" style="263" customWidth="1"/>
    <col min="15154" max="15154" width="2.77734375" style="263" customWidth="1"/>
    <col min="15155" max="15155" width="19.77734375" style="263" customWidth="1"/>
    <col min="15156" max="15156" width="2.77734375" style="263" customWidth="1"/>
    <col min="15157" max="15157" width="22.44140625" style="263" customWidth="1"/>
    <col min="15158" max="15158" width="2.77734375" style="263" customWidth="1"/>
    <col min="15159" max="15159" width="21.77734375" style="263" customWidth="1"/>
    <col min="15160" max="15160" width="2.77734375" style="263" customWidth="1"/>
    <col min="15161" max="15161" width="25.109375" style="263" customWidth="1"/>
    <col min="15162" max="15162" width="53.109375" style="263" customWidth="1"/>
    <col min="15163" max="15163" width="2.77734375" style="263" customWidth="1"/>
    <col min="15164" max="15164" width="25.109375" style="263" customWidth="1"/>
    <col min="15165" max="15165" width="2.77734375" style="263" customWidth="1"/>
    <col min="15166" max="15166" width="24" style="263" customWidth="1"/>
    <col min="15167" max="15167" width="2.77734375" style="263" customWidth="1"/>
    <col min="15168" max="15168" width="21.77734375" style="263" customWidth="1"/>
    <col min="15169" max="15169" width="2.77734375" style="263" customWidth="1"/>
    <col min="15170" max="15170" width="22.109375" style="263" customWidth="1"/>
    <col min="15171" max="15171" width="53.77734375" style="263" customWidth="1"/>
    <col min="15172" max="15172" width="2.77734375" style="263" customWidth="1"/>
    <col min="15173" max="15173" width="23.77734375" style="263" customWidth="1"/>
    <col min="15174" max="15174" width="2.77734375" style="263" customWidth="1"/>
    <col min="15175" max="15175" width="22.5546875" style="263" customWidth="1"/>
    <col min="15176" max="15176" width="2.77734375" style="263" customWidth="1"/>
    <col min="15177" max="15177" width="18.77734375" style="263" customWidth="1"/>
    <col min="15178" max="15178" width="2.77734375" style="263" customWidth="1"/>
    <col min="15179" max="15179" width="19.109375" style="263" customWidth="1"/>
    <col min="15180" max="15180" width="2.77734375" style="263" customWidth="1"/>
    <col min="15181" max="15181" width="19.77734375" style="263" customWidth="1"/>
    <col min="15182" max="15350" width="8.77734375" style="263"/>
    <col min="15351" max="15351" width="55.109375" style="263" customWidth="1"/>
    <col min="15352" max="15352" width="2.77734375" style="263" customWidth="1"/>
    <col min="15353" max="15353" width="19.44140625" style="263" customWidth="1"/>
    <col min="15354" max="15354" width="2.77734375" style="263" customWidth="1"/>
    <col min="15355" max="15355" width="20.77734375" style="263" customWidth="1"/>
    <col min="15356" max="15356" width="2.77734375" style="263" customWidth="1"/>
    <col min="15357" max="15357" width="21" style="263" customWidth="1"/>
    <col min="15358" max="15358" width="2.77734375" style="263" customWidth="1"/>
    <col min="15359" max="15359" width="18.77734375" style="263" customWidth="1"/>
    <col min="15360" max="15360" width="2.77734375" style="263" customWidth="1"/>
    <col min="15361" max="15361" width="16.77734375" style="263" customWidth="1"/>
    <col min="15362" max="15362" width="2.77734375" style="263" customWidth="1"/>
    <col min="15363" max="15363" width="16.44140625" style="263" customWidth="1"/>
    <col min="15364" max="15364" width="2.77734375" style="263" customWidth="1"/>
    <col min="15365" max="15365" width="19.77734375" style="263" customWidth="1"/>
    <col min="15366" max="15366" width="2.77734375" style="263" customWidth="1"/>
    <col min="15367" max="15367" width="19.44140625" style="263" customWidth="1"/>
    <col min="15368" max="15368" width="2.77734375" style="263" customWidth="1"/>
    <col min="15369" max="15369" width="17.109375" style="263" customWidth="1"/>
    <col min="15370" max="15370" width="2.77734375" style="263" customWidth="1"/>
    <col min="15371" max="15371" width="19.109375" style="263" customWidth="1"/>
    <col min="15372" max="15372" width="2.77734375" style="263" customWidth="1"/>
    <col min="15373" max="15373" width="18.109375" style="263" customWidth="1"/>
    <col min="15374" max="15374" width="2.77734375" style="263" customWidth="1"/>
    <col min="15375" max="15375" width="17.5546875" style="263" customWidth="1"/>
    <col min="15376" max="15376" width="2.77734375" style="263" customWidth="1"/>
    <col min="15377" max="15377" width="20.77734375" style="263" customWidth="1"/>
    <col min="15378" max="15378" width="2.77734375" style="263" customWidth="1"/>
    <col min="15379" max="15379" width="17.77734375" style="263" customWidth="1"/>
    <col min="15380" max="15380" width="2.77734375" style="263" customWidth="1"/>
    <col min="15381" max="15381" width="19.5546875" style="263" customWidth="1"/>
    <col min="15382" max="15382" width="2.77734375" style="263" customWidth="1"/>
    <col min="15383" max="15383" width="16" style="263" customWidth="1"/>
    <col min="15384" max="15384" width="2.77734375" style="263" customWidth="1"/>
    <col min="15385" max="15385" width="18.77734375" style="263" customWidth="1"/>
    <col min="15386" max="15386" width="2.77734375" style="263" customWidth="1"/>
    <col min="15387" max="15387" width="18.109375" style="263" customWidth="1"/>
    <col min="15388" max="15389" width="8.77734375" style="263" customWidth="1"/>
    <col min="15390" max="15390" width="2.77734375" style="263" customWidth="1"/>
    <col min="15391" max="15391" width="18.77734375" style="263" customWidth="1"/>
    <col min="15392" max="15392" width="2.77734375" style="263" customWidth="1"/>
    <col min="15393" max="15393" width="19" style="263" customWidth="1"/>
    <col min="15394" max="15394" width="2.77734375" style="263" customWidth="1"/>
    <col min="15395" max="15395" width="18.109375" style="263" customWidth="1"/>
    <col min="15396" max="15396" width="2.77734375" style="263" customWidth="1"/>
    <col min="15397" max="15397" width="18.5546875" style="263" customWidth="1"/>
    <col min="15398" max="15398" width="2.77734375" style="263" customWidth="1"/>
    <col min="15399" max="15399" width="18.77734375" style="263" customWidth="1"/>
    <col min="15400" max="15400" width="2.77734375" style="263" customWidth="1"/>
    <col min="15401" max="15401" width="22.5546875" style="263" customWidth="1"/>
    <col min="15402" max="15402" width="2.77734375" style="263" customWidth="1"/>
    <col min="15403" max="15403" width="19.109375" style="263" customWidth="1"/>
    <col min="15404" max="15404" width="2.77734375" style="263" customWidth="1"/>
    <col min="15405" max="15405" width="22.77734375" style="263" customWidth="1"/>
    <col min="15406" max="15406" width="2.77734375" style="263" customWidth="1"/>
    <col min="15407" max="15407" width="24.109375" style="263" customWidth="1"/>
    <col min="15408" max="15408" width="2.77734375" style="263" customWidth="1"/>
    <col min="15409" max="15409" width="22.77734375" style="263" customWidth="1"/>
    <col min="15410" max="15410" width="2.77734375" style="263" customWidth="1"/>
    <col min="15411" max="15411" width="19.77734375" style="263" customWidth="1"/>
    <col min="15412" max="15412" width="2.77734375" style="263" customWidth="1"/>
    <col min="15413" max="15413" width="22.44140625" style="263" customWidth="1"/>
    <col min="15414" max="15414" width="2.77734375" style="263" customWidth="1"/>
    <col min="15415" max="15415" width="21.77734375" style="263" customWidth="1"/>
    <col min="15416" max="15416" width="2.77734375" style="263" customWidth="1"/>
    <col min="15417" max="15417" width="25.109375" style="263" customWidth="1"/>
    <col min="15418" max="15418" width="53.109375" style="263" customWidth="1"/>
    <col min="15419" max="15419" width="2.77734375" style="263" customWidth="1"/>
    <col min="15420" max="15420" width="25.109375" style="263" customWidth="1"/>
    <col min="15421" max="15421" width="2.77734375" style="263" customWidth="1"/>
    <col min="15422" max="15422" width="24" style="263" customWidth="1"/>
    <col min="15423" max="15423" width="2.77734375" style="263" customWidth="1"/>
    <col min="15424" max="15424" width="21.77734375" style="263" customWidth="1"/>
    <col min="15425" max="15425" width="2.77734375" style="263" customWidth="1"/>
    <col min="15426" max="15426" width="22.109375" style="263" customWidth="1"/>
    <col min="15427" max="15427" width="53.77734375" style="263" customWidth="1"/>
    <col min="15428" max="15428" width="2.77734375" style="263" customWidth="1"/>
    <col min="15429" max="15429" width="23.77734375" style="263" customWidth="1"/>
    <col min="15430" max="15430" width="2.77734375" style="263" customWidth="1"/>
    <col min="15431" max="15431" width="22.5546875" style="263" customWidth="1"/>
    <col min="15432" max="15432" width="2.77734375" style="263" customWidth="1"/>
    <col min="15433" max="15433" width="18.77734375" style="263" customWidth="1"/>
    <col min="15434" max="15434" width="2.77734375" style="263" customWidth="1"/>
    <col min="15435" max="15435" width="19.109375" style="263" customWidth="1"/>
    <col min="15436" max="15436" width="2.77734375" style="263" customWidth="1"/>
    <col min="15437" max="15437" width="19.77734375" style="263" customWidth="1"/>
    <col min="15438" max="15606" width="8.77734375" style="263"/>
    <col min="15607" max="15607" width="55.109375" style="263" customWidth="1"/>
    <col min="15608" max="15608" width="2.77734375" style="263" customWidth="1"/>
    <col min="15609" max="15609" width="19.44140625" style="263" customWidth="1"/>
    <col min="15610" max="15610" width="2.77734375" style="263" customWidth="1"/>
    <col min="15611" max="15611" width="20.77734375" style="263" customWidth="1"/>
    <col min="15612" max="15612" width="2.77734375" style="263" customWidth="1"/>
    <col min="15613" max="15613" width="21" style="263" customWidth="1"/>
    <col min="15614" max="15614" width="2.77734375" style="263" customWidth="1"/>
    <col min="15615" max="15615" width="18.77734375" style="263" customWidth="1"/>
    <col min="15616" max="15616" width="2.77734375" style="263" customWidth="1"/>
    <col min="15617" max="15617" width="16.77734375" style="263" customWidth="1"/>
    <col min="15618" max="15618" width="2.77734375" style="263" customWidth="1"/>
    <col min="15619" max="15619" width="16.44140625" style="263" customWidth="1"/>
    <col min="15620" max="15620" width="2.77734375" style="263" customWidth="1"/>
    <col min="15621" max="15621" width="19.77734375" style="263" customWidth="1"/>
    <col min="15622" max="15622" width="2.77734375" style="263" customWidth="1"/>
    <col min="15623" max="15623" width="19.44140625" style="263" customWidth="1"/>
    <col min="15624" max="15624" width="2.77734375" style="263" customWidth="1"/>
    <col min="15625" max="15625" width="17.109375" style="263" customWidth="1"/>
    <col min="15626" max="15626" width="2.77734375" style="263" customWidth="1"/>
    <col min="15627" max="15627" width="19.109375" style="263" customWidth="1"/>
    <col min="15628" max="15628" width="2.77734375" style="263" customWidth="1"/>
    <col min="15629" max="15629" width="18.109375" style="263" customWidth="1"/>
    <col min="15630" max="15630" width="2.77734375" style="263" customWidth="1"/>
    <col min="15631" max="15631" width="17.5546875" style="263" customWidth="1"/>
    <col min="15632" max="15632" width="2.77734375" style="263" customWidth="1"/>
    <col min="15633" max="15633" width="20.77734375" style="263" customWidth="1"/>
    <col min="15634" max="15634" width="2.77734375" style="263" customWidth="1"/>
    <col min="15635" max="15635" width="17.77734375" style="263" customWidth="1"/>
    <col min="15636" max="15636" width="2.77734375" style="263" customWidth="1"/>
    <col min="15637" max="15637" width="19.5546875" style="263" customWidth="1"/>
    <col min="15638" max="15638" width="2.77734375" style="263" customWidth="1"/>
    <col min="15639" max="15639" width="16" style="263" customWidth="1"/>
    <col min="15640" max="15640" width="2.77734375" style="263" customWidth="1"/>
    <col min="15641" max="15641" width="18.77734375" style="263" customWidth="1"/>
    <col min="15642" max="15642" width="2.77734375" style="263" customWidth="1"/>
    <col min="15643" max="15643" width="18.109375" style="263" customWidth="1"/>
    <col min="15644" max="15645" width="8.77734375" style="263" customWidth="1"/>
    <col min="15646" max="15646" width="2.77734375" style="263" customWidth="1"/>
    <col min="15647" max="15647" width="18.77734375" style="263" customWidth="1"/>
    <col min="15648" max="15648" width="2.77734375" style="263" customWidth="1"/>
    <col min="15649" max="15649" width="19" style="263" customWidth="1"/>
    <col min="15650" max="15650" width="2.77734375" style="263" customWidth="1"/>
    <col min="15651" max="15651" width="18.109375" style="263" customWidth="1"/>
    <col min="15652" max="15652" width="2.77734375" style="263" customWidth="1"/>
    <col min="15653" max="15653" width="18.5546875" style="263" customWidth="1"/>
    <col min="15654" max="15654" width="2.77734375" style="263" customWidth="1"/>
    <col min="15655" max="15655" width="18.77734375" style="263" customWidth="1"/>
    <col min="15656" max="15656" width="2.77734375" style="263" customWidth="1"/>
    <col min="15657" max="15657" width="22.5546875" style="263" customWidth="1"/>
    <col min="15658" max="15658" width="2.77734375" style="263" customWidth="1"/>
    <col min="15659" max="15659" width="19.109375" style="263" customWidth="1"/>
    <col min="15660" max="15660" width="2.77734375" style="263" customWidth="1"/>
    <col min="15661" max="15661" width="22.77734375" style="263" customWidth="1"/>
    <col min="15662" max="15662" width="2.77734375" style="263" customWidth="1"/>
    <col min="15663" max="15663" width="24.109375" style="263" customWidth="1"/>
    <col min="15664" max="15664" width="2.77734375" style="263" customWidth="1"/>
    <col min="15665" max="15665" width="22.77734375" style="263" customWidth="1"/>
    <col min="15666" max="15666" width="2.77734375" style="263" customWidth="1"/>
    <col min="15667" max="15667" width="19.77734375" style="263" customWidth="1"/>
    <col min="15668" max="15668" width="2.77734375" style="263" customWidth="1"/>
    <col min="15669" max="15669" width="22.44140625" style="263" customWidth="1"/>
    <col min="15670" max="15670" width="2.77734375" style="263" customWidth="1"/>
    <col min="15671" max="15671" width="21.77734375" style="263" customWidth="1"/>
    <col min="15672" max="15672" width="2.77734375" style="263" customWidth="1"/>
    <col min="15673" max="15673" width="25.109375" style="263" customWidth="1"/>
    <col min="15674" max="15674" width="53.109375" style="263" customWidth="1"/>
    <col min="15675" max="15675" width="2.77734375" style="263" customWidth="1"/>
    <col min="15676" max="15676" width="25.109375" style="263" customWidth="1"/>
    <col min="15677" max="15677" width="2.77734375" style="263" customWidth="1"/>
    <col min="15678" max="15678" width="24" style="263" customWidth="1"/>
    <col min="15679" max="15679" width="2.77734375" style="263" customWidth="1"/>
    <col min="15680" max="15680" width="21.77734375" style="263" customWidth="1"/>
    <col min="15681" max="15681" width="2.77734375" style="263" customWidth="1"/>
    <col min="15682" max="15682" width="22.109375" style="263" customWidth="1"/>
    <col min="15683" max="15683" width="53.77734375" style="263" customWidth="1"/>
    <col min="15684" max="15684" width="2.77734375" style="263" customWidth="1"/>
    <col min="15685" max="15685" width="23.77734375" style="263" customWidth="1"/>
    <col min="15686" max="15686" width="2.77734375" style="263" customWidth="1"/>
    <col min="15687" max="15687" width="22.5546875" style="263" customWidth="1"/>
    <col min="15688" max="15688" width="2.77734375" style="263" customWidth="1"/>
    <col min="15689" max="15689" width="18.77734375" style="263" customWidth="1"/>
    <col min="15690" max="15690" width="2.77734375" style="263" customWidth="1"/>
    <col min="15691" max="15691" width="19.109375" style="263" customWidth="1"/>
    <col min="15692" max="15692" width="2.77734375" style="263" customWidth="1"/>
    <col min="15693" max="15693" width="19.77734375" style="263" customWidth="1"/>
    <col min="15694" max="15862" width="8.77734375" style="263"/>
    <col min="15863" max="15863" width="55.109375" style="263" customWidth="1"/>
    <col min="15864" max="15864" width="2.77734375" style="263" customWidth="1"/>
    <col min="15865" max="15865" width="19.44140625" style="263" customWidth="1"/>
    <col min="15866" max="15866" width="2.77734375" style="263" customWidth="1"/>
    <col min="15867" max="15867" width="20.77734375" style="263" customWidth="1"/>
    <col min="15868" max="15868" width="2.77734375" style="263" customWidth="1"/>
    <col min="15869" max="15869" width="21" style="263" customWidth="1"/>
    <col min="15870" max="15870" width="2.77734375" style="263" customWidth="1"/>
    <col min="15871" max="15871" width="18.77734375" style="263" customWidth="1"/>
    <col min="15872" max="15872" width="2.77734375" style="263" customWidth="1"/>
    <col min="15873" max="15873" width="16.77734375" style="263" customWidth="1"/>
    <col min="15874" max="15874" width="2.77734375" style="263" customWidth="1"/>
    <col min="15875" max="15875" width="16.44140625" style="263" customWidth="1"/>
    <col min="15876" max="15876" width="2.77734375" style="263" customWidth="1"/>
    <col min="15877" max="15877" width="19.77734375" style="263" customWidth="1"/>
    <col min="15878" max="15878" width="2.77734375" style="263" customWidth="1"/>
    <col min="15879" max="15879" width="19.44140625" style="263" customWidth="1"/>
    <col min="15880" max="15880" width="2.77734375" style="263" customWidth="1"/>
    <col min="15881" max="15881" width="17.109375" style="263" customWidth="1"/>
    <col min="15882" max="15882" width="2.77734375" style="263" customWidth="1"/>
    <col min="15883" max="15883" width="19.109375" style="263" customWidth="1"/>
    <col min="15884" max="15884" width="2.77734375" style="263" customWidth="1"/>
    <col min="15885" max="15885" width="18.109375" style="263" customWidth="1"/>
    <col min="15886" max="15886" width="2.77734375" style="263" customWidth="1"/>
    <col min="15887" max="15887" width="17.5546875" style="263" customWidth="1"/>
    <col min="15888" max="15888" width="2.77734375" style="263" customWidth="1"/>
    <col min="15889" max="15889" width="20.77734375" style="263" customWidth="1"/>
    <col min="15890" max="15890" width="2.77734375" style="263" customWidth="1"/>
    <col min="15891" max="15891" width="17.77734375" style="263" customWidth="1"/>
    <col min="15892" max="15892" width="2.77734375" style="263" customWidth="1"/>
    <col min="15893" max="15893" width="19.5546875" style="263" customWidth="1"/>
    <col min="15894" max="15894" width="2.77734375" style="263" customWidth="1"/>
    <col min="15895" max="15895" width="16" style="263" customWidth="1"/>
    <col min="15896" max="15896" width="2.77734375" style="263" customWidth="1"/>
    <col min="15897" max="15897" width="18.77734375" style="263" customWidth="1"/>
    <col min="15898" max="15898" width="2.77734375" style="263" customWidth="1"/>
    <col min="15899" max="15899" width="18.109375" style="263" customWidth="1"/>
    <col min="15900" max="15901" width="8.77734375" style="263" customWidth="1"/>
    <col min="15902" max="15902" width="2.77734375" style="263" customWidth="1"/>
    <col min="15903" max="15903" width="18.77734375" style="263" customWidth="1"/>
    <col min="15904" max="15904" width="2.77734375" style="263" customWidth="1"/>
    <col min="15905" max="15905" width="19" style="263" customWidth="1"/>
    <col min="15906" max="15906" width="2.77734375" style="263" customWidth="1"/>
    <col min="15907" max="15907" width="18.109375" style="263" customWidth="1"/>
    <col min="15908" max="15908" width="2.77734375" style="263" customWidth="1"/>
    <col min="15909" max="15909" width="18.5546875" style="263" customWidth="1"/>
    <col min="15910" max="15910" width="2.77734375" style="263" customWidth="1"/>
    <col min="15911" max="15911" width="18.77734375" style="263" customWidth="1"/>
    <col min="15912" max="15912" width="2.77734375" style="263" customWidth="1"/>
    <col min="15913" max="15913" width="22.5546875" style="263" customWidth="1"/>
    <col min="15914" max="15914" width="2.77734375" style="263" customWidth="1"/>
    <col min="15915" max="15915" width="19.109375" style="263" customWidth="1"/>
    <col min="15916" max="15916" width="2.77734375" style="263" customWidth="1"/>
    <col min="15917" max="15917" width="22.77734375" style="263" customWidth="1"/>
    <col min="15918" max="15918" width="2.77734375" style="263" customWidth="1"/>
    <col min="15919" max="15919" width="24.109375" style="263" customWidth="1"/>
    <col min="15920" max="15920" width="2.77734375" style="263" customWidth="1"/>
    <col min="15921" max="15921" width="22.77734375" style="263" customWidth="1"/>
    <col min="15922" max="15922" width="2.77734375" style="263" customWidth="1"/>
    <col min="15923" max="15923" width="19.77734375" style="263" customWidth="1"/>
    <col min="15924" max="15924" width="2.77734375" style="263" customWidth="1"/>
    <col min="15925" max="15925" width="22.44140625" style="263" customWidth="1"/>
    <col min="15926" max="15926" width="2.77734375" style="263" customWidth="1"/>
    <col min="15927" max="15927" width="21.77734375" style="263" customWidth="1"/>
    <col min="15928" max="15928" width="2.77734375" style="263" customWidth="1"/>
    <col min="15929" max="15929" width="25.109375" style="263" customWidth="1"/>
    <col min="15930" max="15930" width="53.109375" style="263" customWidth="1"/>
    <col min="15931" max="15931" width="2.77734375" style="263" customWidth="1"/>
    <col min="15932" max="15932" width="25.109375" style="263" customWidth="1"/>
    <col min="15933" max="15933" width="2.77734375" style="263" customWidth="1"/>
    <col min="15934" max="15934" width="24" style="263" customWidth="1"/>
    <col min="15935" max="15935" width="2.77734375" style="263" customWidth="1"/>
    <col min="15936" max="15936" width="21.77734375" style="263" customWidth="1"/>
    <col min="15937" max="15937" width="2.77734375" style="263" customWidth="1"/>
    <col min="15938" max="15938" width="22.109375" style="263" customWidth="1"/>
    <col min="15939" max="15939" width="53.77734375" style="263" customWidth="1"/>
    <col min="15940" max="15940" width="2.77734375" style="263" customWidth="1"/>
    <col min="15941" max="15941" width="23.77734375" style="263" customWidth="1"/>
    <col min="15942" max="15942" width="2.77734375" style="263" customWidth="1"/>
    <col min="15943" max="15943" width="22.5546875" style="263" customWidth="1"/>
    <col min="15944" max="15944" width="2.77734375" style="263" customWidth="1"/>
    <col min="15945" max="15945" width="18.77734375" style="263" customWidth="1"/>
    <col min="15946" max="15946" width="2.77734375" style="263" customWidth="1"/>
    <col min="15947" max="15947" width="19.109375" style="263" customWidth="1"/>
    <col min="15948" max="15948" width="2.77734375" style="263" customWidth="1"/>
    <col min="15949" max="15949" width="19.77734375" style="263" customWidth="1"/>
    <col min="15950" max="16118" width="8.77734375" style="263"/>
    <col min="16119" max="16119" width="55.109375" style="263" customWidth="1"/>
    <col min="16120" max="16120" width="2.77734375" style="263" customWidth="1"/>
    <col min="16121" max="16121" width="19.44140625" style="263" customWidth="1"/>
    <col min="16122" max="16122" width="2.77734375" style="263" customWidth="1"/>
    <col min="16123" max="16123" width="20.77734375" style="263" customWidth="1"/>
    <col min="16124" max="16124" width="2.77734375" style="263" customWidth="1"/>
    <col min="16125" max="16125" width="21" style="263" customWidth="1"/>
    <col min="16126" max="16126" width="2.77734375" style="263" customWidth="1"/>
    <col min="16127" max="16127" width="18.77734375" style="263" customWidth="1"/>
    <col min="16128" max="16128" width="2.77734375" style="263" customWidth="1"/>
    <col min="16129" max="16129" width="16.77734375" style="263" customWidth="1"/>
    <col min="16130" max="16130" width="2.77734375" style="263" customWidth="1"/>
    <col min="16131" max="16131" width="16.44140625" style="263" customWidth="1"/>
    <col min="16132" max="16132" width="2.77734375" style="263" customWidth="1"/>
    <col min="16133" max="16133" width="19.77734375" style="263" customWidth="1"/>
    <col min="16134" max="16134" width="2.77734375" style="263" customWidth="1"/>
    <col min="16135" max="16135" width="19.44140625" style="263" customWidth="1"/>
    <col min="16136" max="16136" width="2.77734375" style="263" customWidth="1"/>
    <col min="16137" max="16137" width="17.109375" style="263" customWidth="1"/>
    <col min="16138" max="16138" width="2.77734375" style="263" customWidth="1"/>
    <col min="16139" max="16139" width="19.109375" style="263" customWidth="1"/>
    <col min="16140" max="16140" width="2.77734375" style="263" customWidth="1"/>
    <col min="16141" max="16141" width="18.109375" style="263" customWidth="1"/>
    <col min="16142" max="16142" width="2.77734375" style="263" customWidth="1"/>
    <col min="16143" max="16143" width="17.5546875" style="263" customWidth="1"/>
    <col min="16144" max="16144" width="2.77734375" style="263" customWidth="1"/>
    <col min="16145" max="16145" width="20.77734375" style="263" customWidth="1"/>
    <col min="16146" max="16146" width="2.77734375" style="263" customWidth="1"/>
    <col min="16147" max="16147" width="17.77734375" style="263" customWidth="1"/>
    <col min="16148" max="16148" width="2.77734375" style="263" customWidth="1"/>
    <col min="16149" max="16149" width="19.5546875" style="263" customWidth="1"/>
    <col min="16150" max="16150" width="2.77734375" style="263" customWidth="1"/>
    <col min="16151" max="16151" width="16" style="263" customWidth="1"/>
    <col min="16152" max="16152" width="2.77734375" style="263" customWidth="1"/>
    <col min="16153" max="16153" width="18.77734375" style="263" customWidth="1"/>
    <col min="16154" max="16154" width="2.77734375" style="263" customWidth="1"/>
    <col min="16155" max="16155" width="18.109375" style="263" customWidth="1"/>
    <col min="16156" max="16157" width="8.77734375" style="263" customWidth="1"/>
    <col min="16158" max="16158" width="2.77734375" style="263" customWidth="1"/>
    <col min="16159" max="16159" width="18.77734375" style="263" customWidth="1"/>
    <col min="16160" max="16160" width="2.77734375" style="263" customWidth="1"/>
    <col min="16161" max="16161" width="19" style="263" customWidth="1"/>
    <col min="16162" max="16162" width="2.77734375" style="263" customWidth="1"/>
    <col min="16163" max="16163" width="18.109375" style="263" customWidth="1"/>
    <col min="16164" max="16164" width="2.77734375" style="263" customWidth="1"/>
    <col min="16165" max="16165" width="18.5546875" style="263" customWidth="1"/>
    <col min="16166" max="16166" width="2.77734375" style="263" customWidth="1"/>
    <col min="16167" max="16167" width="18.77734375" style="263" customWidth="1"/>
    <col min="16168" max="16168" width="2.77734375" style="263" customWidth="1"/>
    <col min="16169" max="16169" width="22.5546875" style="263" customWidth="1"/>
    <col min="16170" max="16170" width="2.77734375" style="263" customWidth="1"/>
    <col min="16171" max="16171" width="19.109375" style="263" customWidth="1"/>
    <col min="16172" max="16172" width="2.77734375" style="263" customWidth="1"/>
    <col min="16173" max="16173" width="22.77734375" style="263" customWidth="1"/>
    <col min="16174" max="16174" width="2.77734375" style="263" customWidth="1"/>
    <col min="16175" max="16175" width="24.109375" style="263" customWidth="1"/>
    <col min="16176" max="16176" width="2.77734375" style="263" customWidth="1"/>
    <col min="16177" max="16177" width="22.77734375" style="263" customWidth="1"/>
    <col min="16178" max="16178" width="2.77734375" style="263" customWidth="1"/>
    <col min="16179" max="16179" width="19.77734375" style="263" customWidth="1"/>
    <col min="16180" max="16180" width="2.77734375" style="263" customWidth="1"/>
    <col min="16181" max="16181" width="22.44140625" style="263" customWidth="1"/>
    <col min="16182" max="16182" width="2.77734375" style="263" customWidth="1"/>
    <col min="16183" max="16183" width="21.77734375" style="263" customWidth="1"/>
    <col min="16184" max="16184" width="2.77734375" style="263" customWidth="1"/>
    <col min="16185" max="16185" width="25.109375" style="263" customWidth="1"/>
    <col min="16186" max="16186" width="53.109375" style="263" customWidth="1"/>
    <col min="16187" max="16187" width="2.77734375" style="263" customWidth="1"/>
    <col min="16188" max="16188" width="25.109375" style="263" customWidth="1"/>
    <col min="16189" max="16189" width="2.77734375" style="263" customWidth="1"/>
    <col min="16190" max="16190" width="24" style="263" customWidth="1"/>
    <col min="16191" max="16191" width="2.77734375" style="263" customWidth="1"/>
    <col min="16192" max="16192" width="21.77734375" style="263" customWidth="1"/>
    <col min="16193" max="16193" width="2.77734375" style="263" customWidth="1"/>
    <col min="16194" max="16194" width="22.109375" style="263" customWidth="1"/>
    <col min="16195" max="16195" width="53.77734375" style="263" customWidth="1"/>
    <col min="16196" max="16196" width="2.77734375" style="263" customWidth="1"/>
    <col min="16197" max="16197" width="23.77734375" style="263" customWidth="1"/>
    <col min="16198" max="16198" width="2.77734375" style="263" customWidth="1"/>
    <col min="16199" max="16199" width="22.5546875" style="263" customWidth="1"/>
    <col min="16200" max="16200" width="2.77734375" style="263" customWidth="1"/>
    <col min="16201" max="16201" width="18.77734375" style="263" customWidth="1"/>
    <col min="16202" max="16202" width="2.77734375" style="263" customWidth="1"/>
    <col min="16203" max="16203" width="19.109375" style="263" customWidth="1"/>
    <col min="16204" max="16204" width="2.77734375" style="263" customWidth="1"/>
    <col min="16205" max="16205" width="19.77734375" style="263" customWidth="1"/>
    <col min="16206" max="16384" width="8.77734375" style="263"/>
  </cols>
  <sheetData>
    <row r="1" spans="1:77">
      <c r="A1" s="830" t="s">
        <v>826</v>
      </c>
    </row>
    <row r="3" spans="1:77" ht="18">
      <c r="A3" s="831" t="s">
        <v>30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55"/>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1195"/>
      <c r="BB3" s="249"/>
      <c r="BC3" s="249"/>
      <c r="BD3" s="249"/>
      <c r="BE3" s="249"/>
      <c r="BF3" s="249"/>
      <c r="BG3" s="249"/>
      <c r="BH3" s="249"/>
      <c r="BI3" s="249"/>
      <c r="BJ3" s="249"/>
      <c r="BK3" s="249"/>
      <c r="BL3" s="249"/>
      <c r="BM3" s="249"/>
      <c r="BN3" s="255"/>
      <c r="BO3" s="249"/>
      <c r="BP3" s="249"/>
      <c r="BQ3" s="249"/>
      <c r="BR3" s="249"/>
      <c r="BS3" s="249"/>
      <c r="BT3" s="249"/>
      <c r="BU3" s="249"/>
      <c r="BV3" s="249"/>
      <c r="BW3" s="249"/>
      <c r="BX3" s="249"/>
      <c r="BY3" s="249"/>
    </row>
    <row r="4" spans="1:77" ht="20.100000000000001" customHeight="1">
      <c r="A4" s="831" t="s">
        <v>894</v>
      </c>
      <c r="B4" s="249"/>
      <c r="C4" s="249"/>
      <c r="D4" s="249"/>
      <c r="E4" s="249"/>
      <c r="F4" s="249"/>
      <c r="G4" s="249"/>
      <c r="H4" s="249"/>
      <c r="I4" s="249"/>
      <c r="J4" s="249"/>
      <c r="K4" s="249"/>
      <c r="L4" s="249"/>
      <c r="M4" s="249"/>
      <c r="N4" s="249"/>
      <c r="O4" s="255" t="s">
        <v>22</v>
      </c>
      <c r="P4" s="249"/>
      <c r="Q4" s="249"/>
      <c r="R4" s="249"/>
      <c r="S4" s="249"/>
      <c r="T4" s="249"/>
      <c r="U4" s="249"/>
      <c r="V4" s="249"/>
      <c r="W4" s="249"/>
      <c r="X4" s="249"/>
      <c r="Y4" s="249"/>
      <c r="Z4" s="249"/>
      <c r="AA4" s="249"/>
      <c r="AB4" s="255"/>
      <c r="AC4" s="249"/>
      <c r="AD4" s="249"/>
      <c r="AE4" s="249"/>
      <c r="AF4" s="249"/>
      <c r="AG4" s="249"/>
      <c r="AH4" s="249"/>
      <c r="AI4" s="249"/>
      <c r="AJ4" s="249"/>
      <c r="AK4" s="249"/>
      <c r="AL4" s="249"/>
      <c r="AM4" s="249"/>
      <c r="AN4" s="249"/>
      <c r="AO4" s="249"/>
      <c r="AP4" s="249"/>
      <c r="AQ4" s="249"/>
      <c r="AR4" s="249"/>
      <c r="AS4" s="249" t="s">
        <v>22</v>
      </c>
      <c r="AT4" s="249"/>
      <c r="AU4" s="249"/>
      <c r="AV4" s="249"/>
      <c r="AW4" s="249"/>
      <c r="AX4" s="249"/>
      <c r="AY4" s="249"/>
      <c r="AZ4" s="249"/>
      <c r="BA4" s="1195"/>
      <c r="BB4" s="249"/>
      <c r="BC4" s="249"/>
      <c r="BD4" s="249"/>
      <c r="BE4" s="249"/>
      <c r="BF4" s="249"/>
      <c r="BG4" s="249"/>
      <c r="BH4" s="249"/>
      <c r="BI4" s="249"/>
      <c r="BJ4" s="249"/>
      <c r="BK4" s="249"/>
      <c r="BL4" s="249"/>
      <c r="BM4" s="249"/>
      <c r="BN4" s="255"/>
      <c r="BO4" s="249"/>
      <c r="BP4" s="249"/>
      <c r="BQ4" s="249"/>
      <c r="BR4" s="249"/>
      <c r="BS4" s="249"/>
      <c r="BT4" s="249"/>
      <c r="BV4" s="249"/>
      <c r="BW4" s="249"/>
      <c r="BX4" s="249"/>
      <c r="BY4" s="249"/>
    </row>
    <row r="5" spans="1:77" ht="18">
      <c r="A5" s="831" t="s">
        <v>118</v>
      </c>
      <c r="B5" s="249"/>
      <c r="C5" s="249"/>
      <c r="D5" s="249"/>
      <c r="E5" s="249"/>
      <c r="F5" s="249"/>
      <c r="G5" s="249"/>
      <c r="H5" s="249"/>
      <c r="I5" s="249"/>
      <c r="J5" s="249"/>
      <c r="K5" s="832"/>
      <c r="L5" s="249"/>
      <c r="M5" s="833" t="s">
        <v>389</v>
      </c>
      <c r="N5" s="249"/>
      <c r="O5" s="834"/>
      <c r="P5" s="249"/>
      <c r="Q5" s="249"/>
      <c r="R5" s="249"/>
      <c r="S5" s="249"/>
      <c r="T5" s="249"/>
      <c r="U5" s="249"/>
      <c r="V5" s="249"/>
      <c r="W5" s="249"/>
      <c r="X5" s="249"/>
      <c r="Y5" s="832"/>
      <c r="Z5" s="249"/>
      <c r="AA5" s="833" t="s">
        <v>389</v>
      </c>
      <c r="AB5" s="255"/>
      <c r="AD5" s="249"/>
      <c r="AE5" s="832"/>
      <c r="AF5" s="249"/>
      <c r="AG5" s="832"/>
      <c r="AH5" s="249"/>
      <c r="AI5" s="832"/>
      <c r="AJ5" s="249"/>
      <c r="AK5" s="832"/>
      <c r="AL5" s="249"/>
      <c r="AM5" s="833" t="s">
        <v>389</v>
      </c>
      <c r="AN5" s="249"/>
      <c r="AO5" s="832"/>
      <c r="AP5" s="249"/>
      <c r="AQ5" s="832"/>
      <c r="AR5" s="249"/>
      <c r="AS5" s="832"/>
      <c r="AT5" s="249"/>
      <c r="AU5" s="249"/>
      <c r="AV5" s="249"/>
      <c r="AX5" s="249"/>
      <c r="AY5" s="833" t="s">
        <v>389</v>
      </c>
      <c r="AZ5" s="249"/>
      <c r="BA5" s="1196"/>
      <c r="BB5" s="249"/>
      <c r="BC5" s="832"/>
      <c r="BD5" s="249"/>
      <c r="BF5" s="249"/>
      <c r="BG5" s="834"/>
      <c r="BH5" s="834"/>
      <c r="BI5" s="834"/>
      <c r="BJ5" s="249"/>
      <c r="BK5" s="833" t="s">
        <v>389</v>
      </c>
      <c r="BL5" s="249"/>
      <c r="BN5" s="255"/>
      <c r="BO5" s="249"/>
      <c r="BP5" s="249"/>
      <c r="BR5" s="249"/>
      <c r="BT5" s="249"/>
      <c r="BV5" s="249"/>
      <c r="BX5" s="249"/>
      <c r="BY5" s="833" t="s">
        <v>389</v>
      </c>
    </row>
    <row r="6" spans="1:77" ht="18">
      <c r="A6" s="831" t="s">
        <v>120</v>
      </c>
      <c r="B6" s="249"/>
      <c r="C6" s="249"/>
      <c r="D6" s="249"/>
      <c r="E6" s="249"/>
      <c r="F6" s="249"/>
      <c r="G6" s="249"/>
      <c r="H6" s="249"/>
      <c r="I6" s="249"/>
      <c r="J6" s="249"/>
      <c r="K6" s="249"/>
      <c r="L6" s="249"/>
      <c r="M6" s="249"/>
      <c r="N6" s="249"/>
      <c r="O6" s="249"/>
      <c r="P6" s="249"/>
      <c r="Q6" s="249"/>
      <c r="R6" s="249"/>
      <c r="S6" s="249"/>
      <c r="T6" s="249"/>
      <c r="U6" s="249"/>
      <c r="V6" s="249"/>
      <c r="W6" s="249"/>
      <c r="X6" s="249"/>
      <c r="Y6" s="832"/>
      <c r="Z6" s="249"/>
      <c r="AA6" s="834" t="s">
        <v>121</v>
      </c>
      <c r="AB6" s="255"/>
      <c r="AD6" s="249"/>
      <c r="AE6" s="832"/>
      <c r="AF6" s="249"/>
      <c r="AG6" s="832"/>
      <c r="AH6" s="249"/>
      <c r="AI6" s="832"/>
      <c r="AJ6" s="249"/>
      <c r="AK6" s="832"/>
      <c r="AL6" s="249"/>
      <c r="AM6" s="834" t="s">
        <v>121</v>
      </c>
      <c r="AN6" s="249"/>
      <c r="AO6" s="832"/>
      <c r="AP6" s="249"/>
      <c r="AQ6" s="832"/>
      <c r="AR6" s="249"/>
      <c r="AS6" s="832"/>
      <c r="AT6" s="249"/>
      <c r="AU6" s="249"/>
      <c r="AV6" s="249"/>
      <c r="AX6" s="249"/>
      <c r="AY6" s="834" t="s">
        <v>121</v>
      </c>
      <c r="AZ6" s="249"/>
      <c r="BA6" s="1196"/>
      <c r="BB6" s="249"/>
      <c r="BC6" s="832"/>
      <c r="BD6" s="249"/>
      <c r="BF6" s="249"/>
      <c r="BG6" s="834"/>
      <c r="BH6" s="834"/>
      <c r="BI6" s="834"/>
      <c r="BJ6" s="249"/>
      <c r="BK6" s="834" t="s">
        <v>121</v>
      </c>
      <c r="BL6" s="249"/>
      <c r="BN6" s="255"/>
      <c r="BO6" s="249"/>
      <c r="BP6" s="249"/>
      <c r="BR6" s="249"/>
      <c r="BT6" s="249"/>
      <c r="BV6" s="249"/>
      <c r="BX6" s="249"/>
      <c r="BY6" s="834" t="s">
        <v>121</v>
      </c>
    </row>
    <row r="7" spans="1:77" ht="18" customHeight="1">
      <c r="A7" s="835" t="s">
        <v>1313</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55"/>
      <c r="AC7" s="832"/>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1195"/>
      <c r="BB7" s="249"/>
      <c r="BC7" s="836"/>
      <c r="BD7" s="249"/>
      <c r="BE7" s="249"/>
      <c r="BF7" s="249"/>
      <c r="BG7" s="249"/>
      <c r="BH7" s="249"/>
      <c r="BI7" s="249"/>
      <c r="BJ7" s="249"/>
      <c r="BK7" s="249"/>
      <c r="BL7" s="249"/>
      <c r="BM7" s="249"/>
      <c r="BN7" s="255"/>
      <c r="BO7" s="249"/>
      <c r="BP7" s="249"/>
      <c r="BQ7" s="249"/>
      <c r="BR7" s="249"/>
      <c r="BS7" s="249"/>
      <c r="BT7" s="249"/>
      <c r="BU7" s="249"/>
      <c r="BV7" s="249"/>
      <c r="BW7" s="249"/>
      <c r="BX7" s="249"/>
      <c r="BY7" s="249"/>
    </row>
    <row r="8" spans="1:77" ht="16.350000000000001" customHeight="1">
      <c r="A8" s="255" t="s">
        <v>1181</v>
      </c>
      <c r="B8" s="249"/>
      <c r="C8" s="249"/>
      <c r="D8" s="249"/>
      <c r="E8" s="249"/>
      <c r="F8" s="249"/>
      <c r="G8" s="249"/>
      <c r="H8" s="249"/>
      <c r="I8" s="249"/>
      <c r="J8" s="249"/>
      <c r="K8" s="249"/>
      <c r="L8" s="249"/>
      <c r="M8" s="249"/>
      <c r="N8" s="249"/>
      <c r="O8" s="249"/>
      <c r="P8" s="249"/>
      <c r="Q8" s="255"/>
      <c r="R8" s="249"/>
      <c r="S8" s="255"/>
      <c r="T8" s="249"/>
      <c r="U8" s="255"/>
      <c r="V8" s="249"/>
      <c r="W8" s="255"/>
      <c r="X8" s="249"/>
      <c r="Y8" s="255"/>
      <c r="Z8" s="249"/>
      <c r="AA8" s="249"/>
      <c r="AB8" s="255"/>
      <c r="AC8" s="832"/>
      <c r="AD8" s="249"/>
      <c r="AE8" s="255"/>
      <c r="AF8" s="249"/>
      <c r="AG8" s="255"/>
      <c r="AH8" s="249"/>
      <c r="AI8" s="255"/>
      <c r="AJ8" s="249"/>
      <c r="AK8" s="255"/>
      <c r="AL8" s="249"/>
      <c r="AM8" s="255"/>
      <c r="AN8" s="249"/>
      <c r="AO8" s="249"/>
      <c r="AP8" s="249"/>
      <c r="AQ8" s="255"/>
      <c r="AR8" s="249"/>
      <c r="AS8" s="249"/>
      <c r="AT8" s="249"/>
      <c r="AU8" s="249"/>
      <c r="AV8" s="249"/>
      <c r="AW8" s="255"/>
      <c r="AX8" s="249"/>
      <c r="AY8" s="255"/>
      <c r="AZ8" s="249"/>
      <c r="BA8" s="1195"/>
      <c r="BB8" s="249"/>
      <c r="BC8" s="255"/>
      <c r="BD8" s="249"/>
      <c r="BE8" s="255"/>
      <c r="BF8" s="249"/>
      <c r="BG8" s="255"/>
      <c r="BH8" s="255"/>
      <c r="BI8" s="255"/>
      <c r="BJ8" s="249"/>
      <c r="BK8" s="255"/>
      <c r="BL8" s="249"/>
      <c r="BM8" s="255"/>
      <c r="BN8" s="255"/>
      <c r="BO8" s="255"/>
      <c r="BP8" s="249"/>
      <c r="BQ8" s="255"/>
      <c r="BR8" s="249"/>
      <c r="BS8" s="255"/>
      <c r="BT8" s="249"/>
      <c r="BU8" s="255"/>
      <c r="BV8" s="249"/>
      <c r="BW8" s="255"/>
      <c r="BX8" s="249"/>
      <c r="BY8" s="255"/>
    </row>
    <row r="9" spans="1:77">
      <c r="A9" s="249"/>
      <c r="B9" s="255"/>
      <c r="C9" s="255"/>
      <c r="D9" s="255"/>
      <c r="E9" s="837" t="s">
        <v>390</v>
      </c>
      <c r="F9" s="255"/>
      <c r="G9" s="255"/>
      <c r="H9" s="255"/>
      <c r="I9" s="255"/>
      <c r="J9" s="255"/>
      <c r="K9" s="255"/>
      <c r="L9" s="255"/>
      <c r="M9" s="249"/>
      <c r="N9" s="255"/>
      <c r="O9" s="255"/>
      <c r="P9" s="255"/>
      <c r="Q9" s="255"/>
      <c r="R9" s="255"/>
      <c r="S9" s="255"/>
      <c r="T9" s="255"/>
      <c r="U9" s="255"/>
      <c r="V9" s="255"/>
      <c r="W9" s="837" t="s">
        <v>391</v>
      </c>
      <c r="X9" s="255"/>
      <c r="Y9" s="255"/>
      <c r="Z9" s="255"/>
      <c r="AA9" s="249"/>
      <c r="AB9" s="249"/>
      <c r="AC9" s="832"/>
      <c r="AD9" s="255"/>
      <c r="AE9" s="255"/>
      <c r="AF9" s="255"/>
      <c r="AG9" s="255"/>
      <c r="AH9" s="255"/>
      <c r="AI9" s="255"/>
      <c r="AJ9" s="255"/>
      <c r="AK9" s="255"/>
      <c r="AL9" s="255"/>
      <c r="AM9" s="255"/>
      <c r="AN9" s="255"/>
      <c r="AO9" s="249"/>
      <c r="AP9" s="255"/>
      <c r="AQ9" s="255"/>
      <c r="AR9" s="255"/>
      <c r="AS9" s="249"/>
      <c r="AT9" s="255"/>
      <c r="AU9" s="255"/>
      <c r="AV9" s="255"/>
      <c r="AW9" s="255"/>
      <c r="AX9" s="255"/>
      <c r="AY9" s="255"/>
      <c r="AZ9" s="255"/>
      <c r="BA9" s="1195" t="s">
        <v>22</v>
      </c>
      <c r="BB9" s="255"/>
      <c r="BC9" s="255"/>
      <c r="BD9" s="255"/>
      <c r="BE9" s="255"/>
      <c r="BF9" s="255"/>
      <c r="BG9" s="255"/>
      <c r="BH9" s="255"/>
      <c r="BI9" s="255"/>
      <c r="BJ9" s="255"/>
      <c r="BK9" s="255"/>
      <c r="BL9" s="255"/>
      <c r="BM9" s="255"/>
      <c r="BN9" s="249"/>
      <c r="BO9" s="255"/>
      <c r="BP9" s="255"/>
      <c r="BQ9" s="255"/>
      <c r="BR9" s="255"/>
      <c r="BS9" s="255"/>
      <c r="BT9" s="255"/>
      <c r="BU9" s="255"/>
      <c r="BV9" s="255"/>
      <c r="BW9" s="255"/>
      <c r="BX9" s="255"/>
      <c r="BY9" s="255"/>
    </row>
    <row r="10" spans="1:77">
      <c r="A10" s="249"/>
      <c r="B10" s="255"/>
      <c r="C10" s="255"/>
      <c r="D10" s="255"/>
      <c r="E10" s="837" t="s">
        <v>392</v>
      </c>
      <c r="F10" s="255"/>
      <c r="G10" s="837" t="s">
        <v>393</v>
      </c>
      <c r="H10" s="255"/>
      <c r="I10" s="255"/>
      <c r="J10" s="255"/>
      <c r="K10" s="255"/>
      <c r="L10" s="255"/>
      <c r="M10" s="837" t="s">
        <v>394</v>
      </c>
      <c r="N10" s="255"/>
      <c r="O10" s="249"/>
      <c r="P10" s="255"/>
      <c r="Q10" s="837" t="s">
        <v>404</v>
      </c>
      <c r="R10" s="255"/>
      <c r="S10" s="837" t="s">
        <v>395</v>
      </c>
      <c r="T10" s="255"/>
      <c r="U10" s="837" t="s">
        <v>396</v>
      </c>
      <c r="V10" s="255"/>
      <c r="W10" s="837" t="s">
        <v>228</v>
      </c>
      <c r="X10" s="255"/>
      <c r="Y10" s="249"/>
      <c r="Z10" s="255"/>
      <c r="AA10" s="255"/>
      <c r="AB10" s="249"/>
      <c r="AC10" s="837" t="s">
        <v>130</v>
      </c>
      <c r="AD10" s="255"/>
      <c r="AE10" s="255"/>
      <c r="AF10" s="255"/>
      <c r="AG10" s="255"/>
      <c r="AH10" s="255"/>
      <c r="AI10" s="255"/>
      <c r="AJ10" s="255"/>
      <c r="AK10" s="255"/>
      <c r="AL10" s="255"/>
      <c r="AM10" s="837" t="s">
        <v>397</v>
      </c>
      <c r="AN10" s="255"/>
      <c r="AO10" s="249"/>
      <c r="AP10" s="255"/>
      <c r="AQ10" s="255"/>
      <c r="AR10" s="255"/>
      <c r="AS10" s="249"/>
      <c r="AT10" s="255"/>
      <c r="AU10" s="255"/>
      <c r="AV10" s="255"/>
      <c r="AW10" s="837" t="s">
        <v>398</v>
      </c>
      <c r="AX10" s="255"/>
      <c r="AY10" s="837" t="s">
        <v>399</v>
      </c>
      <c r="AZ10" s="255"/>
      <c r="BA10" s="1197"/>
      <c r="BB10" s="255"/>
      <c r="BC10" s="255"/>
      <c r="BD10" s="255"/>
      <c r="BE10" s="255"/>
      <c r="BF10" s="255"/>
      <c r="BG10" s="837" t="s">
        <v>1109</v>
      </c>
      <c r="BH10" s="255"/>
      <c r="BI10" s="255"/>
      <c r="BJ10" s="255"/>
      <c r="BK10" s="255"/>
      <c r="BL10" s="255"/>
      <c r="BM10" s="255"/>
      <c r="BN10" s="249"/>
      <c r="BO10" s="255"/>
      <c r="BP10" s="255"/>
      <c r="BQ10" s="837" t="s">
        <v>400</v>
      </c>
      <c r="BR10" s="255"/>
      <c r="BS10" s="255"/>
      <c r="BT10" s="255"/>
      <c r="BU10" s="255"/>
      <c r="BV10" s="255"/>
      <c r="BW10" s="255"/>
      <c r="BX10" s="255"/>
      <c r="BY10" s="255"/>
    </row>
    <row r="11" spans="1:77">
      <c r="A11" s="249"/>
      <c r="B11" s="255"/>
      <c r="C11" s="837" t="s">
        <v>49</v>
      </c>
      <c r="D11" s="255"/>
      <c r="E11" s="837" t="s">
        <v>401</v>
      </c>
      <c r="F11" s="255"/>
      <c r="G11" s="837" t="s">
        <v>402</v>
      </c>
      <c r="H11" s="255"/>
      <c r="I11" s="255"/>
      <c r="J11" s="255"/>
      <c r="K11" s="837" t="s">
        <v>403</v>
      </c>
      <c r="L11" s="255"/>
      <c r="M11" s="837" t="s">
        <v>186</v>
      </c>
      <c r="N11" s="255"/>
      <c r="O11" s="837" t="s">
        <v>404</v>
      </c>
      <c r="P11" s="255"/>
      <c r="Q11" s="837" t="s">
        <v>211</v>
      </c>
      <c r="R11" s="255"/>
      <c r="S11" s="837" t="s">
        <v>401</v>
      </c>
      <c r="T11" s="255"/>
      <c r="U11" s="837" t="s">
        <v>405</v>
      </c>
      <c r="V11" s="255"/>
      <c r="W11" s="837" t="s">
        <v>406</v>
      </c>
      <c r="X11" s="255"/>
      <c r="Y11" s="249"/>
      <c r="Z11" s="255"/>
      <c r="AA11" s="837" t="s">
        <v>130</v>
      </c>
      <c r="AB11" s="249"/>
      <c r="AC11" s="837" t="s">
        <v>407</v>
      </c>
      <c r="AD11" s="255"/>
      <c r="AE11" s="837" t="s">
        <v>408</v>
      </c>
      <c r="AF11" s="255"/>
      <c r="AG11" s="255"/>
      <c r="AH11" s="255"/>
      <c r="AI11" s="255"/>
      <c r="AJ11" s="255"/>
      <c r="AK11" s="255"/>
      <c r="AL11" s="255"/>
      <c r="AM11" s="837" t="s">
        <v>186</v>
      </c>
      <c r="AN11" s="255"/>
      <c r="AO11" s="837" t="s">
        <v>166</v>
      </c>
      <c r="AP11" s="255"/>
      <c r="AQ11" s="837" t="s">
        <v>409</v>
      </c>
      <c r="AR11" s="255"/>
      <c r="AS11" s="837" t="s">
        <v>410</v>
      </c>
      <c r="AT11" s="255"/>
      <c r="AU11" s="255"/>
      <c r="AV11" s="255"/>
      <c r="AW11" s="837" t="s">
        <v>411</v>
      </c>
      <c r="AX11" s="255"/>
      <c r="AY11" s="837" t="s">
        <v>411</v>
      </c>
      <c r="AZ11" s="255"/>
      <c r="BA11" s="1198" t="s">
        <v>412</v>
      </c>
      <c r="BB11" s="255"/>
      <c r="BC11" s="255"/>
      <c r="BD11" s="255"/>
      <c r="BE11" s="837" t="s">
        <v>413</v>
      </c>
      <c r="BF11" s="255"/>
      <c r="BG11" s="837" t="s">
        <v>139</v>
      </c>
      <c r="BH11" s="837"/>
      <c r="BI11" s="837" t="s">
        <v>833</v>
      </c>
      <c r="BJ11" s="255"/>
      <c r="BK11" s="837" t="s">
        <v>49</v>
      </c>
      <c r="BL11" s="255"/>
      <c r="BM11" s="837" t="s">
        <v>49</v>
      </c>
      <c r="BN11" s="249"/>
      <c r="BO11" s="255"/>
      <c r="BP11" s="255"/>
      <c r="BQ11" s="837" t="s">
        <v>414</v>
      </c>
      <c r="BR11" s="255"/>
      <c r="BS11" s="255"/>
      <c r="BT11" s="255"/>
      <c r="BU11" s="837" t="s">
        <v>164</v>
      </c>
      <c r="BV11" s="255"/>
      <c r="BW11" s="837" t="s">
        <v>401</v>
      </c>
      <c r="BX11" s="255"/>
      <c r="BY11" s="255" t="s">
        <v>22</v>
      </c>
    </row>
    <row r="12" spans="1:77">
      <c r="A12" s="249"/>
      <c r="B12" s="255"/>
      <c r="C12" s="837" t="s">
        <v>53</v>
      </c>
      <c r="D12" s="255"/>
      <c r="E12" s="837" t="s">
        <v>416</v>
      </c>
      <c r="F12" s="255"/>
      <c r="G12" s="837" t="s">
        <v>53</v>
      </c>
      <c r="H12" s="255"/>
      <c r="I12" s="837" t="s">
        <v>417</v>
      </c>
      <c r="J12" s="255"/>
      <c r="K12" s="837" t="s">
        <v>418</v>
      </c>
      <c r="L12" s="255"/>
      <c r="M12" s="837" t="s">
        <v>53</v>
      </c>
      <c r="N12" s="255"/>
      <c r="O12" s="837" t="s">
        <v>419</v>
      </c>
      <c r="P12" s="255"/>
      <c r="Q12" s="837" t="s">
        <v>1096</v>
      </c>
      <c r="R12" s="255"/>
      <c r="S12" s="837" t="s">
        <v>420</v>
      </c>
      <c r="T12" s="255"/>
      <c r="U12" s="837" t="s">
        <v>186</v>
      </c>
      <c r="V12" s="255"/>
      <c r="W12" s="837" t="s">
        <v>401</v>
      </c>
      <c r="X12" s="255"/>
      <c r="Y12" s="837" t="s">
        <v>130</v>
      </c>
      <c r="Z12" s="255"/>
      <c r="AA12" s="837" t="s">
        <v>407</v>
      </c>
      <c r="AB12" s="249"/>
      <c r="AC12" s="837" t="s">
        <v>421</v>
      </c>
      <c r="AD12" s="255"/>
      <c r="AE12" s="837" t="s">
        <v>422</v>
      </c>
      <c r="AF12" s="255"/>
      <c r="AG12" s="836" t="s">
        <v>423</v>
      </c>
      <c r="AH12" s="255"/>
      <c r="AI12" s="837" t="s">
        <v>193</v>
      </c>
      <c r="AJ12" s="255"/>
      <c r="AK12" s="837" t="s">
        <v>193</v>
      </c>
      <c r="AL12" s="255"/>
      <c r="AM12" s="837" t="s">
        <v>53</v>
      </c>
      <c r="AN12" s="255"/>
      <c r="AO12" s="837" t="s">
        <v>53</v>
      </c>
      <c r="AP12" s="255"/>
      <c r="AQ12" s="837" t="s">
        <v>424</v>
      </c>
      <c r="AR12" s="255"/>
      <c r="AS12" s="837" t="s">
        <v>425</v>
      </c>
      <c r="AT12" s="255"/>
      <c r="AU12" s="837" t="s">
        <v>140</v>
      </c>
      <c r="AV12" s="255"/>
      <c r="AW12" s="837" t="s">
        <v>236</v>
      </c>
      <c r="AX12" s="255"/>
      <c r="AY12" s="837" t="s">
        <v>426</v>
      </c>
      <c r="AZ12" s="255"/>
      <c r="BA12" s="1198" t="s">
        <v>427</v>
      </c>
      <c r="BB12" s="255"/>
      <c r="BC12" s="837" t="s">
        <v>428</v>
      </c>
      <c r="BD12" s="255"/>
      <c r="BE12" s="837" t="s">
        <v>429</v>
      </c>
      <c r="BF12" s="255"/>
      <c r="BG12" s="837" t="s">
        <v>401</v>
      </c>
      <c r="BH12" s="837"/>
      <c r="BI12" s="837" t="s">
        <v>904</v>
      </c>
      <c r="BJ12" s="255"/>
      <c r="BK12" s="837" t="s">
        <v>193</v>
      </c>
      <c r="BL12" s="255"/>
      <c r="BM12" s="837" t="s">
        <v>430</v>
      </c>
      <c r="BN12" s="249"/>
      <c r="BO12" s="837" t="s">
        <v>431</v>
      </c>
      <c r="BP12" s="255"/>
      <c r="BQ12" s="837" t="s">
        <v>432</v>
      </c>
      <c r="BR12" s="837"/>
      <c r="BS12" s="837" t="s">
        <v>433</v>
      </c>
      <c r="BT12" s="255"/>
      <c r="BU12" s="837" t="s">
        <v>434</v>
      </c>
      <c r="BV12" s="255"/>
      <c r="BW12" s="837" t="s">
        <v>435</v>
      </c>
      <c r="BX12" s="255"/>
      <c r="BY12" s="255"/>
    </row>
    <row r="13" spans="1:77">
      <c r="A13" s="249"/>
      <c r="B13" s="255"/>
      <c r="C13" s="837" t="s">
        <v>57</v>
      </c>
      <c r="D13" s="255"/>
      <c r="E13" s="837" t="s">
        <v>437</v>
      </c>
      <c r="F13" s="255"/>
      <c r="G13" s="837" t="s">
        <v>57</v>
      </c>
      <c r="H13" s="255"/>
      <c r="I13" s="837" t="s">
        <v>438</v>
      </c>
      <c r="J13" s="255"/>
      <c r="K13" s="837" t="s">
        <v>439</v>
      </c>
      <c r="L13" s="255"/>
      <c r="M13" s="837" t="s">
        <v>240</v>
      </c>
      <c r="N13" s="255"/>
      <c r="O13" s="837" t="s">
        <v>440</v>
      </c>
      <c r="P13" s="255"/>
      <c r="Q13" s="837" t="s">
        <v>161</v>
      </c>
      <c r="R13" s="255"/>
      <c r="S13" s="837" t="s">
        <v>237</v>
      </c>
      <c r="T13" s="255"/>
      <c r="U13" s="837" t="s">
        <v>240</v>
      </c>
      <c r="V13" s="255"/>
      <c r="W13" s="837" t="s">
        <v>437</v>
      </c>
      <c r="X13" s="255"/>
      <c r="Y13" s="837" t="s">
        <v>156</v>
      </c>
      <c r="Z13" s="255"/>
      <c r="AA13" s="837" t="s">
        <v>441</v>
      </c>
      <c r="AB13" s="249"/>
      <c r="AC13" s="837" t="s">
        <v>442</v>
      </c>
      <c r="AD13" s="255"/>
      <c r="AE13" s="837" t="s">
        <v>443</v>
      </c>
      <c r="AF13" s="255"/>
      <c r="AG13" s="837" t="s">
        <v>444</v>
      </c>
      <c r="AH13" s="255"/>
      <c r="AI13" s="837" t="s">
        <v>71</v>
      </c>
      <c r="AJ13" s="255"/>
      <c r="AK13" s="837" t="s">
        <v>174</v>
      </c>
      <c r="AL13" s="255"/>
      <c r="AM13" s="837" t="s">
        <v>240</v>
      </c>
      <c r="AN13" s="255"/>
      <c r="AO13" s="837" t="s">
        <v>57</v>
      </c>
      <c r="AP13" s="255"/>
      <c r="AQ13" s="837" t="s">
        <v>445</v>
      </c>
      <c r="AR13" s="255"/>
      <c r="AS13" s="837" t="s">
        <v>236</v>
      </c>
      <c r="AT13" s="255"/>
      <c r="AU13" s="837" t="s">
        <v>492</v>
      </c>
      <c r="AV13" s="255"/>
      <c r="AW13" s="837" t="s">
        <v>437</v>
      </c>
      <c r="AX13" s="255"/>
      <c r="AY13" s="837" t="s">
        <v>437</v>
      </c>
      <c r="AZ13" s="255"/>
      <c r="BA13" s="1198" t="s">
        <v>446</v>
      </c>
      <c r="BB13" s="255"/>
      <c r="BC13" s="837" t="s">
        <v>437</v>
      </c>
      <c r="BD13" s="255"/>
      <c r="BE13" s="837" t="s">
        <v>437</v>
      </c>
      <c r="BF13" s="255"/>
      <c r="BG13" s="837" t="s">
        <v>437</v>
      </c>
      <c r="BH13" s="837"/>
      <c r="BI13" s="837" t="s">
        <v>437</v>
      </c>
      <c r="BJ13" s="255"/>
      <c r="BK13" s="837" t="s">
        <v>437</v>
      </c>
      <c r="BL13" s="255"/>
      <c r="BM13" s="837" t="s">
        <v>435</v>
      </c>
      <c r="BN13" s="249"/>
      <c r="BO13" s="837" t="s">
        <v>447</v>
      </c>
      <c r="BP13" s="255"/>
      <c r="BQ13" s="837" t="s">
        <v>448</v>
      </c>
      <c r="BR13" s="837"/>
      <c r="BS13" s="837" t="s">
        <v>401</v>
      </c>
      <c r="BT13" s="255"/>
      <c r="BU13" s="837" t="s">
        <v>437</v>
      </c>
      <c r="BV13" s="255"/>
      <c r="BW13" s="837" t="s">
        <v>449</v>
      </c>
      <c r="BX13" s="255"/>
      <c r="BY13" s="837" t="s">
        <v>22</v>
      </c>
    </row>
    <row r="14" spans="1:77">
      <c r="A14" s="249"/>
      <c r="B14" s="255"/>
      <c r="C14" s="257" t="s">
        <v>450</v>
      </c>
      <c r="D14" s="255"/>
      <c r="E14" s="257" t="s">
        <v>451</v>
      </c>
      <c r="F14" s="255"/>
      <c r="G14" s="257" t="s">
        <v>452</v>
      </c>
      <c r="H14" s="255"/>
      <c r="I14" s="257" t="s">
        <v>453</v>
      </c>
      <c r="J14" s="255"/>
      <c r="K14" s="257" t="s">
        <v>454</v>
      </c>
      <c r="L14" s="255"/>
      <c r="M14" s="257" t="s">
        <v>455</v>
      </c>
      <c r="N14" s="255"/>
      <c r="O14" s="257" t="s">
        <v>456</v>
      </c>
      <c r="P14" s="255"/>
      <c r="Q14" s="257" t="s">
        <v>1095</v>
      </c>
      <c r="R14" s="255"/>
      <c r="S14" s="257" t="s">
        <v>527</v>
      </c>
      <c r="T14" s="255"/>
      <c r="U14" s="257" t="s">
        <v>457</v>
      </c>
      <c r="V14" s="255"/>
      <c r="W14" s="257" t="s">
        <v>458</v>
      </c>
      <c r="X14" s="255"/>
      <c r="Y14" s="257" t="s">
        <v>459</v>
      </c>
      <c r="Z14" s="255"/>
      <c r="AA14" s="257" t="s">
        <v>460</v>
      </c>
      <c r="AB14" s="249"/>
      <c r="AC14" s="257" t="s">
        <v>461</v>
      </c>
      <c r="AD14" s="255"/>
      <c r="AE14" s="257" t="s">
        <v>462</v>
      </c>
      <c r="AF14" s="255"/>
      <c r="AG14" s="258" t="s">
        <v>463</v>
      </c>
      <c r="AH14" s="255"/>
      <c r="AI14" s="257" t="s">
        <v>464</v>
      </c>
      <c r="AJ14" s="255"/>
      <c r="AK14" s="257" t="s">
        <v>465</v>
      </c>
      <c r="AL14" s="255"/>
      <c r="AM14" s="257" t="s">
        <v>466</v>
      </c>
      <c r="AN14" s="255"/>
      <c r="AO14" s="257" t="s">
        <v>467</v>
      </c>
      <c r="AP14" s="255"/>
      <c r="AQ14" s="257" t="s">
        <v>468</v>
      </c>
      <c r="AR14" s="255"/>
      <c r="AS14" s="257" t="s">
        <v>469</v>
      </c>
      <c r="AT14" s="255"/>
      <c r="AU14" s="257" t="s">
        <v>493</v>
      </c>
      <c r="AV14" s="255"/>
      <c r="AW14" s="257" t="s">
        <v>470</v>
      </c>
      <c r="AX14" s="255"/>
      <c r="AY14" s="257" t="s">
        <v>471</v>
      </c>
      <c r="AZ14" s="255"/>
      <c r="BA14" s="1199" t="s">
        <v>472</v>
      </c>
      <c r="BB14" s="255"/>
      <c r="BC14" s="257" t="s">
        <v>473</v>
      </c>
      <c r="BD14" s="255"/>
      <c r="BE14" s="257" t="s">
        <v>474</v>
      </c>
      <c r="BF14" s="255"/>
      <c r="BG14" s="258" t="s">
        <v>475</v>
      </c>
      <c r="BH14" s="260"/>
      <c r="BI14" s="257" t="s">
        <v>832</v>
      </c>
      <c r="BJ14" s="255"/>
      <c r="BK14" s="257" t="s">
        <v>827</v>
      </c>
      <c r="BL14" s="255"/>
      <c r="BM14" s="257" t="s">
        <v>476</v>
      </c>
      <c r="BN14" s="249"/>
      <c r="BO14" s="257" t="s">
        <v>477</v>
      </c>
      <c r="BP14" s="255"/>
      <c r="BQ14" s="257" t="s">
        <v>478</v>
      </c>
      <c r="BR14" s="256"/>
      <c r="BS14" s="257" t="s">
        <v>479</v>
      </c>
      <c r="BT14" s="255"/>
      <c r="BU14" s="257" t="s">
        <v>480</v>
      </c>
      <c r="BV14" s="255"/>
      <c r="BW14" s="257" t="s">
        <v>481</v>
      </c>
      <c r="BX14" s="255"/>
      <c r="BY14" s="258" t="s">
        <v>822</v>
      </c>
    </row>
    <row r="15" spans="1:77">
      <c r="A15" s="255" t="s">
        <v>0</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t="s">
        <v>22</v>
      </c>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1195"/>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row>
    <row r="16" spans="1:77">
      <c r="A16" s="249" t="s">
        <v>1016</v>
      </c>
      <c r="B16" s="249" t="s">
        <v>22</v>
      </c>
      <c r="C16" s="422">
        <v>0</v>
      </c>
      <c r="D16" s="250"/>
      <c r="E16" s="422">
        <v>0</v>
      </c>
      <c r="F16" s="250"/>
      <c r="G16" s="422">
        <v>0</v>
      </c>
      <c r="H16" s="250"/>
      <c r="I16" s="422">
        <v>0</v>
      </c>
      <c r="J16" s="250"/>
      <c r="K16" s="422">
        <v>0</v>
      </c>
      <c r="L16" s="250"/>
      <c r="M16" s="422">
        <v>0</v>
      </c>
      <c r="N16" s="250"/>
      <c r="O16" s="422">
        <v>520557</v>
      </c>
      <c r="P16" s="250"/>
      <c r="Q16" s="422">
        <v>0</v>
      </c>
      <c r="R16" s="250"/>
      <c r="S16" s="422">
        <v>0</v>
      </c>
      <c r="T16" s="250"/>
      <c r="U16" s="422">
        <v>0</v>
      </c>
      <c r="V16" s="250"/>
      <c r="W16" s="422">
        <v>0</v>
      </c>
      <c r="X16" s="250"/>
      <c r="Y16" s="422">
        <v>0</v>
      </c>
      <c r="Z16" s="250"/>
      <c r="AA16" s="422">
        <v>0</v>
      </c>
      <c r="AB16" s="250"/>
      <c r="AC16" s="422">
        <v>0</v>
      </c>
      <c r="AD16" s="250"/>
      <c r="AE16" s="422">
        <v>0</v>
      </c>
      <c r="AF16" s="250"/>
      <c r="AG16" s="422">
        <v>0</v>
      </c>
      <c r="AH16" s="250"/>
      <c r="AI16" s="422">
        <v>0</v>
      </c>
      <c r="AJ16" s="250"/>
      <c r="AK16" s="422">
        <v>0</v>
      </c>
      <c r="AL16" s="250"/>
      <c r="AM16" s="422">
        <v>0</v>
      </c>
      <c r="AN16" s="250"/>
      <c r="AO16" s="422">
        <v>0</v>
      </c>
      <c r="AP16" s="250"/>
      <c r="AQ16" s="422">
        <v>0</v>
      </c>
      <c r="AR16" s="250"/>
      <c r="AS16" s="422">
        <v>0</v>
      </c>
      <c r="AT16" s="250"/>
      <c r="AU16" s="422">
        <v>0</v>
      </c>
      <c r="AV16" s="250"/>
      <c r="AW16" s="422">
        <v>0</v>
      </c>
      <c r="AX16" s="250"/>
      <c r="AY16" s="422">
        <v>0</v>
      </c>
      <c r="AZ16" s="250"/>
      <c r="BA16" s="1010">
        <v>0</v>
      </c>
      <c r="BB16" s="250"/>
      <c r="BC16" s="422">
        <v>0</v>
      </c>
      <c r="BD16" s="250"/>
      <c r="BE16" s="422">
        <v>0</v>
      </c>
      <c r="BF16" s="250"/>
      <c r="BG16" s="422">
        <v>0</v>
      </c>
      <c r="BH16" s="838"/>
      <c r="BI16" s="422">
        <v>0</v>
      </c>
      <c r="BJ16" s="250"/>
      <c r="BK16" s="422">
        <v>0</v>
      </c>
      <c r="BL16" s="250"/>
      <c r="BM16" s="422">
        <v>0</v>
      </c>
      <c r="BN16" s="250"/>
      <c r="BO16" s="422">
        <v>0</v>
      </c>
      <c r="BP16" s="250"/>
      <c r="BQ16" s="422">
        <v>0</v>
      </c>
      <c r="BR16" s="251"/>
      <c r="BS16" s="422">
        <v>0</v>
      </c>
      <c r="BT16" s="250"/>
      <c r="BU16" s="422">
        <v>0</v>
      </c>
      <c r="BV16" s="250"/>
      <c r="BW16" s="422">
        <v>0</v>
      </c>
      <c r="BX16" s="250"/>
      <c r="BY16" s="838">
        <v>0</v>
      </c>
    </row>
    <row r="17" spans="1:77">
      <c r="A17" s="252" t="s">
        <v>338</v>
      </c>
      <c r="B17" s="249" t="s">
        <v>22</v>
      </c>
      <c r="C17" s="401">
        <v>0</v>
      </c>
      <c r="D17" s="249"/>
      <c r="E17" s="401">
        <v>0</v>
      </c>
      <c r="F17" s="249"/>
      <c r="G17" s="401">
        <v>0</v>
      </c>
      <c r="H17" s="249"/>
      <c r="I17" s="401">
        <v>0</v>
      </c>
      <c r="J17" s="249"/>
      <c r="K17" s="401">
        <v>0</v>
      </c>
      <c r="L17" s="249"/>
      <c r="M17" s="401">
        <v>0</v>
      </c>
      <c r="N17" s="249"/>
      <c r="O17" s="401">
        <v>535895</v>
      </c>
      <c r="P17" s="249"/>
      <c r="Q17" s="401">
        <v>0</v>
      </c>
      <c r="R17" s="249"/>
      <c r="S17" s="401">
        <v>0</v>
      </c>
      <c r="T17" s="249"/>
      <c r="U17" s="401">
        <v>0</v>
      </c>
      <c r="V17" s="249"/>
      <c r="W17" s="401">
        <v>0</v>
      </c>
      <c r="X17" s="249"/>
      <c r="Y17" s="401">
        <v>0</v>
      </c>
      <c r="Z17" s="249"/>
      <c r="AA17" s="401">
        <v>0</v>
      </c>
      <c r="AB17" s="249" t="s">
        <v>22</v>
      </c>
      <c r="AC17" s="401">
        <v>0</v>
      </c>
      <c r="AD17" s="249"/>
      <c r="AE17" s="401">
        <v>0</v>
      </c>
      <c r="AF17" s="249"/>
      <c r="AG17" s="401">
        <v>0</v>
      </c>
      <c r="AH17" s="249"/>
      <c r="AI17" s="401">
        <v>0</v>
      </c>
      <c r="AJ17" s="249"/>
      <c r="AK17" s="401">
        <v>0</v>
      </c>
      <c r="AL17" s="249"/>
      <c r="AM17" s="401">
        <v>0</v>
      </c>
      <c r="AN17" s="249"/>
      <c r="AO17" s="401">
        <v>0</v>
      </c>
      <c r="AP17" s="249"/>
      <c r="AQ17" s="401">
        <v>0</v>
      </c>
      <c r="AR17" s="249"/>
      <c r="AS17" s="401">
        <v>0</v>
      </c>
      <c r="AT17" s="249"/>
      <c r="AU17" s="401">
        <v>0</v>
      </c>
      <c r="AV17" s="249"/>
      <c r="AW17" s="401">
        <v>0</v>
      </c>
      <c r="AX17" s="249"/>
      <c r="AY17" s="401">
        <v>0</v>
      </c>
      <c r="AZ17" s="249"/>
      <c r="BA17" s="1018">
        <v>0</v>
      </c>
      <c r="BB17" s="249"/>
      <c r="BC17" s="401">
        <v>0</v>
      </c>
      <c r="BD17" s="249"/>
      <c r="BE17" s="401">
        <v>0</v>
      </c>
      <c r="BF17" s="249"/>
      <c r="BG17" s="401">
        <v>0</v>
      </c>
      <c r="BH17" s="251"/>
      <c r="BI17" s="401">
        <v>0</v>
      </c>
      <c r="BJ17" s="249"/>
      <c r="BK17" s="401">
        <v>0</v>
      </c>
      <c r="BL17" s="249"/>
      <c r="BM17" s="401">
        <v>0</v>
      </c>
      <c r="BN17" s="249" t="s">
        <v>22</v>
      </c>
      <c r="BO17" s="401">
        <v>0</v>
      </c>
      <c r="BP17" s="249"/>
      <c r="BQ17" s="401">
        <v>0</v>
      </c>
      <c r="BR17" s="251"/>
      <c r="BS17" s="401">
        <v>0</v>
      </c>
      <c r="BT17" s="249"/>
      <c r="BU17" s="401">
        <v>0</v>
      </c>
      <c r="BV17" s="249"/>
      <c r="BW17" s="401">
        <v>0</v>
      </c>
      <c r="BX17" s="249"/>
      <c r="BY17" s="251">
        <v>0</v>
      </c>
    </row>
    <row r="18" spans="1:77">
      <c r="A18" s="252" t="s">
        <v>351</v>
      </c>
      <c r="B18" s="249" t="s">
        <v>22</v>
      </c>
      <c r="C18" s="401">
        <v>0</v>
      </c>
      <c r="D18" s="249"/>
      <c r="E18" s="401">
        <v>0</v>
      </c>
      <c r="F18" s="249"/>
      <c r="G18" s="401">
        <v>0</v>
      </c>
      <c r="H18" s="249"/>
      <c r="I18" s="401">
        <v>0</v>
      </c>
      <c r="J18" s="249"/>
      <c r="K18" s="401">
        <v>0</v>
      </c>
      <c r="L18" s="249"/>
      <c r="M18" s="401">
        <v>0</v>
      </c>
      <c r="N18" s="249"/>
      <c r="O18" s="401">
        <v>0</v>
      </c>
      <c r="P18" s="249"/>
      <c r="Q18" s="401">
        <v>0</v>
      </c>
      <c r="R18" s="249"/>
      <c r="S18" s="401">
        <v>0</v>
      </c>
      <c r="T18" s="249"/>
      <c r="U18" s="401">
        <v>0</v>
      </c>
      <c r="V18" s="249"/>
      <c r="W18" s="401">
        <v>0</v>
      </c>
      <c r="X18" s="249"/>
      <c r="Y18" s="401">
        <v>119100</v>
      </c>
      <c r="Z18" s="249"/>
      <c r="AA18" s="401">
        <v>0</v>
      </c>
      <c r="AB18" s="249" t="s">
        <v>22</v>
      </c>
      <c r="AC18" s="401">
        <v>0</v>
      </c>
      <c r="AD18" s="249"/>
      <c r="AE18" s="401">
        <v>0</v>
      </c>
      <c r="AF18" s="249"/>
      <c r="AG18" s="401">
        <v>0</v>
      </c>
      <c r="AH18" s="249"/>
      <c r="AI18" s="401">
        <v>0</v>
      </c>
      <c r="AJ18" s="249"/>
      <c r="AK18" s="401">
        <v>0</v>
      </c>
      <c r="AL18" s="249"/>
      <c r="AM18" s="401">
        <v>0</v>
      </c>
      <c r="AN18" s="249"/>
      <c r="AO18" s="401">
        <v>0</v>
      </c>
      <c r="AP18" s="249"/>
      <c r="AQ18" s="401">
        <v>0</v>
      </c>
      <c r="AR18" s="249"/>
      <c r="AS18" s="401">
        <v>0</v>
      </c>
      <c r="AT18" s="249"/>
      <c r="AU18" s="401">
        <v>0</v>
      </c>
      <c r="AV18" s="249"/>
      <c r="AW18" s="401">
        <v>0</v>
      </c>
      <c r="AX18" s="249"/>
      <c r="AY18" s="401">
        <v>0</v>
      </c>
      <c r="AZ18" s="249"/>
      <c r="BA18" s="1018">
        <v>0</v>
      </c>
      <c r="BB18" s="249"/>
      <c r="BC18" s="401">
        <v>0</v>
      </c>
      <c r="BD18" s="249"/>
      <c r="BE18" s="401">
        <v>0</v>
      </c>
      <c r="BF18" s="249"/>
      <c r="BG18" s="401">
        <v>0</v>
      </c>
      <c r="BH18" s="251"/>
      <c r="BI18" s="401">
        <v>0</v>
      </c>
      <c r="BJ18" s="249"/>
      <c r="BK18" s="401">
        <v>0</v>
      </c>
      <c r="BL18" s="249"/>
      <c r="BM18" s="401">
        <v>0</v>
      </c>
      <c r="BN18" s="249" t="s">
        <v>22</v>
      </c>
      <c r="BO18" s="401">
        <v>0</v>
      </c>
      <c r="BP18" s="249"/>
      <c r="BQ18" s="401">
        <v>0</v>
      </c>
      <c r="BR18" s="251"/>
      <c r="BS18" s="401">
        <v>0</v>
      </c>
      <c r="BT18" s="249"/>
      <c r="BU18" s="401">
        <v>0</v>
      </c>
      <c r="BV18" s="249"/>
      <c r="BW18" s="401">
        <v>0</v>
      </c>
      <c r="BX18" s="249"/>
      <c r="BY18" s="251">
        <v>0</v>
      </c>
    </row>
    <row r="19" spans="1:77">
      <c r="A19" s="252" t="s">
        <v>1017</v>
      </c>
      <c r="B19" s="249" t="s">
        <v>22</v>
      </c>
      <c r="C19" s="401">
        <v>2772796</v>
      </c>
      <c r="D19" s="249"/>
      <c r="E19" s="401">
        <v>0</v>
      </c>
      <c r="F19" s="249"/>
      <c r="G19" s="401">
        <v>25</v>
      </c>
      <c r="H19" s="249"/>
      <c r="I19" s="401">
        <v>0</v>
      </c>
      <c r="J19" s="249"/>
      <c r="K19" s="401">
        <v>0</v>
      </c>
      <c r="L19" s="249"/>
      <c r="M19" s="401">
        <v>353181</v>
      </c>
      <c r="N19" s="249"/>
      <c r="O19" s="401">
        <v>1295701</v>
      </c>
      <c r="P19" s="249"/>
      <c r="Q19" s="401">
        <v>0</v>
      </c>
      <c r="R19" s="249"/>
      <c r="S19" s="401">
        <v>0</v>
      </c>
      <c r="T19" s="249"/>
      <c r="U19" s="401">
        <v>19354</v>
      </c>
      <c r="V19" s="249"/>
      <c r="W19" s="401">
        <v>0</v>
      </c>
      <c r="X19" s="249"/>
      <c r="Y19" s="401">
        <v>78060</v>
      </c>
      <c r="Z19" s="249"/>
      <c r="AA19" s="401">
        <v>0</v>
      </c>
      <c r="AB19" s="249" t="s">
        <v>304</v>
      </c>
      <c r="AC19" s="401">
        <v>0</v>
      </c>
      <c r="AD19" s="249"/>
      <c r="AE19" s="401">
        <v>4</v>
      </c>
      <c r="AF19" s="249"/>
      <c r="AG19" s="401">
        <v>102135</v>
      </c>
      <c r="AH19" s="249"/>
      <c r="AI19" s="401">
        <v>0</v>
      </c>
      <c r="AJ19" s="249"/>
      <c r="AK19" s="401">
        <v>431511</v>
      </c>
      <c r="AL19" s="249"/>
      <c r="AM19" s="401">
        <v>222267</v>
      </c>
      <c r="AN19" s="249"/>
      <c r="AO19" s="401">
        <v>21401</v>
      </c>
      <c r="AP19" s="249"/>
      <c r="AQ19" s="401">
        <v>2499</v>
      </c>
      <c r="AR19" s="249"/>
      <c r="AS19" s="401">
        <v>45</v>
      </c>
      <c r="AT19" s="249"/>
      <c r="AU19" s="401">
        <v>3939</v>
      </c>
      <c r="AV19" s="249"/>
      <c r="AW19" s="401">
        <v>0</v>
      </c>
      <c r="AX19" s="249"/>
      <c r="AY19" s="401">
        <v>0</v>
      </c>
      <c r="AZ19" s="249"/>
      <c r="BA19" s="1018">
        <v>0</v>
      </c>
      <c r="BB19" s="249"/>
      <c r="BC19" s="401">
        <v>0</v>
      </c>
      <c r="BD19" s="249"/>
      <c r="BE19" s="401">
        <v>0</v>
      </c>
      <c r="BF19" s="249"/>
      <c r="BG19" s="401">
        <v>0</v>
      </c>
      <c r="BH19" s="251"/>
      <c r="BI19" s="401">
        <v>0</v>
      </c>
      <c r="BJ19" s="249"/>
      <c r="BK19" s="401">
        <v>0</v>
      </c>
      <c r="BL19" s="249"/>
      <c r="BM19" s="401">
        <v>176866</v>
      </c>
      <c r="BN19" s="249" t="s">
        <v>304</v>
      </c>
      <c r="BO19" s="401">
        <v>-345</v>
      </c>
      <c r="BP19" s="249"/>
      <c r="BQ19" s="401">
        <v>448</v>
      </c>
      <c r="BR19" s="250"/>
      <c r="BS19" s="401">
        <v>2</v>
      </c>
      <c r="BT19" s="249"/>
      <c r="BU19" s="401">
        <v>0</v>
      </c>
      <c r="BV19" s="249"/>
      <c r="BW19" s="401">
        <v>0</v>
      </c>
      <c r="BX19" s="249"/>
      <c r="BY19" s="251">
        <v>0</v>
      </c>
    </row>
    <row r="20" spans="1:77">
      <c r="A20" s="252" t="s">
        <v>1018</v>
      </c>
      <c r="B20" s="249" t="s">
        <v>22</v>
      </c>
      <c r="C20" s="401">
        <v>24</v>
      </c>
      <c r="D20" s="249"/>
      <c r="E20" s="401">
        <v>0</v>
      </c>
      <c r="F20" s="249"/>
      <c r="G20" s="401">
        <v>0</v>
      </c>
      <c r="H20" s="249"/>
      <c r="I20" s="401">
        <v>0</v>
      </c>
      <c r="J20" s="249"/>
      <c r="K20" s="401">
        <v>0</v>
      </c>
      <c r="L20" s="249"/>
      <c r="M20" s="401">
        <v>0</v>
      </c>
      <c r="N20" s="249"/>
      <c r="O20" s="401">
        <v>4235</v>
      </c>
      <c r="P20" s="249"/>
      <c r="Q20" s="401">
        <v>0</v>
      </c>
      <c r="R20" s="249"/>
      <c r="S20" s="401">
        <v>0</v>
      </c>
      <c r="T20" s="249"/>
      <c r="U20" s="401">
        <v>0</v>
      </c>
      <c r="V20" s="249"/>
      <c r="W20" s="401">
        <v>0</v>
      </c>
      <c r="X20" s="249"/>
      <c r="Y20" s="401">
        <v>0</v>
      </c>
      <c r="Z20" s="249"/>
      <c r="AA20" s="401">
        <v>0</v>
      </c>
      <c r="AB20" s="249" t="s">
        <v>22</v>
      </c>
      <c r="AC20" s="401">
        <v>0</v>
      </c>
      <c r="AD20" s="249"/>
      <c r="AE20" s="401">
        <v>0</v>
      </c>
      <c r="AF20" s="249"/>
      <c r="AG20" s="401">
        <v>0</v>
      </c>
      <c r="AH20" s="249"/>
      <c r="AI20" s="401">
        <v>0</v>
      </c>
      <c r="AJ20" s="249"/>
      <c r="AK20" s="401">
        <v>0</v>
      </c>
      <c r="AL20" s="249"/>
      <c r="AM20" s="401">
        <v>0</v>
      </c>
      <c r="AN20" s="249"/>
      <c r="AO20" s="401">
        <v>0</v>
      </c>
      <c r="AP20" s="249"/>
      <c r="AQ20" s="401">
        <v>0</v>
      </c>
      <c r="AR20" s="249"/>
      <c r="AS20" s="401">
        <v>0</v>
      </c>
      <c r="AT20" s="249"/>
      <c r="AU20" s="401">
        <v>0</v>
      </c>
      <c r="AV20" s="249"/>
      <c r="AW20" s="401">
        <v>0</v>
      </c>
      <c r="AX20" s="249"/>
      <c r="AY20" s="401">
        <v>0</v>
      </c>
      <c r="AZ20" s="249"/>
      <c r="BA20" s="1018">
        <v>0</v>
      </c>
      <c r="BB20" s="249"/>
      <c r="BC20" s="401">
        <v>0</v>
      </c>
      <c r="BD20" s="249"/>
      <c r="BE20" s="401">
        <v>0</v>
      </c>
      <c r="BF20" s="249"/>
      <c r="BG20" s="401">
        <v>0</v>
      </c>
      <c r="BH20" s="251"/>
      <c r="BI20" s="401">
        <v>0</v>
      </c>
      <c r="BJ20" s="249"/>
      <c r="BK20" s="401">
        <v>0</v>
      </c>
      <c r="BL20" s="249"/>
      <c r="BM20" s="401">
        <v>0</v>
      </c>
      <c r="BN20" s="249" t="s">
        <v>22</v>
      </c>
      <c r="BO20" s="401">
        <v>0</v>
      </c>
      <c r="BP20" s="249"/>
      <c r="BQ20" s="401">
        <v>0</v>
      </c>
      <c r="BR20" s="251"/>
      <c r="BS20" s="401">
        <v>0</v>
      </c>
      <c r="BT20" s="249"/>
      <c r="BU20" s="401">
        <v>0</v>
      </c>
      <c r="BV20" s="249"/>
      <c r="BW20" s="401">
        <v>0</v>
      </c>
      <c r="BX20" s="249"/>
      <c r="BY20" s="839">
        <v>0</v>
      </c>
    </row>
    <row r="21" spans="1:77">
      <c r="A21" s="840" t="s">
        <v>1019</v>
      </c>
      <c r="B21" s="255" t="s">
        <v>22</v>
      </c>
      <c r="C21" s="841">
        <f>ROUND(SUM(C16:C20),1)</f>
        <v>2772820</v>
      </c>
      <c r="D21" s="255"/>
      <c r="E21" s="841">
        <f>ROUND(SUM(E16:E20),1)</f>
        <v>0</v>
      </c>
      <c r="F21" s="255"/>
      <c r="G21" s="841">
        <f>ROUND(SUM(G16:G20),1)</f>
        <v>25</v>
      </c>
      <c r="H21" s="255"/>
      <c r="I21" s="841">
        <f>ROUND(SUM(I16:I20),1)</f>
        <v>0</v>
      </c>
      <c r="J21" s="255"/>
      <c r="K21" s="841">
        <f>ROUND(SUM(K16:K20),1)</f>
        <v>0</v>
      </c>
      <c r="L21" s="255"/>
      <c r="M21" s="841">
        <f>ROUND(SUM(M16:M20),1)</f>
        <v>353181</v>
      </c>
      <c r="N21" s="255"/>
      <c r="O21" s="841">
        <f>ROUND(SUM(O16:O20),1)</f>
        <v>2356388</v>
      </c>
      <c r="P21" s="255"/>
      <c r="Q21" s="841">
        <f>ROUND(SUM(Q16:Q20),1)</f>
        <v>0</v>
      </c>
      <c r="R21" s="255"/>
      <c r="S21" s="841">
        <f>ROUND(SUM(S16:S20),1)</f>
        <v>0</v>
      </c>
      <c r="T21" s="255"/>
      <c r="U21" s="841">
        <f>ROUND(SUM(U16:U20),1)</f>
        <v>19354</v>
      </c>
      <c r="V21" s="255"/>
      <c r="W21" s="841">
        <f>ROUND(SUM(W16:W20),1)</f>
        <v>0</v>
      </c>
      <c r="X21" s="255"/>
      <c r="Y21" s="841">
        <f>ROUND(SUM(Y16:Y20),1)</f>
        <v>197160</v>
      </c>
      <c r="Z21" s="255"/>
      <c r="AA21" s="841">
        <f>ROUND(SUM(AA16:AA20),1)</f>
        <v>0</v>
      </c>
      <c r="AB21" s="249" t="s">
        <v>22</v>
      </c>
      <c r="AC21" s="841">
        <f>ROUND(SUM(AC16:AC20),1)</f>
        <v>0</v>
      </c>
      <c r="AD21" s="255"/>
      <c r="AE21" s="841">
        <f>ROUND(SUM(AE16:AE20),1)</f>
        <v>4</v>
      </c>
      <c r="AF21" s="255"/>
      <c r="AG21" s="841">
        <f>ROUND(SUM(AG16:AG20),1)</f>
        <v>102135</v>
      </c>
      <c r="AH21" s="255"/>
      <c r="AI21" s="841">
        <f>ROUND(SUM(AI16:AI20),1)</f>
        <v>0</v>
      </c>
      <c r="AJ21" s="255"/>
      <c r="AK21" s="841">
        <f>ROUND(SUM(AK16:AK20),1)</f>
        <v>431511</v>
      </c>
      <c r="AL21" s="255"/>
      <c r="AM21" s="841">
        <f>ROUND(SUM(AM16:AM20),1)</f>
        <v>222267</v>
      </c>
      <c r="AN21" s="255"/>
      <c r="AO21" s="841">
        <f>ROUND(SUM(AO16:AO20),1)</f>
        <v>21401</v>
      </c>
      <c r="AP21" s="255"/>
      <c r="AQ21" s="841">
        <f>ROUND(SUM(AQ16:AQ20),1)</f>
        <v>2499</v>
      </c>
      <c r="AR21" s="255"/>
      <c r="AS21" s="841">
        <f>ROUND(SUM(AS16:AS20),1)</f>
        <v>45</v>
      </c>
      <c r="AT21" s="255"/>
      <c r="AU21" s="841">
        <f>ROUND(SUM(AU16:AU20),1)</f>
        <v>3939</v>
      </c>
      <c r="AV21" s="255"/>
      <c r="AW21" s="841">
        <f>ROUND(SUM(AW16:AW20),1)</f>
        <v>0</v>
      </c>
      <c r="AX21" s="255"/>
      <c r="AY21" s="841">
        <f>ROUND(SUM(AY16:AY20),1)</f>
        <v>0</v>
      </c>
      <c r="AZ21" s="255"/>
      <c r="BA21" s="1200">
        <f>ROUND(SUM(BA16:BA20),1)</f>
        <v>0</v>
      </c>
      <c r="BB21" s="255"/>
      <c r="BC21" s="841">
        <f>ROUND(SUM(BC16:BC20),1)</f>
        <v>0</v>
      </c>
      <c r="BD21" s="261"/>
      <c r="BE21" s="841">
        <f>ROUND(SUM(BE16:BE20),1)</f>
        <v>0</v>
      </c>
      <c r="BF21" s="255"/>
      <c r="BG21" s="841">
        <f>ROUND(SUM(BG16:BG20),1)</f>
        <v>0</v>
      </c>
      <c r="BH21" s="261"/>
      <c r="BI21" s="841">
        <f>ROUND(SUM(BI16:BI20),1)</f>
        <v>0</v>
      </c>
      <c r="BJ21" s="261"/>
      <c r="BK21" s="841">
        <f>ROUND(SUM(BK16:BK20),1)</f>
        <v>0</v>
      </c>
      <c r="BL21" s="255"/>
      <c r="BM21" s="841">
        <f>ROUND(SUM(BM16:BM20),1)</f>
        <v>176866</v>
      </c>
      <c r="BN21" s="249" t="s">
        <v>22</v>
      </c>
      <c r="BO21" s="841">
        <f>ROUND(SUM(BO16:BO20),1)</f>
        <v>-345</v>
      </c>
      <c r="BP21" s="255"/>
      <c r="BQ21" s="841">
        <f>ROUND(SUM(BQ16:BQ20),1)</f>
        <v>448</v>
      </c>
      <c r="BR21" s="261"/>
      <c r="BS21" s="841">
        <f>ROUND(SUM(BS16:BS20),1)</f>
        <v>2</v>
      </c>
      <c r="BT21" s="255"/>
      <c r="BU21" s="841">
        <f>ROUND(SUM(BU16:BU20),1)</f>
        <v>0</v>
      </c>
      <c r="BV21" s="255"/>
      <c r="BW21" s="841">
        <f>ROUND(SUM(BW16:BW20),1)</f>
        <v>0</v>
      </c>
      <c r="BX21" s="255"/>
      <c r="BY21" s="841">
        <f>ROUND(SUM(BY16:BY20),1)</f>
        <v>0</v>
      </c>
    </row>
    <row r="22" spans="1:77">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t="s">
        <v>22</v>
      </c>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1195"/>
      <c r="BB22" s="249"/>
      <c r="BC22" s="249"/>
      <c r="BD22" s="249"/>
      <c r="BE22" s="249"/>
      <c r="BF22" s="249"/>
      <c r="BG22" s="249"/>
      <c r="BH22" s="249"/>
      <c r="BI22" s="249"/>
      <c r="BJ22" s="249"/>
      <c r="BK22" s="249"/>
      <c r="BL22" s="249"/>
      <c r="BM22" s="249"/>
      <c r="BN22" s="249" t="s">
        <v>22</v>
      </c>
      <c r="BO22" s="249"/>
      <c r="BP22" s="249"/>
      <c r="BQ22" s="249"/>
      <c r="BR22" s="249"/>
      <c r="BS22" s="249"/>
      <c r="BT22" s="249"/>
      <c r="BU22" s="249"/>
      <c r="BV22" s="249"/>
      <c r="BW22" s="249"/>
      <c r="BX22" s="249"/>
      <c r="BY22" s="249"/>
    </row>
    <row r="23" spans="1:77">
      <c r="A23" s="255" t="s">
        <v>6</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t="s">
        <v>22</v>
      </c>
      <c r="AB23" s="249" t="s">
        <v>22</v>
      </c>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t="s">
        <v>22</v>
      </c>
      <c r="AZ23" s="249"/>
      <c r="BA23" s="1195"/>
      <c r="BB23" s="249"/>
      <c r="BC23" s="249"/>
      <c r="BD23" s="249"/>
      <c r="BE23" s="249"/>
      <c r="BF23" s="249"/>
      <c r="BG23" s="249"/>
      <c r="BH23" s="249"/>
      <c r="BI23" s="249"/>
      <c r="BJ23" s="249"/>
      <c r="BK23" s="249"/>
      <c r="BL23" s="249"/>
      <c r="BM23" s="249"/>
      <c r="BN23" s="249" t="s">
        <v>22</v>
      </c>
      <c r="BO23" s="249"/>
      <c r="BP23" s="249"/>
      <c r="BQ23" s="249"/>
      <c r="BR23" s="249"/>
      <c r="BS23" s="249"/>
      <c r="BT23" s="249"/>
      <c r="BU23" s="249"/>
      <c r="BV23" s="249"/>
      <c r="BW23" s="249"/>
      <c r="BX23" s="249"/>
      <c r="BY23" s="249"/>
    </row>
    <row r="24" spans="1:77">
      <c r="A24" s="252" t="s">
        <v>549</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t="s">
        <v>22</v>
      </c>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1195"/>
      <c r="BB24" s="249"/>
      <c r="BC24" s="249"/>
      <c r="BD24" s="249"/>
      <c r="BE24" s="249"/>
      <c r="BF24" s="249"/>
      <c r="BG24" s="249"/>
      <c r="BH24" s="249"/>
      <c r="BI24" s="249"/>
      <c r="BJ24" s="249"/>
      <c r="BK24" s="249"/>
      <c r="BL24" s="249"/>
      <c r="BM24" s="249"/>
      <c r="BN24" s="249" t="s">
        <v>22</v>
      </c>
      <c r="BO24" s="249"/>
      <c r="BP24" s="249"/>
      <c r="BQ24" s="249"/>
      <c r="BR24" s="249"/>
      <c r="BS24" s="249"/>
      <c r="BT24" s="249"/>
      <c r="BU24" s="249"/>
      <c r="BV24" s="249"/>
      <c r="BW24" s="249"/>
      <c r="BX24" s="249"/>
      <c r="BY24" s="249"/>
    </row>
    <row r="25" spans="1:77">
      <c r="A25" s="663" t="s">
        <v>1020</v>
      </c>
      <c r="B25" s="249" t="s">
        <v>304</v>
      </c>
      <c r="C25" s="401">
        <v>122133</v>
      </c>
      <c r="D25" s="249" t="s">
        <v>298</v>
      </c>
      <c r="E25" s="401">
        <v>0</v>
      </c>
      <c r="F25" s="249"/>
      <c r="G25" s="401">
        <v>0</v>
      </c>
      <c r="H25" s="249"/>
      <c r="I25" s="401">
        <v>0</v>
      </c>
      <c r="J25" s="249"/>
      <c r="K25" s="401">
        <v>0</v>
      </c>
      <c r="L25" s="249"/>
      <c r="M25" s="401">
        <v>0</v>
      </c>
      <c r="N25" s="249"/>
      <c r="O25" s="401">
        <v>0</v>
      </c>
      <c r="P25" s="249"/>
      <c r="Q25" s="401">
        <v>0</v>
      </c>
      <c r="R25" s="249"/>
      <c r="S25" s="401">
        <v>0</v>
      </c>
      <c r="T25" s="249"/>
      <c r="U25" s="401">
        <v>0</v>
      </c>
      <c r="V25" s="249"/>
      <c r="W25" s="401">
        <v>0</v>
      </c>
      <c r="X25" s="249"/>
      <c r="Y25" s="401">
        <v>0</v>
      </c>
      <c r="Z25" s="249"/>
      <c r="AA25" s="401">
        <v>0</v>
      </c>
      <c r="AB25" s="249" t="s">
        <v>22</v>
      </c>
      <c r="AC25" s="401">
        <v>0</v>
      </c>
      <c r="AD25" s="249"/>
      <c r="AE25" s="401">
        <v>0</v>
      </c>
      <c r="AF25" s="249"/>
      <c r="AG25" s="401">
        <v>0</v>
      </c>
      <c r="AH25" s="249"/>
      <c r="AI25" s="401">
        <v>0</v>
      </c>
      <c r="AJ25" s="249"/>
      <c r="AK25" s="401">
        <v>0</v>
      </c>
      <c r="AL25" s="249"/>
      <c r="AM25" s="401">
        <v>0</v>
      </c>
      <c r="AN25" s="249"/>
      <c r="AO25" s="401">
        <v>0</v>
      </c>
      <c r="AP25" s="249"/>
      <c r="AQ25" s="401">
        <v>0</v>
      </c>
      <c r="AR25" s="249"/>
      <c r="AS25" s="401">
        <v>0</v>
      </c>
      <c r="AT25" s="249"/>
      <c r="AU25" s="401">
        <v>0</v>
      </c>
      <c r="AV25" s="249"/>
      <c r="AW25" s="401">
        <v>0</v>
      </c>
      <c r="AX25" s="249"/>
      <c r="AY25" s="401">
        <v>0</v>
      </c>
      <c r="AZ25" s="249"/>
      <c r="BA25" s="1018">
        <v>0</v>
      </c>
      <c r="BB25" s="249"/>
      <c r="BC25" s="401">
        <v>0</v>
      </c>
      <c r="BD25" s="249"/>
      <c r="BE25" s="401">
        <v>0</v>
      </c>
      <c r="BF25" s="249"/>
      <c r="BG25" s="401">
        <v>0</v>
      </c>
      <c r="BH25" s="251"/>
      <c r="BI25" s="401">
        <v>0</v>
      </c>
      <c r="BJ25" s="249"/>
      <c r="BK25" s="401">
        <v>0</v>
      </c>
      <c r="BL25" s="249"/>
      <c r="BM25" s="401">
        <v>0</v>
      </c>
      <c r="BN25" s="249" t="s">
        <v>22</v>
      </c>
      <c r="BO25" s="401">
        <v>0</v>
      </c>
      <c r="BP25" s="249"/>
      <c r="BQ25" s="401">
        <v>0</v>
      </c>
      <c r="BR25" s="251"/>
      <c r="BS25" s="401">
        <v>0</v>
      </c>
      <c r="BT25" s="249"/>
      <c r="BU25" s="401">
        <v>0</v>
      </c>
      <c r="BV25" s="249"/>
      <c r="BW25" s="401">
        <v>0</v>
      </c>
      <c r="BX25" s="249"/>
      <c r="BY25" s="251">
        <v>0</v>
      </c>
    </row>
    <row r="26" spans="1:77">
      <c r="A26" s="663" t="s">
        <v>44</v>
      </c>
      <c r="B26" s="249" t="s">
        <v>22</v>
      </c>
      <c r="C26" s="401">
        <v>97929</v>
      </c>
      <c r="D26" s="249"/>
      <c r="E26" s="401">
        <v>0</v>
      </c>
      <c r="F26" s="249"/>
      <c r="G26" s="401">
        <v>0</v>
      </c>
      <c r="H26" s="249"/>
      <c r="I26" s="401">
        <v>0</v>
      </c>
      <c r="J26" s="249"/>
      <c r="K26" s="401">
        <v>0</v>
      </c>
      <c r="L26" s="249"/>
      <c r="M26" s="401">
        <v>0</v>
      </c>
      <c r="N26" s="249"/>
      <c r="O26" s="401">
        <v>0</v>
      </c>
      <c r="P26" s="249"/>
      <c r="Q26" s="401">
        <v>0</v>
      </c>
      <c r="R26" s="249"/>
      <c r="S26" s="401">
        <v>0</v>
      </c>
      <c r="T26" s="249"/>
      <c r="U26" s="401">
        <v>0</v>
      </c>
      <c r="V26" s="249"/>
      <c r="W26" s="401">
        <v>0</v>
      </c>
      <c r="X26" s="249"/>
      <c r="Y26" s="401">
        <v>90708</v>
      </c>
      <c r="Z26" s="249"/>
      <c r="AA26" s="401">
        <v>0</v>
      </c>
      <c r="AB26" s="249"/>
      <c r="AC26" s="401">
        <v>0</v>
      </c>
      <c r="AD26" s="249"/>
      <c r="AE26" s="401">
        <v>0</v>
      </c>
      <c r="AF26" s="249"/>
      <c r="AG26" s="401">
        <v>3794</v>
      </c>
      <c r="AH26" s="249"/>
      <c r="AI26" s="401">
        <v>0</v>
      </c>
      <c r="AJ26" s="249"/>
      <c r="AK26" s="401">
        <v>0</v>
      </c>
      <c r="AL26" s="249"/>
      <c r="AM26" s="401">
        <v>0</v>
      </c>
      <c r="AN26" s="249"/>
      <c r="AO26" s="401">
        <v>0</v>
      </c>
      <c r="AP26" s="249"/>
      <c r="AQ26" s="401">
        <v>50</v>
      </c>
      <c r="AR26" s="249"/>
      <c r="AS26" s="401">
        <v>0</v>
      </c>
      <c r="AT26" s="249"/>
      <c r="AU26" s="401">
        <v>0</v>
      </c>
      <c r="AV26" s="249"/>
      <c r="AW26" s="401">
        <v>0</v>
      </c>
      <c r="AX26" s="249"/>
      <c r="AY26" s="401">
        <v>0</v>
      </c>
      <c r="AZ26" s="249"/>
      <c r="BA26" s="1018">
        <v>0</v>
      </c>
      <c r="BB26" s="249"/>
      <c r="BC26" s="401">
        <v>0</v>
      </c>
      <c r="BD26" s="249"/>
      <c r="BE26" s="401">
        <v>0</v>
      </c>
      <c r="BF26" s="249"/>
      <c r="BG26" s="401">
        <v>0</v>
      </c>
      <c r="BH26" s="251"/>
      <c r="BI26" s="401">
        <v>0</v>
      </c>
      <c r="BJ26" s="249"/>
      <c r="BK26" s="401">
        <v>0</v>
      </c>
      <c r="BL26" s="249"/>
      <c r="BM26" s="401">
        <v>0</v>
      </c>
      <c r="BN26" s="249"/>
      <c r="BO26" s="401">
        <v>0</v>
      </c>
      <c r="BP26" s="249"/>
      <c r="BQ26" s="401">
        <v>0</v>
      </c>
      <c r="BR26" s="251"/>
      <c r="BS26" s="401">
        <v>0</v>
      </c>
      <c r="BT26" s="249"/>
      <c r="BU26" s="401">
        <v>0</v>
      </c>
      <c r="BV26" s="249"/>
      <c r="BW26" s="401">
        <v>0</v>
      </c>
      <c r="BX26" s="249"/>
      <c r="BY26" s="251">
        <v>0</v>
      </c>
    </row>
    <row r="27" spans="1:77">
      <c r="A27" s="663" t="s">
        <v>39</v>
      </c>
      <c r="B27" s="249" t="s">
        <v>22</v>
      </c>
      <c r="C27" s="401">
        <v>344344</v>
      </c>
      <c r="D27" s="249"/>
      <c r="E27" s="401">
        <v>0</v>
      </c>
      <c r="F27" s="249"/>
      <c r="G27" s="401">
        <v>0</v>
      </c>
      <c r="H27" s="249"/>
      <c r="I27" s="401">
        <v>0</v>
      </c>
      <c r="J27" s="249"/>
      <c r="K27" s="401">
        <v>0</v>
      </c>
      <c r="L27" s="249"/>
      <c r="M27" s="401">
        <v>0</v>
      </c>
      <c r="N27" s="249"/>
      <c r="O27" s="401">
        <v>0</v>
      </c>
      <c r="P27" s="249"/>
      <c r="Q27" s="401">
        <v>267680</v>
      </c>
      <c r="R27" s="249"/>
      <c r="S27" s="401">
        <v>0</v>
      </c>
      <c r="T27" s="249"/>
      <c r="U27" s="401">
        <v>0</v>
      </c>
      <c r="V27" s="249"/>
      <c r="W27" s="401">
        <v>0</v>
      </c>
      <c r="X27" s="249"/>
      <c r="Y27" s="401">
        <v>0</v>
      </c>
      <c r="Z27" s="249"/>
      <c r="AA27" s="401">
        <v>0</v>
      </c>
      <c r="AB27" s="249"/>
      <c r="AC27" s="401">
        <v>0</v>
      </c>
      <c r="AD27" s="249"/>
      <c r="AE27" s="401">
        <v>0</v>
      </c>
      <c r="AF27" s="249"/>
      <c r="AG27" s="401">
        <v>0</v>
      </c>
      <c r="AH27" s="249"/>
      <c r="AI27" s="401">
        <v>0</v>
      </c>
      <c r="AJ27" s="249"/>
      <c r="AK27" s="401">
        <v>0</v>
      </c>
      <c r="AL27" s="249"/>
      <c r="AM27" s="401">
        <v>0</v>
      </c>
      <c r="AN27" s="249"/>
      <c r="AO27" s="401">
        <v>0</v>
      </c>
      <c r="AP27" s="249"/>
      <c r="AQ27" s="401">
        <v>0</v>
      </c>
      <c r="AR27" s="249"/>
      <c r="AS27" s="401">
        <v>0</v>
      </c>
      <c r="AT27" s="249"/>
      <c r="AU27" s="401">
        <v>0</v>
      </c>
      <c r="AV27" s="249"/>
      <c r="AW27" s="401">
        <v>0</v>
      </c>
      <c r="AX27" s="249"/>
      <c r="AY27" s="401">
        <v>0</v>
      </c>
      <c r="AZ27" s="249"/>
      <c r="BA27" s="1018">
        <v>0</v>
      </c>
      <c r="BB27" s="249"/>
      <c r="BC27" s="401">
        <v>0</v>
      </c>
      <c r="BD27" s="249"/>
      <c r="BE27" s="401">
        <v>0</v>
      </c>
      <c r="BF27" s="249"/>
      <c r="BG27" s="401">
        <v>0</v>
      </c>
      <c r="BH27" s="251"/>
      <c r="BI27" s="401">
        <v>0</v>
      </c>
      <c r="BJ27" s="249"/>
      <c r="BK27" s="401">
        <v>0</v>
      </c>
      <c r="BL27" s="249"/>
      <c r="BM27" s="401">
        <v>3195</v>
      </c>
      <c r="BN27" s="249"/>
      <c r="BO27" s="401">
        <v>0</v>
      </c>
      <c r="BP27" s="249"/>
      <c r="BQ27" s="401">
        <v>0</v>
      </c>
      <c r="BR27" s="251"/>
      <c r="BS27" s="401">
        <v>0</v>
      </c>
      <c r="BT27" s="249"/>
      <c r="BU27" s="401">
        <v>0</v>
      </c>
      <c r="BV27" s="249"/>
      <c r="BW27" s="401">
        <v>0</v>
      </c>
      <c r="BX27" s="249"/>
      <c r="BY27" s="251">
        <v>0</v>
      </c>
    </row>
    <row r="28" spans="1:77">
      <c r="A28" s="663" t="s">
        <v>42</v>
      </c>
      <c r="B28" s="249" t="s">
        <v>22</v>
      </c>
      <c r="C28" s="401"/>
      <c r="D28" s="249"/>
      <c r="E28" s="401"/>
      <c r="F28" s="249"/>
      <c r="G28" s="401"/>
      <c r="H28" s="249"/>
      <c r="I28" s="401"/>
      <c r="J28" s="249"/>
      <c r="K28" s="401"/>
      <c r="L28" s="249"/>
      <c r="M28" s="401"/>
      <c r="N28" s="249"/>
      <c r="O28" s="401"/>
      <c r="P28" s="249"/>
      <c r="Q28" s="401"/>
      <c r="R28" s="249"/>
      <c r="S28" s="401"/>
      <c r="T28" s="249"/>
      <c r="U28" s="401"/>
      <c r="V28" s="249"/>
      <c r="W28" s="401"/>
      <c r="X28" s="249"/>
      <c r="Y28" s="401"/>
      <c r="Z28" s="249"/>
      <c r="AA28" s="401"/>
      <c r="AB28" s="249"/>
      <c r="AC28" s="401"/>
      <c r="AD28" s="249"/>
      <c r="AE28" s="401"/>
      <c r="AF28" s="249"/>
      <c r="AG28" s="401"/>
      <c r="AH28" s="249"/>
      <c r="AI28" s="401"/>
      <c r="AJ28" s="249"/>
      <c r="AK28" s="401"/>
      <c r="AL28" s="249"/>
      <c r="AM28" s="401"/>
      <c r="AN28" s="249"/>
      <c r="AO28" s="401"/>
      <c r="AP28" s="249"/>
      <c r="AQ28" s="401"/>
      <c r="AR28" s="249"/>
      <c r="AS28" s="401"/>
      <c r="AT28" s="249"/>
      <c r="AU28" s="401"/>
      <c r="AV28" s="249"/>
      <c r="AW28" s="401"/>
      <c r="AX28" s="249"/>
      <c r="AY28" s="401"/>
      <c r="AZ28" s="249"/>
      <c r="BA28" s="1018"/>
      <c r="BB28" s="249"/>
      <c r="BC28" s="401"/>
      <c r="BD28" s="249"/>
      <c r="BE28" s="401"/>
      <c r="BF28" s="249"/>
      <c r="BG28" s="401"/>
      <c r="BH28" s="251"/>
      <c r="BI28" s="401"/>
      <c r="BJ28" s="249"/>
      <c r="BK28" s="401"/>
      <c r="BL28" s="249"/>
      <c r="BM28" s="401"/>
      <c r="BN28" s="249"/>
      <c r="BO28" s="401"/>
      <c r="BP28" s="249"/>
      <c r="BQ28" s="401"/>
      <c r="BR28" s="251"/>
      <c r="BS28" s="401"/>
      <c r="BT28" s="249"/>
      <c r="BU28" s="401"/>
      <c r="BV28" s="249"/>
      <c r="BW28" s="401"/>
      <c r="BX28" s="249"/>
      <c r="BY28" s="251" t="s">
        <v>22</v>
      </c>
    </row>
    <row r="29" spans="1:77">
      <c r="A29" s="664" t="s">
        <v>102</v>
      </c>
      <c r="B29" s="249" t="s">
        <v>22</v>
      </c>
      <c r="C29" s="401">
        <v>0</v>
      </c>
      <c r="D29" s="249"/>
      <c r="E29" s="401">
        <v>0</v>
      </c>
      <c r="F29" s="249"/>
      <c r="G29" s="401">
        <v>0</v>
      </c>
      <c r="H29" s="249"/>
      <c r="I29" s="401">
        <v>0</v>
      </c>
      <c r="J29" s="249"/>
      <c r="K29" s="401">
        <v>0</v>
      </c>
      <c r="L29" s="249"/>
      <c r="M29" s="401">
        <v>0</v>
      </c>
      <c r="N29" s="249"/>
      <c r="O29" s="401">
        <v>0</v>
      </c>
      <c r="P29" s="249"/>
      <c r="Q29" s="401">
        <v>0</v>
      </c>
      <c r="R29" s="249"/>
      <c r="S29" s="401">
        <v>0</v>
      </c>
      <c r="T29" s="249"/>
      <c r="U29" s="401">
        <v>0</v>
      </c>
      <c r="V29" s="249"/>
      <c r="W29" s="401">
        <v>0</v>
      </c>
      <c r="X29" s="249"/>
      <c r="Y29" s="401">
        <v>0</v>
      </c>
      <c r="Z29" s="249"/>
      <c r="AA29" s="401">
        <v>0</v>
      </c>
      <c r="AB29" s="249"/>
      <c r="AC29" s="401">
        <v>0</v>
      </c>
      <c r="AD29" s="249"/>
      <c r="AE29" s="401">
        <v>0</v>
      </c>
      <c r="AF29" s="249"/>
      <c r="AG29" s="401">
        <v>0</v>
      </c>
      <c r="AH29" s="249"/>
      <c r="AI29" s="401">
        <v>0</v>
      </c>
      <c r="AJ29" s="249"/>
      <c r="AK29" s="401">
        <v>0</v>
      </c>
      <c r="AL29" s="249"/>
      <c r="AM29" s="401">
        <v>0</v>
      </c>
      <c r="AN29" s="249"/>
      <c r="AO29" s="401">
        <v>0</v>
      </c>
      <c r="AP29" s="249"/>
      <c r="AQ29" s="401">
        <v>0</v>
      </c>
      <c r="AR29" s="249"/>
      <c r="AS29" s="401">
        <v>0</v>
      </c>
      <c r="AT29" s="249"/>
      <c r="AU29" s="401">
        <v>0</v>
      </c>
      <c r="AV29" s="249"/>
      <c r="AW29" s="401">
        <v>0</v>
      </c>
      <c r="AX29" s="249"/>
      <c r="AY29" s="401">
        <v>0</v>
      </c>
      <c r="AZ29" s="249"/>
      <c r="BA29" s="1018">
        <v>0</v>
      </c>
      <c r="BB29" s="249"/>
      <c r="BC29" s="401">
        <v>0</v>
      </c>
      <c r="BD29" s="249"/>
      <c r="BE29" s="401">
        <v>0</v>
      </c>
      <c r="BF29" s="249"/>
      <c r="BG29" s="401">
        <v>0</v>
      </c>
      <c r="BH29" s="251"/>
      <c r="BI29" s="401">
        <v>0</v>
      </c>
      <c r="BJ29" s="249"/>
      <c r="BK29" s="401">
        <v>0</v>
      </c>
      <c r="BL29" s="249"/>
      <c r="BM29" s="401">
        <v>0</v>
      </c>
      <c r="BN29" s="249"/>
      <c r="BO29" s="401">
        <v>0</v>
      </c>
      <c r="BP29" s="249"/>
      <c r="BQ29" s="401">
        <v>0</v>
      </c>
      <c r="BR29" s="251"/>
      <c r="BS29" s="401">
        <v>0</v>
      </c>
      <c r="BT29" s="249"/>
      <c r="BU29" s="401">
        <v>0</v>
      </c>
      <c r="BV29" s="249"/>
      <c r="BW29" s="401">
        <v>0</v>
      </c>
      <c r="BX29" s="249"/>
      <c r="BY29" s="251">
        <v>0</v>
      </c>
    </row>
    <row r="30" spans="1:77">
      <c r="A30" s="663" t="s">
        <v>43</v>
      </c>
      <c r="B30" s="249" t="s">
        <v>22</v>
      </c>
      <c r="C30" s="401">
        <v>465721</v>
      </c>
      <c r="D30" s="249"/>
      <c r="E30" s="401">
        <v>0</v>
      </c>
      <c r="F30" s="249"/>
      <c r="G30" s="401">
        <v>0</v>
      </c>
      <c r="H30" s="249"/>
      <c r="I30" s="401">
        <v>0</v>
      </c>
      <c r="J30" s="249"/>
      <c r="K30" s="401">
        <v>0</v>
      </c>
      <c r="L30" s="249"/>
      <c r="M30" s="401">
        <v>0</v>
      </c>
      <c r="N30" s="249"/>
      <c r="O30" s="401">
        <v>0</v>
      </c>
      <c r="P30" s="249"/>
      <c r="Q30" s="401">
        <v>0</v>
      </c>
      <c r="R30" s="249"/>
      <c r="S30" s="401">
        <v>0</v>
      </c>
      <c r="T30" s="249"/>
      <c r="U30" s="401">
        <v>0</v>
      </c>
      <c r="V30" s="249"/>
      <c r="W30" s="401">
        <v>0</v>
      </c>
      <c r="X30" s="249"/>
      <c r="Y30" s="401">
        <v>0</v>
      </c>
      <c r="Z30" s="249"/>
      <c r="AA30" s="401">
        <v>0</v>
      </c>
      <c r="AB30" s="249"/>
      <c r="AC30" s="401">
        <v>0</v>
      </c>
      <c r="AD30" s="249"/>
      <c r="AE30" s="401">
        <v>0</v>
      </c>
      <c r="AF30" s="249"/>
      <c r="AG30" s="401">
        <v>0</v>
      </c>
      <c r="AH30" s="249"/>
      <c r="AI30" s="401">
        <v>0</v>
      </c>
      <c r="AJ30" s="249"/>
      <c r="AK30" s="401">
        <v>0</v>
      </c>
      <c r="AL30" s="249"/>
      <c r="AM30" s="401">
        <v>48167</v>
      </c>
      <c r="AN30" s="249"/>
      <c r="AO30" s="401">
        <v>0</v>
      </c>
      <c r="AP30" s="249"/>
      <c r="AQ30" s="401">
        <v>0</v>
      </c>
      <c r="AR30" s="249"/>
      <c r="AS30" s="401">
        <v>0</v>
      </c>
      <c r="AT30" s="249"/>
      <c r="AU30" s="401">
        <v>0</v>
      </c>
      <c r="AV30" s="249"/>
      <c r="AW30" s="401">
        <v>0</v>
      </c>
      <c r="AX30" s="249"/>
      <c r="AY30" s="401">
        <v>0</v>
      </c>
      <c r="AZ30" s="249"/>
      <c r="BA30" s="1018">
        <v>0</v>
      </c>
      <c r="BB30" s="249"/>
      <c r="BC30" s="401">
        <v>0</v>
      </c>
      <c r="BD30" s="249"/>
      <c r="BE30" s="401">
        <v>0</v>
      </c>
      <c r="BF30" s="249"/>
      <c r="BG30" s="401">
        <v>0</v>
      </c>
      <c r="BH30" s="251"/>
      <c r="BI30" s="401">
        <v>0</v>
      </c>
      <c r="BJ30" s="249"/>
      <c r="BK30" s="401">
        <v>0</v>
      </c>
      <c r="BL30" s="249"/>
      <c r="BM30" s="401">
        <v>0</v>
      </c>
      <c r="BN30" s="249"/>
      <c r="BO30" s="401">
        <v>0</v>
      </c>
      <c r="BP30" s="249"/>
      <c r="BQ30" s="401">
        <v>0</v>
      </c>
      <c r="BR30" s="251"/>
      <c r="BS30" s="401">
        <v>0</v>
      </c>
      <c r="BT30" s="249"/>
      <c r="BU30" s="401">
        <v>0</v>
      </c>
      <c r="BV30" s="249"/>
      <c r="BW30" s="401">
        <v>0</v>
      </c>
      <c r="BX30" s="249"/>
      <c r="BY30" s="251">
        <v>0</v>
      </c>
    </row>
    <row r="31" spans="1:77">
      <c r="A31" s="663" t="s">
        <v>103</v>
      </c>
      <c r="B31" s="249" t="s">
        <v>22</v>
      </c>
      <c r="C31" s="401">
        <v>47523</v>
      </c>
      <c r="D31" s="249"/>
      <c r="E31" s="401">
        <v>0</v>
      </c>
      <c r="F31" s="249"/>
      <c r="G31" s="401">
        <v>0</v>
      </c>
      <c r="H31" s="249"/>
      <c r="I31" s="401">
        <v>0</v>
      </c>
      <c r="J31" s="249"/>
      <c r="K31" s="401">
        <v>0</v>
      </c>
      <c r="L31" s="249"/>
      <c r="M31" s="401">
        <v>0</v>
      </c>
      <c r="N31" s="249"/>
      <c r="O31" s="401">
        <v>0</v>
      </c>
      <c r="P31" s="249"/>
      <c r="Q31" s="401">
        <v>0</v>
      </c>
      <c r="R31" s="249"/>
      <c r="S31" s="401">
        <v>0</v>
      </c>
      <c r="T31" s="249"/>
      <c r="U31" s="401">
        <v>0</v>
      </c>
      <c r="V31" s="249"/>
      <c r="W31" s="401">
        <v>0</v>
      </c>
      <c r="X31" s="249"/>
      <c r="Y31" s="401">
        <v>0</v>
      </c>
      <c r="Z31" s="249"/>
      <c r="AA31" s="401">
        <v>0</v>
      </c>
      <c r="AB31" s="249"/>
      <c r="AC31" s="401">
        <v>0</v>
      </c>
      <c r="AD31" s="249"/>
      <c r="AE31" s="401">
        <v>0</v>
      </c>
      <c r="AF31" s="249"/>
      <c r="AG31" s="401">
        <v>0</v>
      </c>
      <c r="AH31" s="249"/>
      <c r="AI31" s="401">
        <v>0</v>
      </c>
      <c r="AJ31" s="249"/>
      <c r="AK31" s="401">
        <v>0</v>
      </c>
      <c r="AL31" s="249"/>
      <c r="AM31" s="401">
        <v>0</v>
      </c>
      <c r="AN31" s="249"/>
      <c r="AO31" s="401">
        <v>0</v>
      </c>
      <c r="AP31" s="249"/>
      <c r="AQ31" s="401">
        <v>0</v>
      </c>
      <c r="AR31" s="249"/>
      <c r="AS31" s="401">
        <v>0</v>
      </c>
      <c r="AT31" s="249"/>
      <c r="AU31" s="401">
        <v>880</v>
      </c>
      <c r="AV31" s="249"/>
      <c r="AW31" s="401">
        <v>0</v>
      </c>
      <c r="AX31" s="249"/>
      <c r="AY31" s="401">
        <v>0</v>
      </c>
      <c r="AZ31" s="249"/>
      <c r="BA31" s="1018">
        <v>0</v>
      </c>
      <c r="BB31" s="249"/>
      <c r="BC31" s="401">
        <v>0</v>
      </c>
      <c r="BD31" s="249"/>
      <c r="BE31" s="401">
        <v>0</v>
      </c>
      <c r="BF31" s="249"/>
      <c r="BG31" s="401">
        <v>0</v>
      </c>
      <c r="BH31" s="251"/>
      <c r="BI31" s="401">
        <v>0</v>
      </c>
      <c r="BJ31" s="249"/>
      <c r="BK31" s="401">
        <v>0</v>
      </c>
      <c r="BL31" s="249"/>
      <c r="BM31" s="401">
        <v>0</v>
      </c>
      <c r="BN31" s="249"/>
      <c r="BO31" s="401">
        <v>0</v>
      </c>
      <c r="BP31" s="249"/>
      <c r="BQ31" s="401">
        <v>0</v>
      </c>
      <c r="BR31" s="251"/>
      <c r="BS31" s="401">
        <v>0</v>
      </c>
      <c r="BT31" s="249"/>
      <c r="BU31" s="401">
        <v>0</v>
      </c>
      <c r="BV31" s="249"/>
      <c r="BW31" s="401">
        <v>0</v>
      </c>
      <c r="BX31" s="249"/>
      <c r="BY31" s="251">
        <v>0</v>
      </c>
    </row>
    <row r="32" spans="1:77">
      <c r="A32" s="663" t="s">
        <v>1021</v>
      </c>
      <c r="B32" s="249" t="s">
        <v>22</v>
      </c>
      <c r="C32" s="401">
        <v>0</v>
      </c>
      <c r="D32" s="249"/>
      <c r="E32" s="401">
        <v>0</v>
      </c>
      <c r="F32" s="249"/>
      <c r="G32" s="401">
        <v>0</v>
      </c>
      <c r="H32" s="249"/>
      <c r="I32" s="401">
        <v>0</v>
      </c>
      <c r="J32" s="249"/>
      <c r="K32" s="401">
        <v>0</v>
      </c>
      <c r="L32" s="249"/>
      <c r="M32" s="401">
        <v>0</v>
      </c>
      <c r="N32" s="249"/>
      <c r="O32" s="401">
        <v>0</v>
      </c>
      <c r="P32" s="249"/>
      <c r="Q32" s="401">
        <v>8291</v>
      </c>
      <c r="R32" s="249"/>
      <c r="S32" s="401">
        <v>0</v>
      </c>
      <c r="T32" s="249"/>
      <c r="U32" s="401">
        <v>0</v>
      </c>
      <c r="V32" s="249"/>
      <c r="W32" s="401">
        <v>0</v>
      </c>
      <c r="X32" s="249"/>
      <c r="Y32" s="401">
        <v>0</v>
      </c>
      <c r="Z32" s="249"/>
      <c r="AA32" s="401">
        <v>0</v>
      </c>
      <c r="AB32" s="249"/>
      <c r="AC32" s="401">
        <v>0</v>
      </c>
      <c r="AD32" s="249"/>
      <c r="AE32" s="401">
        <v>0</v>
      </c>
      <c r="AF32" s="249"/>
      <c r="AG32" s="401">
        <v>0</v>
      </c>
      <c r="AH32" s="249"/>
      <c r="AI32" s="401">
        <v>0</v>
      </c>
      <c r="AJ32" s="249"/>
      <c r="AK32" s="401">
        <v>596308</v>
      </c>
      <c r="AL32" s="249"/>
      <c r="AM32" s="401">
        <v>0</v>
      </c>
      <c r="AN32" s="249"/>
      <c r="AO32" s="401">
        <v>0</v>
      </c>
      <c r="AP32" s="249"/>
      <c r="AQ32" s="401">
        <v>0</v>
      </c>
      <c r="AR32" s="249"/>
      <c r="AS32" s="401">
        <v>0</v>
      </c>
      <c r="AT32" s="249"/>
      <c r="AU32" s="401">
        <v>0</v>
      </c>
      <c r="AV32" s="249"/>
      <c r="AW32" s="401">
        <v>0</v>
      </c>
      <c r="AX32" s="249"/>
      <c r="AY32" s="401">
        <v>0</v>
      </c>
      <c r="AZ32" s="249"/>
      <c r="BA32" s="1018">
        <v>0</v>
      </c>
      <c r="BB32" s="249"/>
      <c r="BC32" s="401">
        <v>0</v>
      </c>
      <c r="BD32" s="249"/>
      <c r="BE32" s="401">
        <v>0</v>
      </c>
      <c r="BF32" s="249"/>
      <c r="BG32" s="401">
        <v>0</v>
      </c>
      <c r="BH32" s="251"/>
      <c r="BI32" s="401">
        <v>0</v>
      </c>
      <c r="BJ32" s="249"/>
      <c r="BK32" s="401">
        <v>0</v>
      </c>
      <c r="BL32" s="249"/>
      <c r="BM32" s="401">
        <v>0</v>
      </c>
      <c r="BN32" s="249"/>
      <c r="BO32" s="401">
        <v>0</v>
      </c>
      <c r="BP32" s="249"/>
      <c r="BQ32" s="401">
        <v>0</v>
      </c>
      <c r="BR32" s="251"/>
      <c r="BS32" s="401">
        <v>0</v>
      </c>
      <c r="BT32" s="249"/>
      <c r="BU32" s="401">
        <v>0</v>
      </c>
      <c r="BV32" s="249"/>
      <c r="BW32" s="401">
        <v>0</v>
      </c>
      <c r="BX32" s="249"/>
      <c r="BY32" s="251">
        <v>0</v>
      </c>
    </row>
    <row r="33" spans="1:84">
      <c r="A33" s="663" t="s">
        <v>45</v>
      </c>
      <c r="B33" s="249" t="s">
        <v>22</v>
      </c>
      <c r="C33" s="401">
        <v>527822</v>
      </c>
      <c r="D33" s="249" t="s">
        <v>298</v>
      </c>
      <c r="E33" s="401">
        <v>0</v>
      </c>
      <c r="F33" s="249"/>
      <c r="G33" s="401">
        <v>0</v>
      </c>
      <c r="H33" s="249"/>
      <c r="I33" s="401">
        <v>0</v>
      </c>
      <c r="J33" s="249"/>
      <c r="K33" s="401">
        <v>0</v>
      </c>
      <c r="L33" s="249"/>
      <c r="M33" s="401">
        <v>0</v>
      </c>
      <c r="N33" s="249"/>
      <c r="O33" s="401">
        <v>0</v>
      </c>
      <c r="P33" s="249"/>
      <c r="Q33" s="401">
        <v>157166</v>
      </c>
      <c r="R33" s="249"/>
      <c r="S33" s="401">
        <v>0</v>
      </c>
      <c r="T33" s="249"/>
      <c r="U33" s="401">
        <v>0</v>
      </c>
      <c r="V33" s="249"/>
      <c r="W33" s="401">
        <v>0</v>
      </c>
      <c r="X33" s="249"/>
      <c r="Y33" s="401">
        <v>0</v>
      </c>
      <c r="Z33" s="249"/>
      <c r="AA33" s="401">
        <v>0</v>
      </c>
      <c r="AB33" s="249" t="s">
        <v>22</v>
      </c>
      <c r="AC33" s="401">
        <v>0</v>
      </c>
      <c r="AD33" s="249"/>
      <c r="AE33" s="401">
        <v>0</v>
      </c>
      <c r="AF33" s="249"/>
      <c r="AG33" s="401">
        <v>0</v>
      </c>
      <c r="AH33" s="249"/>
      <c r="AI33" s="401">
        <v>0</v>
      </c>
      <c r="AJ33" s="249"/>
      <c r="AK33" s="401">
        <v>0</v>
      </c>
      <c r="AL33" s="249"/>
      <c r="AM33" s="401">
        <v>0</v>
      </c>
      <c r="AN33" s="249"/>
      <c r="AO33" s="401">
        <v>0</v>
      </c>
      <c r="AP33" s="249"/>
      <c r="AQ33" s="401">
        <v>0</v>
      </c>
      <c r="AR33" s="249"/>
      <c r="AS33" s="401">
        <v>0</v>
      </c>
      <c r="AT33" s="249"/>
      <c r="AU33" s="401">
        <v>0</v>
      </c>
      <c r="AV33" s="249"/>
      <c r="AW33" s="401">
        <v>0</v>
      </c>
      <c r="AX33" s="249"/>
      <c r="AY33" s="401">
        <v>0</v>
      </c>
      <c r="AZ33" s="249"/>
      <c r="BA33" s="1018">
        <v>0</v>
      </c>
      <c r="BB33" s="249"/>
      <c r="BC33" s="401">
        <v>0</v>
      </c>
      <c r="BD33" s="249"/>
      <c r="BE33" s="401">
        <v>0</v>
      </c>
      <c r="BF33" s="249"/>
      <c r="BG33" s="401">
        <v>0</v>
      </c>
      <c r="BH33" s="251"/>
      <c r="BI33" s="401">
        <v>0</v>
      </c>
      <c r="BJ33" s="249"/>
      <c r="BK33" s="401">
        <v>0</v>
      </c>
      <c r="BL33" s="249"/>
      <c r="BM33" s="401">
        <v>0</v>
      </c>
      <c r="BN33" s="249" t="s">
        <v>22</v>
      </c>
      <c r="BO33" s="401">
        <v>0</v>
      </c>
      <c r="BP33" s="249"/>
      <c r="BQ33" s="401">
        <v>0</v>
      </c>
      <c r="BR33" s="251"/>
      <c r="BS33" s="401">
        <v>0</v>
      </c>
      <c r="BT33" s="249"/>
      <c r="BU33" s="401">
        <v>0</v>
      </c>
      <c r="BV33" s="249"/>
      <c r="BW33" s="401">
        <v>0</v>
      </c>
      <c r="BX33" s="249"/>
      <c r="BY33" s="251">
        <v>0</v>
      </c>
    </row>
    <row r="34" spans="1:84">
      <c r="A34" s="663" t="s">
        <v>1022</v>
      </c>
      <c r="B34" s="249" t="s">
        <v>22</v>
      </c>
      <c r="C34" s="401">
        <v>1911713</v>
      </c>
      <c r="D34" s="249" t="s">
        <v>298</v>
      </c>
      <c r="E34" s="401">
        <v>0</v>
      </c>
      <c r="F34" s="249"/>
      <c r="G34" s="401">
        <v>0</v>
      </c>
      <c r="H34" s="249"/>
      <c r="I34" s="401">
        <v>0</v>
      </c>
      <c r="J34" s="249"/>
      <c r="K34" s="401">
        <v>0</v>
      </c>
      <c r="L34" s="249"/>
      <c r="M34" s="401">
        <v>0</v>
      </c>
      <c r="N34" s="249"/>
      <c r="O34" s="401">
        <v>8505</v>
      </c>
      <c r="P34" s="249"/>
      <c r="Q34" s="401">
        <v>0</v>
      </c>
      <c r="R34" s="249"/>
      <c r="S34" s="401">
        <v>0</v>
      </c>
      <c r="T34" s="249"/>
      <c r="U34" s="401">
        <v>0</v>
      </c>
      <c r="V34" s="249"/>
      <c r="W34" s="401">
        <v>0</v>
      </c>
      <c r="X34" s="249"/>
      <c r="Y34" s="401">
        <v>0</v>
      </c>
      <c r="Z34" s="249"/>
      <c r="AA34" s="401">
        <v>0</v>
      </c>
      <c r="AB34" s="249" t="s">
        <v>22</v>
      </c>
      <c r="AC34" s="401">
        <v>0</v>
      </c>
      <c r="AD34" s="249"/>
      <c r="AE34" s="401">
        <v>0</v>
      </c>
      <c r="AF34" s="249"/>
      <c r="AG34" s="401">
        <v>0</v>
      </c>
      <c r="AH34" s="249"/>
      <c r="AI34" s="401">
        <v>0</v>
      </c>
      <c r="AJ34" s="249"/>
      <c r="AK34" s="401">
        <v>0</v>
      </c>
      <c r="AL34" s="249"/>
      <c r="AM34" s="401">
        <v>0</v>
      </c>
      <c r="AN34" s="249"/>
      <c r="AO34" s="401">
        <v>0</v>
      </c>
      <c r="AP34" s="249"/>
      <c r="AQ34" s="401">
        <v>0</v>
      </c>
      <c r="AR34" s="249"/>
      <c r="AS34" s="401">
        <v>0</v>
      </c>
      <c r="AT34" s="249"/>
      <c r="AU34" s="401">
        <v>0</v>
      </c>
      <c r="AV34" s="249"/>
      <c r="AW34" s="401">
        <v>0</v>
      </c>
      <c r="AX34" s="249"/>
      <c r="AY34" s="401">
        <v>0</v>
      </c>
      <c r="AZ34" s="249"/>
      <c r="BA34" s="1018">
        <v>0</v>
      </c>
      <c r="BB34" s="249"/>
      <c r="BC34" s="401">
        <v>0</v>
      </c>
      <c r="BD34" s="249"/>
      <c r="BE34" s="401">
        <v>0</v>
      </c>
      <c r="BF34" s="249"/>
      <c r="BG34" s="401">
        <v>0</v>
      </c>
      <c r="BH34" s="251"/>
      <c r="BI34" s="401">
        <v>0</v>
      </c>
      <c r="BJ34" s="249"/>
      <c r="BK34" s="401">
        <v>0</v>
      </c>
      <c r="BL34" s="249"/>
      <c r="BM34" s="401">
        <v>0</v>
      </c>
      <c r="BN34" s="249" t="s">
        <v>22</v>
      </c>
      <c r="BO34" s="401">
        <v>0</v>
      </c>
      <c r="BP34" s="249"/>
      <c r="BQ34" s="401">
        <v>0</v>
      </c>
      <c r="BR34" s="251"/>
      <c r="BS34" s="401">
        <v>0</v>
      </c>
      <c r="BT34" s="249"/>
      <c r="BU34" s="401">
        <v>0</v>
      </c>
      <c r="BV34" s="249"/>
      <c r="BW34" s="401">
        <v>0</v>
      </c>
      <c r="BX34" s="249"/>
      <c r="BY34" s="251">
        <v>0</v>
      </c>
    </row>
    <row r="35" spans="1:84" ht="2.25" customHeight="1">
      <c r="A35" s="663"/>
      <c r="B35" s="249" t="s">
        <v>22</v>
      </c>
      <c r="C35" s="251"/>
      <c r="D35" s="249"/>
      <c r="E35" s="251"/>
      <c r="F35" s="249"/>
      <c r="G35" s="251"/>
      <c r="H35" s="249"/>
      <c r="I35" s="251"/>
      <c r="J35" s="249"/>
      <c r="K35" s="251"/>
      <c r="L35" s="249"/>
      <c r="M35" s="251"/>
      <c r="N35" s="249"/>
      <c r="O35" s="251"/>
      <c r="P35" s="249"/>
      <c r="Q35" s="251"/>
      <c r="R35" s="249"/>
      <c r="S35" s="251"/>
      <c r="T35" s="249"/>
      <c r="U35" s="251"/>
      <c r="V35" s="249"/>
      <c r="W35" s="251"/>
      <c r="X35" s="249"/>
      <c r="Y35" s="251"/>
      <c r="Z35" s="249"/>
      <c r="AA35" s="251">
        <v>0</v>
      </c>
      <c r="AB35" s="249"/>
      <c r="AC35" s="251"/>
      <c r="AD35" s="249"/>
      <c r="AE35" s="251">
        <v>0</v>
      </c>
      <c r="AF35" s="249"/>
      <c r="AG35" s="251"/>
      <c r="AH35" s="249"/>
      <c r="AI35" s="251"/>
      <c r="AJ35" s="249"/>
      <c r="AK35" s="251"/>
      <c r="AL35" s="249"/>
      <c r="AM35" s="251"/>
      <c r="AN35" s="249"/>
      <c r="AO35" s="251"/>
      <c r="AP35" s="249"/>
      <c r="AQ35" s="251"/>
      <c r="AR35" s="249"/>
      <c r="AS35" s="251"/>
      <c r="AT35" s="249"/>
      <c r="AU35" s="251"/>
      <c r="AV35" s="249"/>
      <c r="AW35" s="251"/>
      <c r="AX35" s="249"/>
      <c r="AY35" s="251"/>
      <c r="AZ35" s="249"/>
      <c r="BA35" s="1201"/>
      <c r="BB35" s="249"/>
      <c r="BC35" s="251"/>
      <c r="BD35" s="249"/>
      <c r="BE35" s="251"/>
      <c r="BF35" s="249"/>
      <c r="BG35" s="251"/>
      <c r="BH35" s="251"/>
      <c r="BI35" s="251"/>
      <c r="BJ35" s="249"/>
      <c r="BK35" s="251"/>
      <c r="BL35" s="249"/>
      <c r="BM35" s="251"/>
      <c r="BN35" s="249"/>
      <c r="BO35" s="251"/>
      <c r="BP35" s="249"/>
      <c r="BQ35" s="251"/>
      <c r="BR35" s="251"/>
      <c r="BS35" s="251"/>
      <c r="BT35" s="249"/>
      <c r="BU35" s="251"/>
      <c r="BV35" s="249"/>
      <c r="BW35" s="251"/>
      <c r="BX35" s="249"/>
      <c r="BY35" s="251"/>
    </row>
    <row r="36" spans="1:84">
      <c r="A36" s="255" t="s">
        <v>552</v>
      </c>
      <c r="B36" s="249" t="s">
        <v>22</v>
      </c>
      <c r="C36" s="665">
        <f>ROUND(SUM(C25:C35),1)</f>
        <v>3517185</v>
      </c>
      <c r="D36" s="261"/>
      <c r="E36" s="665">
        <f>ROUND(SUM(E25:E35),1)</f>
        <v>0</v>
      </c>
      <c r="F36" s="261"/>
      <c r="G36" s="665">
        <f>ROUND(SUM(G25:G35),1)</f>
        <v>0</v>
      </c>
      <c r="H36" s="261"/>
      <c r="I36" s="665">
        <f>ROUND(SUM(I25:I35),1)</f>
        <v>0</v>
      </c>
      <c r="J36" s="261"/>
      <c r="K36" s="665">
        <f>ROUND(SUM(K25:K35),1)</f>
        <v>0</v>
      </c>
      <c r="L36" s="261"/>
      <c r="M36" s="665">
        <f>ROUND(SUM(M25:M35),1)</f>
        <v>0</v>
      </c>
      <c r="N36" s="261"/>
      <c r="O36" s="665">
        <f>ROUND(SUM(O25:O35),1)</f>
        <v>8505</v>
      </c>
      <c r="P36" s="261"/>
      <c r="Q36" s="665">
        <f>ROUND(SUM(Q25:Q35),1)</f>
        <v>433137</v>
      </c>
      <c r="R36" s="261"/>
      <c r="S36" s="665">
        <f>ROUND(SUM(S25:S35),1)</f>
        <v>0</v>
      </c>
      <c r="T36" s="261"/>
      <c r="U36" s="665">
        <f>ROUND(SUM(U25:U35),1)</f>
        <v>0</v>
      </c>
      <c r="V36" s="261"/>
      <c r="W36" s="665">
        <f>ROUND(SUM(W25:W35),1)</f>
        <v>0</v>
      </c>
      <c r="X36" s="261"/>
      <c r="Y36" s="665">
        <f>ROUND(SUM(Y25:Y35),1)</f>
        <v>90708</v>
      </c>
      <c r="Z36" s="261"/>
      <c r="AA36" s="665">
        <f>ROUND(SUM(AA25:AA35),1)</f>
        <v>0</v>
      </c>
      <c r="AB36" s="261"/>
      <c r="AC36" s="665">
        <f>ROUND(SUM(AC25:AC35),1)</f>
        <v>0</v>
      </c>
      <c r="AD36" s="261"/>
      <c r="AE36" s="665">
        <f>ROUND(SUM(AE25:AE35),1)</f>
        <v>0</v>
      </c>
      <c r="AF36" s="261"/>
      <c r="AG36" s="665">
        <f>ROUND(SUM(AG25:AG35),1)</f>
        <v>3794</v>
      </c>
      <c r="AH36" s="261"/>
      <c r="AI36" s="665">
        <f>ROUND(SUM(AI25:AI35),1)</f>
        <v>0</v>
      </c>
      <c r="AJ36" s="261"/>
      <c r="AK36" s="665">
        <f>ROUND(SUM(AK25:AK35),1)</f>
        <v>596308</v>
      </c>
      <c r="AL36" s="255"/>
      <c r="AM36" s="665">
        <f>ROUND(SUM(AM25:AM35),1)</f>
        <v>48167</v>
      </c>
      <c r="AN36" s="255"/>
      <c r="AO36" s="665">
        <f>ROUND(SUM(AO25:AO35),1)</f>
        <v>0</v>
      </c>
      <c r="AP36" s="255"/>
      <c r="AQ36" s="665">
        <f>ROUND(SUM(AQ25:AQ35),1)</f>
        <v>50</v>
      </c>
      <c r="AR36" s="255"/>
      <c r="AS36" s="665">
        <f>ROUND(SUM(AS25:AS35),1)</f>
        <v>0</v>
      </c>
      <c r="AT36" s="255"/>
      <c r="AU36" s="665">
        <f>ROUND(SUM(AU25:AU35),1)</f>
        <v>880</v>
      </c>
      <c r="AV36" s="255"/>
      <c r="AW36" s="665">
        <f>ROUND(SUM(AW25:AW35),1)</f>
        <v>0</v>
      </c>
      <c r="AX36" s="255"/>
      <c r="AY36" s="665">
        <f>ROUND(SUM(AY25:AY35),1)</f>
        <v>0</v>
      </c>
      <c r="AZ36" s="261"/>
      <c r="BA36" s="1202">
        <f>ROUND(SUM(BA25:BA35),1)</f>
        <v>0</v>
      </c>
      <c r="BB36" s="255"/>
      <c r="BC36" s="665">
        <f>ROUND(SUM(BC25:BC35),1)</f>
        <v>0</v>
      </c>
      <c r="BD36" s="255"/>
      <c r="BE36" s="665">
        <f>ROUND(SUM(BE25:BE35),1)</f>
        <v>0</v>
      </c>
      <c r="BF36" s="255"/>
      <c r="BG36" s="665">
        <f>ROUND(SUM(BG25:BG35),1)</f>
        <v>0</v>
      </c>
      <c r="BH36" s="261"/>
      <c r="BI36" s="665">
        <f>ROUND(SUM(BI25:BI35),1)</f>
        <v>0</v>
      </c>
      <c r="BJ36" s="261"/>
      <c r="BK36" s="665">
        <f>ROUND(SUM(BK25:BK35),1)</f>
        <v>0</v>
      </c>
      <c r="BL36" s="255"/>
      <c r="BM36" s="665">
        <f>ROUND(SUM(BM25:BM35),1)</f>
        <v>3195</v>
      </c>
      <c r="BN36" s="255" t="s">
        <v>22</v>
      </c>
      <c r="BO36" s="665">
        <f>ROUND(SUM(BO25:BO35),1)</f>
        <v>0</v>
      </c>
      <c r="BP36" s="255"/>
      <c r="BQ36" s="665">
        <f>ROUND(SUM(BQ25:BQ35),1)</f>
        <v>0</v>
      </c>
      <c r="BR36" s="261"/>
      <c r="BS36" s="665">
        <f>ROUND(SUM(BS25:BS35),1)</f>
        <v>0</v>
      </c>
      <c r="BT36" s="255"/>
      <c r="BU36" s="665">
        <f>ROUND(SUM(BU25:BU35),1)</f>
        <v>0</v>
      </c>
      <c r="BV36" s="255"/>
      <c r="BW36" s="665">
        <f>ROUND(SUM(BW25:BW35),1)</f>
        <v>0</v>
      </c>
      <c r="BX36" s="255"/>
      <c r="BY36" s="665">
        <f>ROUND(SUM(BY25:BY35),1)</f>
        <v>0</v>
      </c>
      <c r="BZ36" s="842"/>
      <c r="CA36" s="842"/>
      <c r="CB36" s="842"/>
      <c r="CC36" s="842"/>
      <c r="CD36" s="842"/>
      <c r="CE36" s="842"/>
      <c r="CF36" s="842"/>
    </row>
    <row r="37" spans="1:84">
      <c r="A37" s="249" t="s">
        <v>488</v>
      </c>
      <c r="B37" s="249" t="s">
        <v>22</v>
      </c>
      <c r="C37" s="401">
        <v>2774752</v>
      </c>
      <c r="D37" s="249"/>
      <c r="E37" s="401">
        <v>0</v>
      </c>
      <c r="F37" s="249"/>
      <c r="G37" s="401">
        <v>0</v>
      </c>
      <c r="H37" s="249"/>
      <c r="I37" s="401">
        <v>0</v>
      </c>
      <c r="J37" s="249"/>
      <c r="K37" s="401">
        <v>0</v>
      </c>
      <c r="L37" s="249"/>
      <c r="M37" s="401">
        <v>309175</v>
      </c>
      <c r="N37" s="249"/>
      <c r="O37" s="401">
        <v>2020232</v>
      </c>
      <c r="P37" s="249"/>
      <c r="Q37" s="401">
        <v>69620</v>
      </c>
      <c r="R37" s="249"/>
      <c r="S37" s="401">
        <v>2</v>
      </c>
      <c r="T37" s="249"/>
      <c r="U37" s="401">
        <v>12409</v>
      </c>
      <c r="V37" s="249"/>
      <c r="W37" s="401">
        <v>0</v>
      </c>
      <c r="X37" s="249"/>
      <c r="Y37" s="401">
        <v>123656</v>
      </c>
      <c r="Z37" s="249"/>
      <c r="AA37" s="401">
        <v>0</v>
      </c>
      <c r="AB37" s="249" t="s">
        <v>22</v>
      </c>
      <c r="AC37" s="401">
        <v>0</v>
      </c>
      <c r="AD37" s="249"/>
      <c r="AE37" s="401">
        <v>0</v>
      </c>
      <c r="AF37" s="249"/>
      <c r="AG37" s="401">
        <v>80966</v>
      </c>
      <c r="AH37" s="249"/>
      <c r="AI37" s="401">
        <v>0</v>
      </c>
      <c r="AJ37" s="249"/>
      <c r="AK37" s="401">
        <v>0</v>
      </c>
      <c r="AL37" s="249"/>
      <c r="AM37" s="401">
        <v>249983</v>
      </c>
      <c r="AN37" s="249"/>
      <c r="AO37" s="401">
        <v>70778</v>
      </c>
      <c r="AP37" s="249"/>
      <c r="AQ37" s="401">
        <v>1468</v>
      </c>
      <c r="AR37" s="249"/>
      <c r="AS37" s="401">
        <v>0</v>
      </c>
      <c r="AT37" s="249"/>
      <c r="AU37" s="401">
        <v>7625</v>
      </c>
      <c r="AV37" s="249"/>
      <c r="AW37" s="401">
        <v>0</v>
      </c>
      <c r="AX37" s="249"/>
      <c r="AY37" s="401">
        <v>0</v>
      </c>
      <c r="AZ37" s="249"/>
      <c r="BA37" s="1018">
        <v>0</v>
      </c>
      <c r="BB37" s="249"/>
      <c r="BC37" s="401">
        <v>0</v>
      </c>
      <c r="BD37" s="249"/>
      <c r="BE37" s="401">
        <v>0</v>
      </c>
      <c r="BF37" s="249"/>
      <c r="BG37" s="401">
        <v>0</v>
      </c>
      <c r="BH37" s="251"/>
      <c r="BI37" s="401">
        <v>0</v>
      </c>
      <c r="BJ37" s="249"/>
      <c r="BK37" s="401">
        <v>0</v>
      </c>
      <c r="BL37" s="249"/>
      <c r="BM37" s="401">
        <v>165699</v>
      </c>
      <c r="BN37" s="249" t="s">
        <v>22</v>
      </c>
      <c r="BO37" s="401">
        <v>57610</v>
      </c>
      <c r="BP37" s="249"/>
      <c r="BQ37" s="401">
        <v>48700</v>
      </c>
      <c r="BR37" s="251"/>
      <c r="BS37" s="401">
        <v>0</v>
      </c>
      <c r="BT37" s="249"/>
      <c r="BU37" s="401">
        <v>0</v>
      </c>
      <c r="BV37" s="249"/>
      <c r="BW37" s="401">
        <v>0</v>
      </c>
      <c r="BX37" s="249"/>
      <c r="BY37" s="251">
        <v>0</v>
      </c>
    </row>
    <row r="38" spans="1:84">
      <c r="A38" s="255" t="s">
        <v>489</v>
      </c>
      <c r="B38" s="255" t="s">
        <v>22</v>
      </c>
      <c r="C38" s="841">
        <f>ROUND(SUM(C36:C37),1)</f>
        <v>6291937</v>
      </c>
      <c r="D38" s="255"/>
      <c r="E38" s="841">
        <f>ROUND(SUM(E36:E37),1)</f>
        <v>0</v>
      </c>
      <c r="F38" s="255"/>
      <c r="G38" s="841">
        <f>ROUND(SUM(G36:G37),1)</f>
        <v>0</v>
      </c>
      <c r="H38" s="255"/>
      <c r="I38" s="841">
        <f>ROUND(SUM(I36:I37),1)</f>
        <v>0</v>
      </c>
      <c r="J38" s="255"/>
      <c r="K38" s="841">
        <f>ROUND(SUM(K36:K37),1)</f>
        <v>0</v>
      </c>
      <c r="L38" s="255"/>
      <c r="M38" s="841">
        <f>ROUND(SUM(M36:M37),1)</f>
        <v>309175</v>
      </c>
      <c r="N38" s="255"/>
      <c r="O38" s="841">
        <f>ROUND(SUM(O36:O37),1)</f>
        <v>2028737</v>
      </c>
      <c r="P38" s="255"/>
      <c r="Q38" s="841">
        <f>ROUND(SUM(Q36:Q37),1)</f>
        <v>502757</v>
      </c>
      <c r="R38" s="255"/>
      <c r="S38" s="841">
        <f>ROUND(SUM(S36:S37),1)</f>
        <v>2</v>
      </c>
      <c r="T38" s="255"/>
      <c r="U38" s="841">
        <f>ROUND(SUM(U36:U37),1)</f>
        <v>12409</v>
      </c>
      <c r="V38" s="255"/>
      <c r="W38" s="841">
        <f>ROUND(SUM(W36:W37),1)</f>
        <v>0</v>
      </c>
      <c r="X38" s="255"/>
      <c r="Y38" s="841">
        <f>ROUND(SUM(Y36:Y37),1)</f>
        <v>214364</v>
      </c>
      <c r="Z38" s="255"/>
      <c r="AA38" s="841">
        <f>ROUND(SUM(AA36:AA37),1)</f>
        <v>0</v>
      </c>
      <c r="AB38" s="255" t="s">
        <v>22</v>
      </c>
      <c r="AC38" s="841">
        <f>ROUND(SUM(AC36:AC37),1)</f>
        <v>0</v>
      </c>
      <c r="AD38" s="255"/>
      <c r="AE38" s="841">
        <f>ROUND(SUM(AE36:AE37),1)</f>
        <v>0</v>
      </c>
      <c r="AF38" s="255"/>
      <c r="AG38" s="841">
        <f>ROUND(SUM(AG36:AG37),1)</f>
        <v>84760</v>
      </c>
      <c r="AH38" s="255"/>
      <c r="AI38" s="841">
        <f>ROUND(SUM(AI36:AI37),1)</f>
        <v>0</v>
      </c>
      <c r="AJ38" s="255"/>
      <c r="AK38" s="841">
        <f>ROUND(SUM(AK36:AK37),1)</f>
        <v>596308</v>
      </c>
      <c r="AL38" s="255"/>
      <c r="AM38" s="841">
        <f>ROUND(SUM(AM36:AM37),1)</f>
        <v>298150</v>
      </c>
      <c r="AN38" s="255"/>
      <c r="AO38" s="841">
        <f>ROUND(SUM(AO36:AO37),1)</f>
        <v>70778</v>
      </c>
      <c r="AP38" s="255"/>
      <c r="AQ38" s="841">
        <f>ROUND(SUM(AQ36:AQ37),1)</f>
        <v>1518</v>
      </c>
      <c r="AR38" s="255"/>
      <c r="AS38" s="841">
        <f>ROUND(SUM(AS36:AS37),1)</f>
        <v>0</v>
      </c>
      <c r="AT38" s="255"/>
      <c r="AU38" s="841">
        <f>ROUND(SUM(AU36:AU37),1)</f>
        <v>8505</v>
      </c>
      <c r="AV38" s="255"/>
      <c r="AW38" s="841">
        <f>ROUND(SUM(AW36:AW37),1)</f>
        <v>0</v>
      </c>
      <c r="AX38" s="255"/>
      <c r="AY38" s="841">
        <f>ROUND(SUM(AY36:AY37),1)</f>
        <v>0</v>
      </c>
      <c r="AZ38" s="261"/>
      <c r="BA38" s="1200">
        <f>ROUND(SUM(BA36:BA37),1)</f>
        <v>0</v>
      </c>
      <c r="BB38" s="255"/>
      <c r="BC38" s="841">
        <f>ROUND(SUM(BC36:BC37),1)</f>
        <v>0</v>
      </c>
      <c r="BD38" s="255"/>
      <c r="BE38" s="841">
        <f>ROUND(SUM(BE36:BE37),1)</f>
        <v>0</v>
      </c>
      <c r="BF38" s="255"/>
      <c r="BG38" s="841">
        <f>ROUND(SUM(BG36:BG37),1)</f>
        <v>0</v>
      </c>
      <c r="BH38" s="261"/>
      <c r="BI38" s="841">
        <f>ROUND(SUM(BI36:BI37),1)</f>
        <v>0</v>
      </c>
      <c r="BJ38" s="255"/>
      <c r="BK38" s="841">
        <f>ROUND(SUM(BK36:BK37),1)</f>
        <v>0</v>
      </c>
      <c r="BL38" s="255"/>
      <c r="BM38" s="841">
        <f>ROUND(SUM(BM36:BM37),1)</f>
        <v>168894</v>
      </c>
      <c r="BN38" s="255" t="s">
        <v>22</v>
      </c>
      <c r="BO38" s="841">
        <f>ROUND(SUM(BO36:BO37),1)</f>
        <v>57610</v>
      </c>
      <c r="BP38" s="255"/>
      <c r="BQ38" s="841">
        <f>ROUND(SUM(BQ36:BQ37),1)</f>
        <v>48700</v>
      </c>
      <c r="BR38" s="261"/>
      <c r="BS38" s="841">
        <f>ROUND(SUM(BS36:BS37),1)</f>
        <v>0</v>
      </c>
      <c r="BT38" s="255"/>
      <c r="BU38" s="841">
        <f>ROUND(SUM(BU36:BU37),1)</f>
        <v>0</v>
      </c>
      <c r="BV38" s="255"/>
      <c r="BW38" s="841">
        <f>ROUND(SUM(BW36:BW37),1)</f>
        <v>0</v>
      </c>
      <c r="BX38" s="255"/>
      <c r="BY38" s="841">
        <f>ROUND(SUM(BY36:BY37),1)</f>
        <v>0</v>
      </c>
    </row>
    <row r="39" spans="1:84">
      <c r="A39" s="255"/>
      <c r="B39" s="255" t="s">
        <v>22</v>
      </c>
      <c r="C39" s="255" t="s">
        <v>22</v>
      </c>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t="s">
        <v>22</v>
      </c>
      <c r="AC39" s="255"/>
      <c r="AD39" s="255"/>
      <c r="AE39" s="255"/>
      <c r="AF39" s="255"/>
      <c r="AG39" s="255"/>
      <c r="AH39" s="255"/>
      <c r="AI39" s="255"/>
      <c r="AJ39" s="255"/>
      <c r="AK39" s="255"/>
      <c r="AL39" s="255"/>
      <c r="AM39" s="255"/>
      <c r="AN39" s="255"/>
      <c r="AO39" s="255"/>
      <c r="AP39" s="255"/>
      <c r="AQ39" s="255"/>
      <c r="AR39" s="255"/>
      <c r="AS39" s="255"/>
      <c r="AT39" s="255"/>
      <c r="AU39" s="261"/>
      <c r="AV39" s="255"/>
      <c r="AW39" s="255"/>
      <c r="AX39" s="255"/>
      <c r="AY39" s="255" t="s">
        <v>22</v>
      </c>
      <c r="AZ39" s="255"/>
      <c r="BA39" s="1203"/>
      <c r="BB39" s="255"/>
      <c r="BC39" s="255"/>
      <c r="BD39" s="255"/>
      <c r="BE39" s="255"/>
      <c r="BF39" s="255"/>
      <c r="BG39" s="255"/>
      <c r="BH39" s="255"/>
      <c r="BI39" s="255"/>
      <c r="BJ39" s="255"/>
      <c r="BK39" s="255"/>
      <c r="BL39" s="255"/>
      <c r="BM39" s="255"/>
      <c r="BN39" s="255" t="s">
        <v>22</v>
      </c>
      <c r="BO39" s="255"/>
      <c r="BP39" s="255"/>
      <c r="BQ39" s="255"/>
      <c r="BR39" s="261"/>
      <c r="BS39" s="261"/>
      <c r="BT39" s="255"/>
      <c r="BU39" s="255"/>
      <c r="BV39" s="255"/>
      <c r="BW39" s="255"/>
      <c r="BX39" s="255"/>
      <c r="BY39" s="255"/>
    </row>
    <row r="40" spans="1:84">
      <c r="A40" s="255" t="s">
        <v>110</v>
      </c>
      <c r="B40" s="255" t="s">
        <v>22</v>
      </c>
      <c r="C40" s="255" t="s">
        <v>22</v>
      </c>
      <c r="D40" s="255"/>
      <c r="E40" s="255" t="s">
        <v>22</v>
      </c>
      <c r="F40" s="255"/>
      <c r="G40" s="255"/>
      <c r="H40" s="255"/>
      <c r="I40" s="255"/>
      <c r="J40" s="255"/>
      <c r="K40" s="255"/>
      <c r="L40" s="255"/>
      <c r="M40" s="255"/>
      <c r="N40" s="255"/>
      <c r="O40" s="255"/>
      <c r="P40" s="255"/>
      <c r="Q40" s="255"/>
      <c r="R40" s="255"/>
      <c r="S40" s="255"/>
      <c r="T40" s="255"/>
      <c r="U40" s="255"/>
      <c r="V40" s="255"/>
      <c r="W40" s="255"/>
      <c r="X40" s="255"/>
      <c r="Y40" s="255"/>
      <c r="Z40" s="255"/>
      <c r="AA40" s="255"/>
      <c r="AB40" s="255" t="s">
        <v>22</v>
      </c>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1203"/>
      <c r="BB40" s="255"/>
      <c r="BC40" s="255"/>
      <c r="BD40" s="255"/>
      <c r="BE40" s="255"/>
      <c r="BF40" s="255"/>
      <c r="BG40" s="255"/>
      <c r="BH40" s="255"/>
      <c r="BI40" s="255"/>
      <c r="BJ40" s="255"/>
      <c r="BK40" s="255"/>
      <c r="BL40" s="255"/>
      <c r="BM40" s="255"/>
      <c r="BN40" s="255" t="s">
        <v>22</v>
      </c>
      <c r="BO40" s="255"/>
      <c r="BP40" s="255"/>
      <c r="BQ40" s="255"/>
      <c r="BR40" s="255"/>
      <c r="BS40" s="255"/>
      <c r="BT40" s="255"/>
      <c r="BU40" s="261"/>
      <c r="BV40" s="255"/>
      <c r="BW40" s="249"/>
      <c r="BX40" s="255"/>
      <c r="BY40" s="255"/>
    </row>
    <row r="41" spans="1:84">
      <c r="A41" s="255" t="s">
        <v>537</v>
      </c>
      <c r="B41" s="255" t="s">
        <v>22</v>
      </c>
      <c r="C41" s="843">
        <f>ROUND(SUM(C21)-SUM(C38),1)</f>
        <v>-3519117</v>
      </c>
      <c r="D41" s="261"/>
      <c r="E41" s="843">
        <f>ROUND(SUM(E21)-SUM(E38),1)</f>
        <v>0</v>
      </c>
      <c r="F41" s="261"/>
      <c r="G41" s="843">
        <f>ROUND(SUM(G21)-SUM(G38),1)</f>
        <v>25</v>
      </c>
      <c r="H41" s="261"/>
      <c r="I41" s="843">
        <f>ROUND(SUM(I21)-SUM(I38),1)</f>
        <v>0</v>
      </c>
      <c r="J41" s="261"/>
      <c r="K41" s="843">
        <f>ROUND(SUM(K21)-SUM(K38),1)</f>
        <v>0</v>
      </c>
      <c r="L41" s="261"/>
      <c r="M41" s="843">
        <f>ROUND(SUM(M21)-SUM(M38),1)</f>
        <v>44006</v>
      </c>
      <c r="N41" s="261"/>
      <c r="O41" s="843">
        <f>ROUND(SUM(O21)-SUM(O38),1)</f>
        <v>327651</v>
      </c>
      <c r="P41" s="261"/>
      <c r="Q41" s="843">
        <f>ROUND(SUM(Q21)-SUM(Q38),1)</f>
        <v>-502757</v>
      </c>
      <c r="R41" s="261"/>
      <c r="S41" s="843">
        <f>ROUND(SUM(S21)-SUM(S38),1)</f>
        <v>-2</v>
      </c>
      <c r="T41" s="261"/>
      <c r="U41" s="843">
        <f>ROUND(SUM(U21)-SUM(U38),1)</f>
        <v>6945</v>
      </c>
      <c r="V41" s="261"/>
      <c r="W41" s="843">
        <f>ROUND(SUM(W21)-SUM(W38),1)</f>
        <v>0</v>
      </c>
      <c r="X41" s="261"/>
      <c r="Y41" s="843">
        <f>ROUND(SUM(Y21)-SUM(Y38),1)</f>
        <v>-17204</v>
      </c>
      <c r="Z41" s="261"/>
      <c r="AA41" s="843">
        <f>ROUND(SUM(AA21)-SUM(AA38),1)</f>
        <v>0</v>
      </c>
      <c r="AB41" s="261"/>
      <c r="AC41" s="843">
        <f>ROUND(SUM(AC21)-SUM(AC38),1)</f>
        <v>0</v>
      </c>
      <c r="AD41" s="261"/>
      <c r="AE41" s="843">
        <f>ROUND(SUM(AE21)-SUM(AE38),1)</f>
        <v>4</v>
      </c>
      <c r="AF41" s="261"/>
      <c r="AG41" s="843">
        <f>ROUND(SUM(AG21)-SUM(AG38),1)</f>
        <v>17375</v>
      </c>
      <c r="AH41" s="261"/>
      <c r="AI41" s="843">
        <f>ROUND(SUM(AI21)-SUM(AI38),1)</f>
        <v>0</v>
      </c>
      <c r="AJ41" s="261"/>
      <c r="AK41" s="843">
        <f>ROUND(SUM(AK21)-SUM(AK38),1)</f>
        <v>-164797</v>
      </c>
      <c r="AL41" s="255"/>
      <c r="AM41" s="843">
        <f>ROUND(SUM(AM21)-SUM(AM38),1)</f>
        <v>-75883</v>
      </c>
      <c r="AN41" s="255"/>
      <c r="AO41" s="843">
        <f>ROUND(SUM(AO21)-SUM(AO38),1)</f>
        <v>-49377</v>
      </c>
      <c r="AP41" s="255"/>
      <c r="AQ41" s="843">
        <f>ROUND(SUM(AQ21)-SUM(AQ38),1)</f>
        <v>981</v>
      </c>
      <c r="AR41" s="255"/>
      <c r="AS41" s="843">
        <f>ROUND(SUM(AS21)-SUM(AS38),1)</f>
        <v>45</v>
      </c>
      <c r="AT41" s="255"/>
      <c r="AU41" s="843">
        <f>ROUND(SUM(AU21)-SUM(AU38),1)</f>
        <v>-4566</v>
      </c>
      <c r="AV41" s="255"/>
      <c r="AW41" s="843">
        <f>ROUND(SUM(AW21)-SUM(AW38),1)</f>
        <v>0</v>
      </c>
      <c r="AX41" s="255"/>
      <c r="AY41" s="843">
        <f>ROUND(SUM(AY21)-SUM(AY38),1)</f>
        <v>0</v>
      </c>
      <c r="AZ41" s="255"/>
      <c r="BA41" s="1204">
        <f>ROUND(SUM(BA21)-SUM(BA38),1)</f>
        <v>0</v>
      </c>
      <c r="BB41" s="255"/>
      <c r="BC41" s="843">
        <f>ROUND(SUM(BC21)-SUM(BC38),1)</f>
        <v>0</v>
      </c>
      <c r="BD41" s="255"/>
      <c r="BE41" s="843">
        <f>ROUND(SUM(BE21)-SUM(BE38),1)</f>
        <v>0</v>
      </c>
      <c r="BF41" s="255"/>
      <c r="BG41" s="843">
        <f>ROUND(SUM(BG21)-SUM(BG38),1)</f>
        <v>0</v>
      </c>
      <c r="BH41" s="261"/>
      <c r="BI41" s="843">
        <f>ROUND(SUM(BI21)-SUM(BI38),1)</f>
        <v>0</v>
      </c>
      <c r="BJ41" s="255"/>
      <c r="BK41" s="843">
        <f>ROUND(SUM(BK21)-SUM(BK38),1)</f>
        <v>0</v>
      </c>
      <c r="BL41" s="255"/>
      <c r="BM41" s="843">
        <f>ROUND(SUM(BM21)-SUM(BM38),1)</f>
        <v>7972</v>
      </c>
      <c r="BN41" s="255" t="s">
        <v>22</v>
      </c>
      <c r="BO41" s="843">
        <f>ROUND(SUM(BO21)-SUM(BO38),1)</f>
        <v>-57955</v>
      </c>
      <c r="BP41" s="255"/>
      <c r="BQ41" s="843">
        <f>ROUND(SUM(BQ21)-SUM(BQ38),1)</f>
        <v>-48252</v>
      </c>
      <c r="BR41" s="261"/>
      <c r="BS41" s="843">
        <f>ROUND(SUM(BS21)-SUM(BS38),1)</f>
        <v>2</v>
      </c>
      <c r="BT41" s="255"/>
      <c r="BU41" s="843">
        <f>ROUND(SUM(BU21)-SUM(BU38),1)</f>
        <v>0</v>
      </c>
      <c r="BV41" s="255"/>
      <c r="BW41" s="843">
        <f>ROUND(SUM(BW21)-SUM(BW38),1)</f>
        <v>0</v>
      </c>
      <c r="BX41" s="255"/>
      <c r="BY41" s="843">
        <f>ROUND(SUM(BY21)-SUM(BY38),1)</f>
        <v>0</v>
      </c>
    </row>
    <row r="42" spans="1:84">
      <c r="A42" s="255"/>
      <c r="B42" s="255" t="s">
        <v>22</v>
      </c>
      <c r="C42" s="255"/>
      <c r="D42" s="255"/>
      <c r="E42" s="255"/>
      <c r="F42" s="255"/>
      <c r="G42" s="255"/>
      <c r="H42" s="255"/>
      <c r="I42" s="261"/>
      <c r="J42" s="255"/>
      <c r="K42" s="255"/>
      <c r="L42" s="255"/>
      <c r="M42" s="255"/>
      <c r="N42" s="255"/>
      <c r="O42" s="255"/>
      <c r="P42" s="255"/>
      <c r="Q42" s="255"/>
      <c r="R42" s="255"/>
      <c r="S42" s="255"/>
      <c r="T42" s="255"/>
      <c r="U42" s="255"/>
      <c r="V42" s="255"/>
      <c r="W42" s="255"/>
      <c r="X42" s="255"/>
      <c r="Y42" s="255"/>
      <c r="Z42" s="255"/>
      <c r="AA42" s="255"/>
      <c r="AB42" s="255" t="s">
        <v>22</v>
      </c>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1197"/>
      <c r="BB42" s="255"/>
      <c r="BC42" s="255"/>
      <c r="BD42" s="255"/>
      <c r="BE42" s="255"/>
      <c r="BF42" s="255"/>
      <c r="BG42" s="255"/>
      <c r="BH42" s="255"/>
      <c r="BI42" s="255"/>
      <c r="BJ42" s="255"/>
      <c r="BK42" s="255"/>
      <c r="BL42" s="255"/>
      <c r="BM42" s="255"/>
      <c r="BN42" s="255" t="s">
        <v>22</v>
      </c>
      <c r="BO42" s="255"/>
      <c r="BP42" s="255"/>
      <c r="BQ42" s="255"/>
      <c r="BR42" s="255"/>
      <c r="BS42" s="255"/>
      <c r="BT42" s="255"/>
      <c r="BU42" s="255"/>
      <c r="BV42" s="255"/>
      <c r="BW42" s="255" t="s">
        <v>22</v>
      </c>
      <c r="BX42" s="255"/>
      <c r="BY42" s="255"/>
    </row>
    <row r="43" spans="1:84">
      <c r="A43" s="249"/>
      <c r="B43" s="249" t="s">
        <v>22</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t="s">
        <v>22</v>
      </c>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1195"/>
      <c r="BB43" s="249"/>
      <c r="BC43" s="249"/>
      <c r="BD43" s="249"/>
      <c r="BE43" s="249"/>
      <c r="BF43" s="249"/>
      <c r="BG43" s="249"/>
      <c r="BH43" s="249"/>
      <c r="BI43" s="249"/>
      <c r="BJ43" s="249"/>
      <c r="BK43" s="249"/>
      <c r="BL43" s="249"/>
      <c r="BM43" s="249"/>
      <c r="BN43" s="249" t="s">
        <v>22</v>
      </c>
      <c r="BO43" s="249"/>
      <c r="BP43" s="249"/>
      <c r="BQ43" s="249"/>
      <c r="BR43" s="249"/>
      <c r="BS43" s="249"/>
      <c r="BT43" s="249"/>
      <c r="BU43" s="249" t="s">
        <v>22</v>
      </c>
      <c r="BV43" s="249"/>
      <c r="BW43" s="249"/>
      <c r="BX43" s="249"/>
      <c r="BY43" s="249"/>
    </row>
    <row r="44" spans="1:84">
      <c r="A44" s="255" t="s">
        <v>17</v>
      </c>
      <c r="B44" s="249" t="s">
        <v>22</v>
      </c>
      <c r="C44" s="249"/>
      <c r="D44" s="249"/>
      <c r="E44" s="249"/>
      <c r="F44" s="249"/>
      <c r="G44" s="249"/>
      <c r="H44" s="249"/>
      <c r="I44" s="249"/>
      <c r="J44" s="249"/>
      <c r="K44" s="249"/>
      <c r="L44" s="249"/>
      <c r="M44" s="249"/>
      <c r="N44" s="249"/>
      <c r="O44" s="249" t="s">
        <v>22</v>
      </c>
      <c r="P44" s="249"/>
      <c r="Q44" s="249"/>
      <c r="R44" s="249"/>
      <c r="S44" s="249"/>
      <c r="T44" s="249"/>
      <c r="U44" s="249"/>
      <c r="V44" s="249"/>
      <c r="W44" s="249"/>
      <c r="X44" s="249"/>
      <c r="Y44" s="249"/>
      <c r="Z44" s="249"/>
      <c r="AA44" s="249"/>
      <c r="AB44" s="249" t="s">
        <v>22</v>
      </c>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t="s">
        <v>22</v>
      </c>
      <c r="AZ44" s="249"/>
      <c r="BA44" s="1195"/>
      <c r="BB44" s="249"/>
      <c r="BC44" s="249"/>
      <c r="BD44" s="249"/>
      <c r="BE44" s="249"/>
      <c r="BF44" s="249"/>
      <c r="BG44" s="249"/>
      <c r="BH44" s="249"/>
      <c r="BI44" s="249"/>
      <c r="BJ44" s="249"/>
      <c r="BK44" s="249"/>
      <c r="BL44" s="249"/>
      <c r="BM44" s="249"/>
      <c r="BN44" s="249" t="s">
        <v>22</v>
      </c>
      <c r="BO44" s="249"/>
      <c r="BP44" s="249"/>
      <c r="BQ44" s="249"/>
      <c r="BR44" s="249"/>
      <c r="BS44" s="249"/>
      <c r="BT44" s="249"/>
      <c r="BU44" s="249"/>
      <c r="BV44" s="249"/>
      <c r="BW44" s="249"/>
      <c r="BX44" s="249"/>
      <c r="BY44" s="249"/>
    </row>
    <row r="45" spans="1:84">
      <c r="A45" s="249" t="s">
        <v>1023</v>
      </c>
      <c r="B45" s="249" t="s">
        <v>22</v>
      </c>
      <c r="C45" s="401">
        <v>0</v>
      </c>
      <c r="D45" s="249"/>
      <c r="E45" s="401">
        <v>0</v>
      </c>
      <c r="F45" s="249"/>
      <c r="G45" s="401">
        <v>0</v>
      </c>
      <c r="H45" s="249"/>
      <c r="I45" s="401">
        <v>3994</v>
      </c>
      <c r="J45" s="249"/>
      <c r="K45" s="401">
        <v>0</v>
      </c>
      <c r="L45" s="249"/>
      <c r="M45" s="401">
        <v>0</v>
      </c>
      <c r="N45" s="249"/>
      <c r="O45" s="401">
        <v>0</v>
      </c>
      <c r="P45" s="249"/>
      <c r="Q45" s="401">
        <v>0</v>
      </c>
      <c r="R45" s="249"/>
      <c r="S45" s="401">
        <v>0</v>
      </c>
      <c r="T45" s="249"/>
      <c r="U45" s="401">
        <v>0</v>
      </c>
      <c r="V45" s="249"/>
      <c r="W45" s="401">
        <v>0</v>
      </c>
      <c r="X45" s="249"/>
      <c r="Y45" s="401">
        <v>0</v>
      </c>
      <c r="Z45" s="249"/>
      <c r="AA45" s="401">
        <v>6946</v>
      </c>
      <c r="AB45" s="249" t="s">
        <v>22</v>
      </c>
      <c r="AC45" s="401">
        <v>0</v>
      </c>
      <c r="AD45" s="249"/>
      <c r="AE45" s="401">
        <v>0</v>
      </c>
      <c r="AF45" s="249"/>
      <c r="AG45" s="401">
        <v>0</v>
      </c>
      <c r="AH45" s="249"/>
      <c r="AI45" s="401">
        <v>0</v>
      </c>
      <c r="AJ45" s="249"/>
      <c r="AK45" s="401">
        <v>0</v>
      </c>
      <c r="AL45" s="249"/>
      <c r="AM45" s="401">
        <v>0</v>
      </c>
      <c r="AN45" s="249"/>
      <c r="AO45" s="401">
        <v>0</v>
      </c>
      <c r="AP45" s="249"/>
      <c r="AQ45" s="401">
        <v>0</v>
      </c>
      <c r="AR45" s="249"/>
      <c r="AS45" s="401">
        <v>0</v>
      </c>
      <c r="AT45" s="249"/>
      <c r="AU45" s="401">
        <v>0</v>
      </c>
      <c r="AV45" s="249"/>
      <c r="AW45" s="401">
        <v>0</v>
      </c>
      <c r="AX45" s="249"/>
      <c r="AY45" s="401">
        <v>0</v>
      </c>
      <c r="AZ45" s="249"/>
      <c r="BA45" s="1018">
        <v>0</v>
      </c>
      <c r="BB45" s="249"/>
      <c r="BC45" s="401">
        <v>0</v>
      </c>
      <c r="BD45" s="249"/>
      <c r="BE45" s="401">
        <v>0</v>
      </c>
      <c r="BF45" s="249"/>
      <c r="BG45" s="401">
        <v>6551</v>
      </c>
      <c r="BH45" s="250"/>
      <c r="BI45" s="249">
        <v>185151</v>
      </c>
      <c r="BJ45" s="249"/>
      <c r="BK45" s="401">
        <v>0</v>
      </c>
      <c r="BL45" s="249"/>
      <c r="BM45" s="401">
        <v>0</v>
      </c>
      <c r="BN45" s="249" t="s">
        <v>22</v>
      </c>
      <c r="BO45" s="401">
        <v>0</v>
      </c>
      <c r="BP45" s="249"/>
      <c r="BQ45" s="401">
        <v>0</v>
      </c>
      <c r="BR45" s="251"/>
      <c r="BS45" s="401">
        <v>0</v>
      </c>
      <c r="BT45" s="249"/>
      <c r="BU45" s="401">
        <v>0</v>
      </c>
      <c r="BV45" s="249"/>
      <c r="BW45" s="401">
        <v>0</v>
      </c>
      <c r="BX45" s="249"/>
      <c r="BY45" s="251">
        <v>0</v>
      </c>
    </row>
    <row r="46" spans="1:84">
      <c r="A46" s="249" t="s">
        <v>1024</v>
      </c>
      <c r="B46" s="249" t="s">
        <v>22</v>
      </c>
      <c r="C46" s="401">
        <v>3524696</v>
      </c>
      <c r="D46" s="249"/>
      <c r="E46" s="401">
        <v>0</v>
      </c>
      <c r="F46" s="249"/>
      <c r="G46" s="401">
        <v>0</v>
      </c>
      <c r="H46" s="249"/>
      <c r="I46" s="401">
        <v>0</v>
      </c>
      <c r="J46" s="249"/>
      <c r="K46" s="401">
        <v>0</v>
      </c>
      <c r="L46" s="249"/>
      <c r="M46" s="401">
        <v>102852</v>
      </c>
      <c r="N46" s="249"/>
      <c r="O46" s="401">
        <v>1118393</v>
      </c>
      <c r="P46" s="249"/>
      <c r="Q46" s="401">
        <v>512967</v>
      </c>
      <c r="R46" s="249"/>
      <c r="S46" s="401">
        <v>0</v>
      </c>
      <c r="T46" s="249"/>
      <c r="U46" s="401">
        <v>0</v>
      </c>
      <c r="V46" s="249"/>
      <c r="W46" s="401">
        <v>0</v>
      </c>
      <c r="X46" s="249"/>
      <c r="Y46" s="401">
        <v>28000</v>
      </c>
      <c r="Z46" s="249"/>
      <c r="AA46" s="401">
        <v>0</v>
      </c>
      <c r="AB46" s="249" t="s">
        <v>22</v>
      </c>
      <c r="AC46" s="401">
        <v>0</v>
      </c>
      <c r="AD46" s="249"/>
      <c r="AE46" s="401">
        <v>0</v>
      </c>
      <c r="AF46" s="249"/>
      <c r="AG46" s="401">
        <v>11038</v>
      </c>
      <c r="AH46" s="249"/>
      <c r="AI46" s="401">
        <v>0</v>
      </c>
      <c r="AJ46" s="249"/>
      <c r="AK46" s="401">
        <v>3609</v>
      </c>
      <c r="AL46" s="249"/>
      <c r="AM46" s="401">
        <v>4965</v>
      </c>
      <c r="AN46" s="249"/>
      <c r="AO46" s="401">
        <v>71590</v>
      </c>
      <c r="AP46" s="249"/>
      <c r="AQ46" s="401">
        <v>0</v>
      </c>
      <c r="AR46" s="249"/>
      <c r="AS46" s="401">
        <v>0</v>
      </c>
      <c r="AT46" s="249"/>
      <c r="AU46" s="401">
        <v>0</v>
      </c>
      <c r="AV46" s="249"/>
      <c r="AW46" s="401">
        <v>0</v>
      </c>
      <c r="AX46" s="249"/>
      <c r="AY46" s="401">
        <v>0</v>
      </c>
      <c r="AZ46" s="249"/>
      <c r="BA46" s="1018">
        <v>0</v>
      </c>
      <c r="BB46" s="249"/>
      <c r="BC46" s="401">
        <v>0</v>
      </c>
      <c r="BD46" s="249"/>
      <c r="BE46" s="401">
        <v>0</v>
      </c>
      <c r="BF46" s="249"/>
      <c r="BG46" s="401">
        <v>0</v>
      </c>
      <c r="BH46" s="251"/>
      <c r="BI46" s="249">
        <v>0</v>
      </c>
      <c r="BJ46" s="249"/>
      <c r="BK46" s="401">
        <v>0</v>
      </c>
      <c r="BL46" s="249"/>
      <c r="BM46" s="401">
        <v>0</v>
      </c>
      <c r="BN46" s="249" t="s">
        <v>22</v>
      </c>
      <c r="BO46" s="401">
        <v>641</v>
      </c>
      <c r="BP46" s="249"/>
      <c r="BQ46" s="401">
        <v>17097</v>
      </c>
      <c r="BR46" s="251"/>
      <c r="BS46" s="401">
        <v>0</v>
      </c>
      <c r="BT46" s="249"/>
      <c r="BU46" s="401">
        <v>0</v>
      </c>
      <c r="BV46" s="249"/>
      <c r="BW46" s="401">
        <v>0</v>
      </c>
      <c r="BX46" s="249"/>
      <c r="BY46" s="249">
        <v>-208318</v>
      </c>
    </row>
    <row r="47" spans="1:84">
      <c r="A47" s="252" t="s">
        <v>1025</v>
      </c>
      <c r="B47" s="249" t="s">
        <v>22</v>
      </c>
      <c r="C47" s="401">
        <v>-5579</v>
      </c>
      <c r="D47" s="249"/>
      <c r="E47" s="401">
        <v>0</v>
      </c>
      <c r="F47" s="249"/>
      <c r="G47" s="401">
        <v>0</v>
      </c>
      <c r="H47" s="249"/>
      <c r="I47" s="401">
        <v>-3993</v>
      </c>
      <c r="J47" s="249"/>
      <c r="K47" s="401">
        <v>0</v>
      </c>
      <c r="L47" s="249"/>
      <c r="M47" s="401">
        <v>0</v>
      </c>
      <c r="N47" s="249"/>
      <c r="O47" s="401">
        <v>-1427430</v>
      </c>
      <c r="P47" s="249"/>
      <c r="Q47" s="401">
        <v>0</v>
      </c>
      <c r="R47" s="249"/>
      <c r="S47" s="401">
        <v>0</v>
      </c>
      <c r="T47" s="249"/>
      <c r="U47" s="401">
        <v>0</v>
      </c>
      <c r="V47" s="249"/>
      <c r="W47" s="401">
        <v>0</v>
      </c>
      <c r="X47" s="249"/>
      <c r="Y47" s="401">
        <v>0</v>
      </c>
      <c r="Z47" s="249"/>
      <c r="AA47" s="401">
        <v>-6925</v>
      </c>
      <c r="AB47" s="249" t="s">
        <v>22</v>
      </c>
      <c r="AC47" s="401">
        <v>0</v>
      </c>
      <c r="AD47" s="249"/>
      <c r="AE47" s="401">
        <v>0</v>
      </c>
      <c r="AF47" s="249"/>
      <c r="AG47" s="401">
        <v>-19289</v>
      </c>
      <c r="AH47" s="249"/>
      <c r="AI47" s="401">
        <v>0</v>
      </c>
      <c r="AJ47" s="249"/>
      <c r="AK47" s="401">
        <v>0</v>
      </c>
      <c r="AL47" s="249"/>
      <c r="AM47" s="401">
        <v>0</v>
      </c>
      <c r="AN47" s="249"/>
      <c r="AO47" s="401">
        <v>0</v>
      </c>
      <c r="AP47" s="249"/>
      <c r="AQ47" s="401">
        <v>0</v>
      </c>
      <c r="AR47" s="249"/>
      <c r="AS47" s="401">
        <v>0</v>
      </c>
      <c r="AT47" s="249"/>
      <c r="AU47" s="401">
        <v>0</v>
      </c>
      <c r="AV47" s="249"/>
      <c r="AW47" s="401">
        <v>0</v>
      </c>
      <c r="AX47" s="249"/>
      <c r="AY47" s="401">
        <v>0</v>
      </c>
      <c r="AZ47" s="249"/>
      <c r="BA47" s="1018">
        <v>0</v>
      </c>
      <c r="BB47" s="249"/>
      <c r="BC47" s="401">
        <v>0</v>
      </c>
      <c r="BD47" s="249"/>
      <c r="BE47" s="401">
        <v>0</v>
      </c>
      <c r="BF47" s="249"/>
      <c r="BG47" s="401">
        <v>-6670</v>
      </c>
      <c r="BH47" s="250"/>
      <c r="BI47" s="249">
        <v>-185151</v>
      </c>
      <c r="BJ47" s="249"/>
      <c r="BK47" s="401">
        <v>0</v>
      </c>
      <c r="BL47" s="249"/>
      <c r="BM47" s="401">
        <v>0</v>
      </c>
      <c r="BN47" s="249" t="s">
        <v>22</v>
      </c>
      <c r="BO47" s="401">
        <v>0</v>
      </c>
      <c r="BP47" s="249"/>
      <c r="BQ47" s="401">
        <v>0</v>
      </c>
      <c r="BR47" s="253"/>
      <c r="BS47" s="401">
        <v>0</v>
      </c>
      <c r="BT47" s="249"/>
      <c r="BU47" s="401">
        <v>0</v>
      </c>
      <c r="BV47" s="249"/>
      <c r="BW47" s="401">
        <v>0</v>
      </c>
      <c r="BX47" s="249"/>
      <c r="BY47" s="249">
        <v>208318</v>
      </c>
    </row>
    <row r="48" spans="1:84">
      <c r="A48" s="255" t="s">
        <v>316</v>
      </c>
      <c r="B48" s="255" t="s">
        <v>22</v>
      </c>
      <c r="C48" s="841">
        <f>ROUND(SUM(C45:C47),1)</f>
        <v>3519117</v>
      </c>
      <c r="D48" s="255"/>
      <c r="E48" s="841">
        <f>ROUND(SUM(E45:E47),1)</f>
        <v>0</v>
      </c>
      <c r="F48" s="255"/>
      <c r="G48" s="841">
        <f>ROUND(SUM(G45:G47),1)</f>
        <v>0</v>
      </c>
      <c r="H48" s="255"/>
      <c r="I48" s="841">
        <f>ROUND(SUM(I45:I47),1)</f>
        <v>1</v>
      </c>
      <c r="J48" s="255"/>
      <c r="K48" s="841">
        <f>ROUND(SUM(K45:K47),1)</f>
        <v>0</v>
      </c>
      <c r="L48" s="255"/>
      <c r="M48" s="841">
        <f>ROUND(SUM(M45:M47),1)</f>
        <v>102852</v>
      </c>
      <c r="N48" s="255"/>
      <c r="O48" s="841">
        <f>ROUND(SUM(O45:O47),1)</f>
        <v>-309037</v>
      </c>
      <c r="P48" s="255"/>
      <c r="Q48" s="841">
        <f>ROUND(SUM(Q45:Q47),1)</f>
        <v>512967</v>
      </c>
      <c r="R48" s="255"/>
      <c r="S48" s="841">
        <f>ROUND(SUM(S45:S47),1)</f>
        <v>0</v>
      </c>
      <c r="T48" s="255"/>
      <c r="U48" s="841">
        <f>ROUND(SUM(U45:U47),1)</f>
        <v>0</v>
      </c>
      <c r="V48" s="255"/>
      <c r="W48" s="841">
        <f>ROUND(SUM(W45:W47),1)</f>
        <v>0</v>
      </c>
      <c r="X48" s="255"/>
      <c r="Y48" s="841">
        <f>ROUND(SUM(Y45:Y47),1)</f>
        <v>28000</v>
      </c>
      <c r="Z48" s="255"/>
      <c r="AA48" s="841">
        <f>ROUND(SUM(AA45:AA47),1)</f>
        <v>21</v>
      </c>
      <c r="AB48" s="255" t="s">
        <v>22</v>
      </c>
      <c r="AC48" s="841">
        <f>ROUND(SUM(AC45:AC47),1)</f>
        <v>0</v>
      </c>
      <c r="AD48" s="255"/>
      <c r="AE48" s="841">
        <f>ROUND(SUM(AE45:AE47),1)</f>
        <v>0</v>
      </c>
      <c r="AF48" s="255"/>
      <c r="AG48" s="841">
        <f>ROUND(SUM(AG45:AG47),1)</f>
        <v>-8251</v>
      </c>
      <c r="AH48" s="255"/>
      <c r="AI48" s="841">
        <f>ROUND(SUM(AI45:AI47),1)</f>
        <v>0</v>
      </c>
      <c r="AJ48" s="255"/>
      <c r="AK48" s="841">
        <f>ROUND(SUM(AK45:AK47),1)</f>
        <v>3609</v>
      </c>
      <c r="AL48" s="255"/>
      <c r="AM48" s="841">
        <f>ROUND(SUM(AM45:AM47),1)</f>
        <v>4965</v>
      </c>
      <c r="AN48" s="255"/>
      <c r="AO48" s="841">
        <f>ROUND(SUM(AO45:AO47),1)</f>
        <v>71590</v>
      </c>
      <c r="AP48" s="255"/>
      <c r="AQ48" s="841">
        <f>ROUND(SUM(AQ45:AQ47),1)</f>
        <v>0</v>
      </c>
      <c r="AR48" s="255"/>
      <c r="AS48" s="841">
        <f>ROUND(SUM(AS45:AS47),1)</f>
        <v>0</v>
      </c>
      <c r="AT48" s="255"/>
      <c r="AU48" s="841">
        <f>ROUND(SUM(AU45:AU47),1)</f>
        <v>0</v>
      </c>
      <c r="AV48" s="255"/>
      <c r="AW48" s="841">
        <f>ROUND(SUM(AW45:AW47),1)</f>
        <v>0</v>
      </c>
      <c r="AX48" s="255"/>
      <c r="AY48" s="841">
        <f>ROUND(SUM(AY45:AY47),1)</f>
        <v>0</v>
      </c>
      <c r="AZ48" s="255"/>
      <c r="BA48" s="1200">
        <f>ROUND(SUM(BA45:BA47),1)</f>
        <v>0</v>
      </c>
      <c r="BB48" s="255"/>
      <c r="BC48" s="841">
        <f>ROUND(SUM(BC45:BC47),1)</f>
        <v>0</v>
      </c>
      <c r="BD48" s="255"/>
      <c r="BE48" s="841">
        <f>ROUND(SUM(BE45:BE47),1)</f>
        <v>0</v>
      </c>
      <c r="BF48" s="255"/>
      <c r="BG48" s="841">
        <f>ROUND(SUM(BG45:BG47),1)</f>
        <v>-119</v>
      </c>
      <c r="BH48" s="261"/>
      <c r="BI48" s="841">
        <f>ROUND(SUM(BI45:BI47),1)</f>
        <v>0</v>
      </c>
      <c r="BJ48" s="255"/>
      <c r="BK48" s="841">
        <f>ROUND(SUM(BK45:BK47),1)</f>
        <v>0</v>
      </c>
      <c r="BL48" s="255"/>
      <c r="BM48" s="841">
        <f>ROUND(SUM(BM45:BM47),1)</f>
        <v>0</v>
      </c>
      <c r="BN48" s="255" t="s">
        <v>22</v>
      </c>
      <c r="BO48" s="841">
        <f>ROUND(SUM(BO45:BO47),1)</f>
        <v>641</v>
      </c>
      <c r="BP48" s="255"/>
      <c r="BQ48" s="841">
        <f>ROUND(SUM(BQ45:BQ47),1)</f>
        <v>17097</v>
      </c>
      <c r="BR48" s="261"/>
      <c r="BS48" s="841">
        <f>ROUND(SUM(BS45:BS47),1)</f>
        <v>0</v>
      </c>
      <c r="BT48" s="261"/>
      <c r="BU48" s="841">
        <f>ROUND(SUM(BU45:BU47),1)</f>
        <v>0</v>
      </c>
      <c r="BV48" s="261"/>
      <c r="BW48" s="841">
        <f>ROUND(SUM(BW45:BW47),1)</f>
        <v>0</v>
      </c>
      <c r="BX48" s="255"/>
      <c r="BY48" s="841">
        <f>ROUND(SUM(BY45:BY47),1)</f>
        <v>0</v>
      </c>
    </row>
    <row r="49" spans="1:79">
      <c r="A49" s="255"/>
      <c r="B49" s="255" t="s">
        <v>22</v>
      </c>
      <c r="C49" s="255"/>
      <c r="D49" s="255"/>
      <c r="E49" s="255"/>
      <c r="F49" s="255"/>
      <c r="G49" s="255"/>
      <c r="H49" s="255"/>
      <c r="I49" s="255"/>
      <c r="J49" s="255"/>
      <c r="K49" s="255"/>
      <c r="L49" s="255"/>
      <c r="M49" s="255"/>
      <c r="N49" s="255"/>
      <c r="O49" s="261"/>
      <c r="P49" s="255"/>
      <c r="Q49" s="255"/>
      <c r="R49" s="255"/>
      <c r="S49" s="255"/>
      <c r="T49" s="255"/>
      <c r="U49" s="255"/>
      <c r="V49" s="255"/>
      <c r="W49" s="261"/>
      <c r="X49" s="255"/>
      <c r="Y49" s="255"/>
      <c r="Z49" s="255"/>
      <c r="AA49" s="255"/>
      <c r="AB49" s="255" t="s">
        <v>22</v>
      </c>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1197"/>
      <c r="BB49" s="255"/>
      <c r="BC49" s="255"/>
      <c r="BD49" s="255"/>
      <c r="BE49" s="255"/>
      <c r="BF49" s="255"/>
      <c r="BG49" s="255"/>
      <c r="BH49" s="255"/>
      <c r="BI49" s="255"/>
      <c r="BJ49" s="255"/>
      <c r="BK49" s="255"/>
      <c r="BL49" s="255"/>
      <c r="BM49" s="255"/>
      <c r="BN49" s="255" t="s">
        <v>22</v>
      </c>
      <c r="BO49" s="255"/>
      <c r="BP49" s="255"/>
      <c r="BQ49" s="255"/>
      <c r="BR49" s="255"/>
      <c r="BS49" s="255"/>
      <c r="BT49" s="255"/>
      <c r="BU49" s="255"/>
      <c r="BV49" s="255"/>
      <c r="BW49" s="255"/>
      <c r="BX49" s="255"/>
      <c r="BY49" s="255"/>
    </row>
    <row r="50" spans="1:79">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t="s">
        <v>22</v>
      </c>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1195"/>
      <c r="BB50" s="249"/>
      <c r="BC50" s="249"/>
      <c r="BD50" s="249"/>
      <c r="BE50" s="249"/>
      <c r="BF50" s="249"/>
      <c r="BG50" s="249"/>
      <c r="BH50" s="249"/>
      <c r="BI50" s="249"/>
      <c r="BJ50" s="249"/>
      <c r="BK50" s="249"/>
      <c r="BL50" s="249"/>
      <c r="BM50" s="249"/>
      <c r="BN50" s="249" t="s">
        <v>22</v>
      </c>
      <c r="BO50" s="249"/>
      <c r="BP50" s="249"/>
      <c r="BQ50" s="249"/>
      <c r="BR50" s="249"/>
      <c r="BS50" s="249"/>
      <c r="BT50" s="249"/>
      <c r="BU50" s="249"/>
      <c r="BV50" s="249"/>
      <c r="BW50" s="249"/>
      <c r="BX50" s="249"/>
      <c r="BY50" s="249"/>
    </row>
    <row r="51" spans="1:79">
      <c r="A51" s="255" t="s">
        <v>32</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t="s">
        <v>22</v>
      </c>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1195"/>
      <c r="BB51" s="249"/>
      <c r="BC51" s="249"/>
      <c r="BD51" s="249"/>
      <c r="BE51" s="249"/>
      <c r="BF51" s="249"/>
      <c r="BG51" s="249"/>
      <c r="BH51" s="249"/>
      <c r="BI51" s="249"/>
      <c r="BJ51" s="249"/>
      <c r="BK51" s="249"/>
      <c r="BL51" s="249"/>
      <c r="BM51" s="249"/>
      <c r="BN51" s="249" t="s">
        <v>22</v>
      </c>
      <c r="BO51" s="249"/>
      <c r="BP51" s="249"/>
      <c r="BQ51" s="249"/>
      <c r="BR51" s="249"/>
      <c r="BS51" s="249"/>
      <c r="BT51" s="249"/>
      <c r="BU51" s="249"/>
      <c r="BV51" s="249"/>
      <c r="BW51" s="249"/>
      <c r="BX51" s="249"/>
      <c r="BY51" s="249"/>
    </row>
    <row r="52" spans="1:79">
      <c r="A52" s="255" t="s">
        <v>538</v>
      </c>
      <c r="B52" s="249" t="s">
        <v>22</v>
      </c>
      <c r="C52" s="259">
        <f>ROUND(SUM(C41+C48),1)</f>
        <v>0</v>
      </c>
      <c r="D52" s="249" t="s">
        <v>22</v>
      </c>
      <c r="E52" s="259">
        <f>ROUND(SUM(E41+E48),1)</f>
        <v>0</v>
      </c>
      <c r="F52" s="249" t="s">
        <v>22</v>
      </c>
      <c r="G52" s="259">
        <f>ROUND(SUM(G41+G48),1)</f>
        <v>25</v>
      </c>
      <c r="H52" s="249" t="s">
        <v>22</v>
      </c>
      <c r="I52" s="259">
        <f>ROUND(SUM(I41+I48),1)</f>
        <v>1</v>
      </c>
      <c r="J52" s="249" t="s">
        <v>22</v>
      </c>
      <c r="K52" s="259">
        <f>ROUND(SUM(K41+K48),1)</f>
        <v>0</v>
      </c>
      <c r="L52" s="249" t="s">
        <v>22</v>
      </c>
      <c r="M52" s="259">
        <f>ROUND(SUM(M41+M48),1)</f>
        <v>146858</v>
      </c>
      <c r="N52" s="249" t="s">
        <v>22</v>
      </c>
      <c r="O52" s="259">
        <f>ROUND(SUM(O41+O48),1)</f>
        <v>18614</v>
      </c>
      <c r="P52" s="249" t="s">
        <v>22</v>
      </c>
      <c r="Q52" s="259">
        <f>ROUND(SUM(Q41+Q48),1)</f>
        <v>10210</v>
      </c>
      <c r="R52" s="249" t="s">
        <v>22</v>
      </c>
      <c r="S52" s="259">
        <f>ROUND(SUM(S41+S48),1)</f>
        <v>-2</v>
      </c>
      <c r="T52" s="249" t="s">
        <v>22</v>
      </c>
      <c r="U52" s="259">
        <f>ROUND(SUM(U41+U48),1)</f>
        <v>6945</v>
      </c>
      <c r="V52" s="249" t="s">
        <v>22</v>
      </c>
      <c r="W52" s="259">
        <f>ROUND(SUM(W41+W48),1)</f>
        <v>0</v>
      </c>
      <c r="X52" s="249" t="s">
        <v>22</v>
      </c>
      <c r="Y52" s="259">
        <f>ROUND(SUM(Y41+Y48),1)</f>
        <v>10796</v>
      </c>
      <c r="Z52" s="249" t="s">
        <v>22</v>
      </c>
      <c r="AA52" s="259">
        <f>ROUND(SUM(AA41+AA48),1)</f>
        <v>21</v>
      </c>
      <c r="AB52" s="249" t="s">
        <v>22</v>
      </c>
      <c r="AC52" s="259">
        <f>ROUND(SUM(AC41+AC48),1)</f>
        <v>0</v>
      </c>
      <c r="AD52" s="249" t="s">
        <v>22</v>
      </c>
      <c r="AE52" s="259">
        <f>ROUND(SUM(AE41+AE48),1)</f>
        <v>4</v>
      </c>
      <c r="AF52" s="249" t="s">
        <v>22</v>
      </c>
      <c r="AG52" s="259">
        <f>ROUND(SUM(AG41+AG48),1)</f>
        <v>9124</v>
      </c>
      <c r="AH52" s="249" t="s">
        <v>22</v>
      </c>
      <c r="AI52" s="259">
        <f>ROUND(SUM(AI41+AI48),1)</f>
        <v>0</v>
      </c>
      <c r="AJ52" s="249" t="s">
        <v>22</v>
      </c>
      <c r="AK52" s="259">
        <f>ROUND(SUM(AK41+AK48),1)</f>
        <v>-161188</v>
      </c>
      <c r="AL52" s="249" t="s">
        <v>22</v>
      </c>
      <c r="AM52" s="259">
        <f>ROUND(SUM(AM41+AM48),1)</f>
        <v>-70918</v>
      </c>
      <c r="AN52" s="249" t="s">
        <v>22</v>
      </c>
      <c r="AO52" s="259">
        <f>ROUND(SUM(AO41+AO48),1)</f>
        <v>22213</v>
      </c>
      <c r="AP52" s="249" t="s">
        <v>22</v>
      </c>
      <c r="AQ52" s="259">
        <f>ROUND(SUM(AQ41+AQ48),1)</f>
        <v>981</v>
      </c>
      <c r="AR52" s="249" t="s">
        <v>22</v>
      </c>
      <c r="AS52" s="259">
        <f>ROUND(SUM(AS41+AS48),1)</f>
        <v>45</v>
      </c>
      <c r="AT52" s="249" t="s">
        <v>22</v>
      </c>
      <c r="AU52" s="259">
        <f>ROUND(SUM(AU41+AU48),1)</f>
        <v>-4566</v>
      </c>
      <c r="AV52" s="249"/>
      <c r="AW52" s="259">
        <f>ROUND(SUM(AW41+AW48),1)</f>
        <v>0</v>
      </c>
      <c r="AX52" s="249" t="s">
        <v>22</v>
      </c>
      <c r="AY52" s="259">
        <f>ROUND(SUM(AY41+AY48),1)</f>
        <v>0</v>
      </c>
      <c r="AZ52" s="249" t="s">
        <v>22</v>
      </c>
      <c r="BA52" s="1205">
        <f>ROUND(SUM(BA41+BA48),1)</f>
        <v>0</v>
      </c>
      <c r="BB52" s="249" t="s">
        <v>22</v>
      </c>
      <c r="BC52" s="259">
        <f>ROUND(SUM(BC41+BC48),1)</f>
        <v>0</v>
      </c>
      <c r="BD52" s="249" t="s">
        <v>22</v>
      </c>
      <c r="BE52" s="259">
        <f>ROUND(SUM(BE41+BE48),1)</f>
        <v>0</v>
      </c>
      <c r="BF52" s="254" t="s">
        <v>22</v>
      </c>
      <c r="BG52" s="259">
        <f>ROUND(SUM(BG41+BG48),1)</f>
        <v>-119</v>
      </c>
      <c r="BH52" s="259"/>
      <c r="BI52" s="259">
        <f>ROUND(SUM(BI41+BI48),1)</f>
        <v>0</v>
      </c>
      <c r="BJ52" s="249" t="s">
        <v>22</v>
      </c>
      <c r="BK52" s="259">
        <f>ROUND(SUM(BK41+BK48),1)</f>
        <v>0</v>
      </c>
      <c r="BL52" s="249" t="s">
        <v>22</v>
      </c>
      <c r="BM52" s="259">
        <f>ROUND(SUM(BM41+BM48),1)</f>
        <v>7972</v>
      </c>
      <c r="BN52" s="249" t="s">
        <v>22</v>
      </c>
      <c r="BO52" s="259">
        <f>ROUND(SUM(BO41+BO48),1)</f>
        <v>-57314</v>
      </c>
      <c r="BP52" s="249" t="s">
        <v>22</v>
      </c>
      <c r="BQ52" s="259">
        <f>ROUND(SUM(BQ41+BQ48),1)</f>
        <v>-31155</v>
      </c>
      <c r="BR52" s="259"/>
      <c r="BS52" s="259">
        <f>ROUND(SUM(BS41+BS48),1)</f>
        <v>2</v>
      </c>
      <c r="BT52" s="249" t="s">
        <v>22</v>
      </c>
      <c r="BU52" s="259">
        <f>ROUND(SUM(BU41+BU48),1)</f>
        <v>0</v>
      </c>
      <c r="BV52" s="249" t="s">
        <v>22</v>
      </c>
      <c r="BW52" s="259">
        <f>ROUND(SUM(BW41+BW48),1)</f>
        <v>0</v>
      </c>
      <c r="BX52" s="249" t="s">
        <v>22</v>
      </c>
      <c r="BY52" s="259">
        <f>ROUND(SUM(BY41+BY48),1)</f>
        <v>0</v>
      </c>
    </row>
    <row r="53" spans="1:79">
      <c r="A53" s="249"/>
      <c r="B53" s="249" t="s">
        <v>22</v>
      </c>
      <c r="C53" s="249"/>
      <c r="D53" s="249" t="s">
        <v>22</v>
      </c>
      <c r="E53" s="249"/>
      <c r="F53" s="249" t="s">
        <v>22</v>
      </c>
      <c r="G53" s="249"/>
      <c r="H53" s="249" t="s">
        <v>22</v>
      </c>
      <c r="I53" s="249"/>
      <c r="J53" s="249" t="s">
        <v>22</v>
      </c>
      <c r="K53" s="249"/>
      <c r="L53" s="249" t="s">
        <v>22</v>
      </c>
      <c r="M53" s="249"/>
      <c r="N53" s="249" t="s">
        <v>22</v>
      </c>
      <c r="O53" s="249"/>
      <c r="P53" s="249" t="s">
        <v>22</v>
      </c>
      <c r="Q53" s="249"/>
      <c r="R53" s="249" t="s">
        <v>22</v>
      </c>
      <c r="S53" s="249"/>
      <c r="T53" s="249" t="s">
        <v>22</v>
      </c>
      <c r="U53" s="249"/>
      <c r="V53" s="249" t="s">
        <v>22</v>
      </c>
      <c r="W53" s="249"/>
      <c r="X53" s="249" t="s">
        <v>22</v>
      </c>
      <c r="Y53" s="249"/>
      <c r="Z53" s="249" t="s">
        <v>22</v>
      </c>
      <c r="AA53" s="249"/>
      <c r="AB53" s="249" t="s">
        <v>22</v>
      </c>
      <c r="AC53" s="249"/>
      <c r="AD53" s="249" t="s">
        <v>22</v>
      </c>
      <c r="AE53" s="249"/>
      <c r="AF53" s="249" t="s">
        <v>22</v>
      </c>
      <c r="AG53" s="249"/>
      <c r="AH53" s="249" t="s">
        <v>22</v>
      </c>
      <c r="AI53" s="249"/>
      <c r="AJ53" s="249" t="s">
        <v>22</v>
      </c>
      <c r="AK53" s="249"/>
      <c r="AL53" s="249" t="s">
        <v>22</v>
      </c>
      <c r="AM53" s="249"/>
      <c r="AN53" s="249" t="s">
        <v>22</v>
      </c>
      <c r="AO53" s="249"/>
      <c r="AP53" s="249" t="s">
        <v>22</v>
      </c>
      <c r="AQ53" s="249"/>
      <c r="AR53" s="249" t="s">
        <v>22</v>
      </c>
      <c r="AS53" s="249"/>
      <c r="AT53" s="249" t="s">
        <v>22</v>
      </c>
      <c r="AU53" s="249"/>
      <c r="AV53" s="249"/>
      <c r="AW53" s="249"/>
      <c r="AX53" s="249" t="s">
        <v>22</v>
      </c>
      <c r="AY53" s="249"/>
      <c r="AZ53" s="249" t="s">
        <v>22</v>
      </c>
      <c r="BA53" s="1195"/>
      <c r="BB53" s="249" t="s">
        <v>22</v>
      </c>
      <c r="BC53" s="249"/>
      <c r="BD53" s="249" t="s">
        <v>22</v>
      </c>
      <c r="BE53" s="249"/>
      <c r="BF53" s="249" t="s">
        <v>22</v>
      </c>
      <c r="BG53" s="249"/>
      <c r="BH53" s="249"/>
      <c r="BI53" s="249"/>
      <c r="BJ53" s="249" t="s">
        <v>22</v>
      </c>
      <c r="BK53" s="249"/>
      <c r="BL53" s="249" t="s">
        <v>22</v>
      </c>
      <c r="BM53" s="249"/>
      <c r="BN53" s="249" t="s">
        <v>22</v>
      </c>
      <c r="BO53" s="249"/>
      <c r="BP53" s="249" t="s">
        <v>22</v>
      </c>
      <c r="BQ53" s="249"/>
      <c r="BR53" s="249"/>
      <c r="BS53" s="249"/>
      <c r="BT53" s="249" t="s">
        <v>22</v>
      </c>
      <c r="BU53" s="249"/>
      <c r="BV53" s="249" t="s">
        <v>22</v>
      </c>
      <c r="BW53" s="249"/>
      <c r="BX53" s="249" t="s">
        <v>22</v>
      </c>
      <c r="BY53" s="249"/>
    </row>
    <row r="54" spans="1:79">
      <c r="A54" s="255" t="s">
        <v>388</v>
      </c>
      <c r="B54" s="249" t="s">
        <v>22</v>
      </c>
      <c r="C54" s="38">
        <v>0</v>
      </c>
      <c r="D54" s="249" t="s">
        <v>22</v>
      </c>
      <c r="E54" s="38">
        <v>2778</v>
      </c>
      <c r="F54" s="249" t="s">
        <v>22</v>
      </c>
      <c r="G54" s="38">
        <v>17</v>
      </c>
      <c r="H54" s="249" t="s">
        <v>22</v>
      </c>
      <c r="I54" s="38">
        <v>1428</v>
      </c>
      <c r="J54" s="249" t="s">
        <v>22</v>
      </c>
      <c r="K54" s="38">
        <v>0</v>
      </c>
      <c r="L54" s="249" t="s">
        <v>22</v>
      </c>
      <c r="M54" s="38">
        <v>-315985</v>
      </c>
      <c r="N54" s="249" t="s">
        <v>22</v>
      </c>
      <c r="O54" s="38">
        <v>-33475</v>
      </c>
      <c r="P54" s="249" t="s">
        <v>22</v>
      </c>
      <c r="Q54" s="38">
        <v>86513</v>
      </c>
      <c r="R54" s="249" t="s">
        <v>22</v>
      </c>
      <c r="S54" s="38">
        <f>-11969</f>
        <v>-11969</v>
      </c>
      <c r="T54" s="249" t="s">
        <v>22</v>
      </c>
      <c r="U54" s="38">
        <v>-21235</v>
      </c>
      <c r="V54" s="249" t="s">
        <v>22</v>
      </c>
      <c r="W54" s="38">
        <v>164</v>
      </c>
      <c r="X54" s="249" t="s">
        <v>22</v>
      </c>
      <c r="Y54" s="38">
        <v>72684</v>
      </c>
      <c r="Z54" s="249" t="s">
        <v>22</v>
      </c>
      <c r="AA54" s="38">
        <v>5551</v>
      </c>
      <c r="AB54" s="249" t="s">
        <v>22</v>
      </c>
      <c r="AC54" s="38">
        <v>1419</v>
      </c>
      <c r="AD54" s="249" t="s">
        <v>22</v>
      </c>
      <c r="AE54" s="38">
        <v>1079</v>
      </c>
      <c r="AF54" s="249" t="s">
        <v>22</v>
      </c>
      <c r="AG54" s="38">
        <v>-80472</v>
      </c>
      <c r="AH54" s="249" t="s">
        <v>22</v>
      </c>
      <c r="AI54" s="38">
        <v>-12942</v>
      </c>
      <c r="AJ54" s="249" t="s">
        <v>22</v>
      </c>
      <c r="AK54" s="38">
        <v>-216259</v>
      </c>
      <c r="AL54" s="249" t="s">
        <v>22</v>
      </c>
      <c r="AM54" s="38">
        <v>-355825</v>
      </c>
      <c r="AN54" s="249" t="s">
        <v>22</v>
      </c>
      <c r="AO54" s="38">
        <v>114774</v>
      </c>
      <c r="AP54" s="249"/>
      <c r="AQ54" s="38">
        <v>17114</v>
      </c>
      <c r="AR54" s="249"/>
      <c r="AS54" s="38">
        <v>14059</v>
      </c>
      <c r="AT54" s="249"/>
      <c r="AU54" s="38">
        <v>-49662</v>
      </c>
      <c r="AV54" s="249"/>
      <c r="AW54" s="38">
        <v>0</v>
      </c>
      <c r="AX54" s="249"/>
      <c r="AY54" s="38">
        <v>0</v>
      </c>
      <c r="AZ54" s="249"/>
      <c r="BA54" s="1009">
        <v>15</v>
      </c>
      <c r="BB54" s="249"/>
      <c r="BC54" s="38">
        <v>668</v>
      </c>
      <c r="BD54" s="249"/>
      <c r="BE54" s="38">
        <v>0</v>
      </c>
      <c r="BF54" s="249"/>
      <c r="BG54" s="38">
        <v>17329</v>
      </c>
      <c r="BH54" s="259"/>
      <c r="BI54" s="38">
        <v>0</v>
      </c>
      <c r="BJ54" s="249"/>
      <c r="BK54" s="38">
        <v>0</v>
      </c>
      <c r="BL54" s="249"/>
      <c r="BM54" s="38">
        <v>-43951</v>
      </c>
      <c r="BN54" s="249"/>
      <c r="BO54" s="38">
        <v>176989</v>
      </c>
      <c r="BP54" s="249"/>
      <c r="BQ54" s="38">
        <v>148838</v>
      </c>
      <c r="BR54" s="259"/>
      <c r="BS54" s="38">
        <v>538</v>
      </c>
      <c r="BT54" s="249"/>
      <c r="BU54" s="38">
        <v>3328</v>
      </c>
      <c r="BV54" s="249"/>
      <c r="BW54" s="38">
        <v>4255</v>
      </c>
      <c r="BX54" s="249"/>
      <c r="BY54" s="836">
        <v>0</v>
      </c>
    </row>
    <row r="55" spans="1:79" ht="16.5" thickBot="1">
      <c r="A55" s="255" t="s">
        <v>551</v>
      </c>
      <c r="B55" s="249" t="s">
        <v>22</v>
      </c>
      <c r="C55" s="384">
        <f>ROUND(SUM(C52)+SUM(C54),1)</f>
        <v>0</v>
      </c>
      <c r="D55" s="259"/>
      <c r="E55" s="384">
        <f>ROUND(SUM(E52)+SUM(E54),1)</f>
        <v>2778</v>
      </c>
      <c r="F55" s="259"/>
      <c r="G55" s="384">
        <f>ROUND(SUM(G52)+SUM(G54),1)</f>
        <v>42</v>
      </c>
      <c r="H55" s="259"/>
      <c r="I55" s="384">
        <f>ROUND(SUM(I52)+SUM(I54),1)</f>
        <v>1429</v>
      </c>
      <c r="J55" s="259"/>
      <c r="K55" s="384">
        <f>ROUND(SUM(K52)+SUM(K54),1)</f>
        <v>0</v>
      </c>
      <c r="L55" s="259"/>
      <c r="M55" s="384">
        <f>ROUND(SUM(M52)+SUM(M54),1)</f>
        <v>-169127</v>
      </c>
      <c r="N55" s="259"/>
      <c r="O55" s="384">
        <f>ROUND(SUM(O52)+SUM(O54),1)</f>
        <v>-14861</v>
      </c>
      <c r="P55" s="259"/>
      <c r="Q55" s="384">
        <f>ROUND(SUM(Q52)+SUM(Q54),1)</f>
        <v>96723</v>
      </c>
      <c r="R55" s="259"/>
      <c r="S55" s="384">
        <f>ROUND(SUM(S52)+SUM(S54),1)</f>
        <v>-11971</v>
      </c>
      <c r="T55" s="259"/>
      <c r="U55" s="384">
        <f>ROUND(SUM(U52)+SUM(U54),1)</f>
        <v>-14290</v>
      </c>
      <c r="V55" s="259"/>
      <c r="W55" s="384">
        <f>ROUND(SUM(W52)+SUM(W54),1)</f>
        <v>164</v>
      </c>
      <c r="X55" s="259"/>
      <c r="Y55" s="384">
        <f>ROUND(SUM(Y52)+SUM(Y54),1)</f>
        <v>83480</v>
      </c>
      <c r="Z55" s="259"/>
      <c r="AA55" s="384">
        <f>ROUND(SUM(AA52)+SUM(AA54),1)</f>
        <v>5572</v>
      </c>
      <c r="AB55" s="259"/>
      <c r="AC55" s="384">
        <f>ROUND(SUM(AC52)+SUM(AC54),1)</f>
        <v>1419</v>
      </c>
      <c r="AD55" s="259"/>
      <c r="AE55" s="384">
        <f>ROUND(SUM(AE52)+SUM(AE54),1)</f>
        <v>1083</v>
      </c>
      <c r="AF55" s="259"/>
      <c r="AG55" s="384">
        <f>ROUND(SUM(AG52)+SUM(AG54),1)</f>
        <v>-71348</v>
      </c>
      <c r="AH55" s="259"/>
      <c r="AI55" s="384">
        <f>ROUND(SUM(AI52)+SUM(AI54),1)</f>
        <v>-12942</v>
      </c>
      <c r="AJ55" s="259"/>
      <c r="AK55" s="384">
        <f>ROUND(SUM(AK52)+SUM(AK54),1)</f>
        <v>-377447</v>
      </c>
      <c r="AL55" s="259"/>
      <c r="AM55" s="384">
        <f>ROUND(SUM(AM52)+SUM(AM54),1)</f>
        <v>-426743</v>
      </c>
      <c r="AN55" s="259"/>
      <c r="AO55" s="384">
        <f>ROUND(SUM(AO52)+SUM(AO54),1)</f>
        <v>136987</v>
      </c>
      <c r="AP55" s="259"/>
      <c r="AQ55" s="384">
        <f>ROUND(SUM(AQ52)+SUM(AQ54),1)</f>
        <v>18095</v>
      </c>
      <c r="AR55" s="259"/>
      <c r="AS55" s="384">
        <f>ROUND(SUM(AS52)+SUM(AS54),1)</f>
        <v>14104</v>
      </c>
      <c r="AT55" s="259"/>
      <c r="AU55" s="384">
        <f>ROUND(SUM(AU52)+SUM(AU54),1)</f>
        <v>-54228</v>
      </c>
      <c r="AV55" s="259"/>
      <c r="AW55" s="384">
        <f>ROUND(SUM(AW52)+SUM(AW54),1)</f>
        <v>0</v>
      </c>
      <c r="AX55" s="259"/>
      <c r="AY55" s="384">
        <f>ROUND(SUM(AY52)+SUM(AY54),1)</f>
        <v>0</v>
      </c>
      <c r="AZ55" s="259"/>
      <c r="BA55" s="1206">
        <f>ROUND(SUM(BA52)+SUM(BA54),1)</f>
        <v>15</v>
      </c>
      <c r="BB55" s="259"/>
      <c r="BC55" s="384">
        <f>ROUND(SUM(BC52)+SUM(BC54),1)</f>
        <v>668</v>
      </c>
      <c r="BD55" s="259"/>
      <c r="BE55" s="384">
        <f>ROUND(SUM(BE52)+SUM(BE54),1)</f>
        <v>0</v>
      </c>
      <c r="BF55" s="259"/>
      <c r="BG55" s="384">
        <f>ROUND(SUM(BG52)+SUM(BG54),1)</f>
        <v>17210</v>
      </c>
      <c r="BH55" s="621"/>
      <c r="BI55" s="384">
        <f>ROUND(SUM(BI52)+SUM(BI54),1)</f>
        <v>0</v>
      </c>
      <c r="BJ55" s="259"/>
      <c r="BK55" s="384">
        <f>ROUND(SUM(BK52)+SUM(BK54),1)</f>
        <v>0</v>
      </c>
      <c r="BL55" s="259"/>
      <c r="BM55" s="384">
        <f>ROUND(SUM(BM52)+SUM(BM54),1)</f>
        <v>-35979</v>
      </c>
      <c r="BN55" s="259"/>
      <c r="BO55" s="384">
        <f>ROUND(SUM(BO52)+SUM(BO54),1)</f>
        <v>119675</v>
      </c>
      <c r="BP55" s="259"/>
      <c r="BQ55" s="384">
        <f>ROUND(SUM(BQ52)+SUM(BQ54),1)</f>
        <v>117683</v>
      </c>
      <c r="BR55" s="261"/>
      <c r="BS55" s="384">
        <f>ROUND(SUM(BS52)+SUM(BS54),1)</f>
        <v>540</v>
      </c>
      <c r="BT55" s="259"/>
      <c r="BU55" s="384">
        <f>ROUND(SUM(BU52)+SUM(BU54),1)</f>
        <v>3328</v>
      </c>
      <c r="BV55" s="259"/>
      <c r="BW55" s="384">
        <f>ROUND(SUM(BW52)+SUM(BW54),1)</f>
        <v>4255</v>
      </c>
      <c r="BX55" s="259"/>
      <c r="BY55" s="384">
        <f>ROUND(SUM(BY52)+SUM(BY54),1)</f>
        <v>0</v>
      </c>
    </row>
    <row r="56" spans="1:79" ht="16.5" thickTop="1">
      <c r="A56" s="255"/>
      <c r="B56" s="259"/>
      <c r="C56" s="260"/>
      <c r="D56" s="259"/>
      <c r="E56" s="261"/>
      <c r="F56" s="259"/>
      <c r="G56" s="261"/>
      <c r="H56" s="259"/>
      <c r="I56" s="261"/>
      <c r="J56" s="259"/>
      <c r="K56" s="261"/>
      <c r="L56" s="259"/>
      <c r="M56" s="261"/>
      <c r="N56" s="259"/>
      <c r="O56" s="261"/>
      <c r="P56" s="259"/>
      <c r="Q56" s="261"/>
      <c r="R56" s="259"/>
      <c r="S56" s="261"/>
      <c r="T56" s="259"/>
      <c r="U56" s="261"/>
      <c r="V56" s="259"/>
      <c r="W56" s="261"/>
      <c r="X56" s="259"/>
      <c r="Y56" s="261"/>
      <c r="Z56" s="259"/>
      <c r="AA56" s="261"/>
      <c r="AB56" s="259"/>
      <c r="AC56" s="261"/>
      <c r="AD56" s="259"/>
      <c r="AE56" s="261"/>
      <c r="AF56" s="259"/>
      <c r="AG56" s="261"/>
      <c r="AH56" s="259"/>
      <c r="AI56" s="261"/>
      <c r="AJ56" s="259"/>
      <c r="AK56" s="261"/>
      <c r="AL56" s="259"/>
      <c r="AM56" s="261"/>
      <c r="AN56" s="259"/>
      <c r="AO56" s="261"/>
      <c r="AP56" s="259"/>
      <c r="AQ56" s="261"/>
      <c r="AR56" s="259"/>
      <c r="AS56" s="261"/>
      <c r="AT56" s="259"/>
      <c r="AU56" s="259"/>
      <c r="AV56" s="259"/>
      <c r="AW56" s="256"/>
      <c r="AX56" s="259"/>
      <c r="AY56" s="260"/>
      <c r="AZ56" s="259"/>
      <c r="BA56" s="1203"/>
      <c r="BB56" s="259"/>
      <c r="BC56" s="260"/>
      <c r="BD56" s="259"/>
      <c r="BE56" s="260"/>
      <c r="BF56" s="259"/>
      <c r="BG56" s="262"/>
      <c r="BH56" s="262"/>
      <c r="BI56" s="262"/>
      <c r="BJ56" s="259"/>
      <c r="BK56" s="260"/>
      <c r="BL56" s="259"/>
      <c r="BM56" s="261"/>
      <c r="BN56" s="259"/>
      <c r="BO56" s="261"/>
      <c r="BP56" s="259"/>
      <c r="BQ56" s="261"/>
      <c r="BR56" s="259"/>
      <c r="BS56" s="261"/>
      <c r="BT56" s="259"/>
      <c r="BU56" s="261"/>
      <c r="BV56" s="259"/>
      <c r="BW56" s="261"/>
      <c r="BX56" s="259"/>
      <c r="BY56" s="260"/>
    </row>
    <row r="57" spans="1:79">
      <c r="A57" s="844" t="s">
        <v>1129</v>
      </c>
      <c r="B57" s="259"/>
      <c r="C57" s="260"/>
      <c r="D57" s="259"/>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1207"/>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row>
    <row r="59" spans="1:79">
      <c r="A59" s="249"/>
      <c r="B59" s="249"/>
      <c r="C59" s="254"/>
      <c r="D59" s="249"/>
      <c r="E59" s="254"/>
      <c r="F59" s="249"/>
      <c r="G59" s="254"/>
      <c r="H59" s="249"/>
      <c r="I59" s="254"/>
      <c r="J59" s="249"/>
      <c r="K59" s="254"/>
      <c r="L59" s="249"/>
      <c r="M59" s="254"/>
      <c r="N59" s="249"/>
      <c r="O59" s="254"/>
      <c r="P59" s="249"/>
      <c r="Q59" s="254" t="s">
        <v>22</v>
      </c>
      <c r="R59" s="249"/>
      <c r="S59" s="254" t="s">
        <v>22</v>
      </c>
      <c r="T59" s="249"/>
      <c r="U59" s="254"/>
      <c r="V59" s="249"/>
      <c r="W59" s="254"/>
      <c r="X59" s="249"/>
      <c r="Y59" s="254"/>
      <c r="Z59" s="249"/>
      <c r="AA59" s="254"/>
      <c r="AB59" s="249"/>
      <c r="AC59" s="254"/>
      <c r="AD59" s="249"/>
      <c r="AE59" s="254"/>
      <c r="AF59" s="249"/>
      <c r="AG59" s="254"/>
      <c r="AH59" s="249"/>
      <c r="AI59" s="254"/>
      <c r="AJ59" s="249"/>
      <c r="AK59" s="254"/>
      <c r="AL59" s="249"/>
      <c r="AM59" s="254"/>
      <c r="AN59" s="249"/>
      <c r="AO59" s="254"/>
      <c r="AP59" s="249"/>
      <c r="AQ59" s="254"/>
      <c r="AR59" s="249"/>
      <c r="AS59" s="254"/>
      <c r="AT59" s="249"/>
      <c r="AU59" s="249"/>
      <c r="AV59" s="249"/>
      <c r="AW59" s="254"/>
      <c r="AX59" s="249"/>
      <c r="AY59" s="254"/>
      <c r="AZ59" s="249"/>
      <c r="BA59" s="1208"/>
      <c r="BB59" s="249"/>
      <c r="BC59" s="254"/>
      <c r="BD59" s="249"/>
      <c r="BE59" s="254" t="s">
        <v>22</v>
      </c>
      <c r="BF59" s="249"/>
      <c r="BG59" s="254" t="s">
        <v>22</v>
      </c>
      <c r="BH59" s="254"/>
      <c r="BI59" s="254"/>
      <c r="BJ59" s="249"/>
      <c r="BK59" s="254"/>
      <c r="BL59" s="249"/>
      <c r="BM59" s="254"/>
      <c r="BN59" s="249"/>
      <c r="BO59" s="254"/>
      <c r="BP59" s="249"/>
      <c r="BQ59" s="254"/>
      <c r="BR59" s="249"/>
      <c r="BS59" s="254"/>
      <c r="BT59" s="249"/>
      <c r="BU59" s="254"/>
      <c r="BV59" s="249"/>
      <c r="BW59" s="254"/>
      <c r="BX59" s="249"/>
      <c r="BY59" s="254"/>
    </row>
    <row r="68" spans="1:1">
      <c r="A68" s="845"/>
    </row>
  </sheetData>
  <hyperlinks>
    <hyperlink ref="A57" location="'Footnotes 1 - 11'!A1" display="(*) See Accompanying Footnotes" xr:uid="{00000000-0004-0000-1A00-000000000000}"/>
  </hyperlinks>
  <pageMargins left="0.7" right="0.46" top="0.9" bottom="0.25" header="0.5" footer="0.25"/>
  <pageSetup scale="45" firstPageNumber="49" orientation="landscape" useFirstPageNumber="1" r:id="rId1"/>
  <headerFooter scaleWithDoc="0">
    <oddFooter>&amp;R&amp;8&amp;P</oddFooter>
  </headerFooter>
  <colBreaks count="5" manualBreakCount="5">
    <brk id="13" max="1048575" man="1"/>
    <brk id="27" min="2" max="56" man="1"/>
    <brk id="39" min="2" max="56" man="1"/>
    <brk id="51" min="2" max="56" man="1"/>
    <brk id="63" min="2" max="56" man="1"/>
  </colBreaks>
  <customProperties>
    <customPr name="SheetOptions"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68"/>
  <sheetViews>
    <sheetView showGridLines="0" zoomScale="70" zoomScaleNormal="85" zoomScaleSheetLayoutView="70" workbookViewId="0"/>
  </sheetViews>
  <sheetFormatPr defaultRowHeight="15.75"/>
  <cols>
    <col min="1" max="1" width="62" style="263" customWidth="1"/>
    <col min="2" max="2" width="4.109375" style="263" customWidth="1"/>
    <col min="3" max="3" width="30.77734375" style="263" customWidth="1"/>
    <col min="4" max="4" width="2.77734375" style="263" customWidth="1"/>
    <col min="5" max="5" width="30.77734375" style="263" customWidth="1"/>
    <col min="6" max="6" width="2.77734375" style="263" customWidth="1"/>
    <col min="7" max="7" width="18.77734375" style="263" customWidth="1"/>
    <col min="8" max="8" width="2.77734375" style="263" customWidth="1"/>
    <col min="9" max="9" width="25.77734375" style="263" customWidth="1"/>
    <col min="10" max="10" width="2.77734375" style="263" customWidth="1"/>
    <col min="11" max="11" width="25.77734375" style="263" customWidth="1"/>
    <col min="12" max="12" width="10.77734375" style="263" bestFit="1" customWidth="1"/>
    <col min="13" max="180" width="8.77734375" style="263"/>
    <col min="181" max="181" width="55.109375" style="263" customWidth="1"/>
    <col min="182" max="182" width="2.77734375" style="263" customWidth="1"/>
    <col min="183" max="183" width="19.44140625" style="263" customWidth="1"/>
    <col min="184" max="184" width="2.77734375" style="263" customWidth="1"/>
    <col min="185" max="185" width="20.77734375" style="263" customWidth="1"/>
    <col min="186" max="186" width="2.77734375" style="263" customWidth="1"/>
    <col min="187" max="187" width="21" style="263" customWidth="1"/>
    <col min="188" max="188" width="2.77734375" style="263" customWidth="1"/>
    <col min="189" max="189" width="18.77734375" style="263" customWidth="1"/>
    <col min="190" max="190" width="2.77734375" style="263" customWidth="1"/>
    <col min="191" max="191" width="16.77734375" style="263" customWidth="1"/>
    <col min="192" max="192" width="2.77734375" style="263" customWidth="1"/>
    <col min="193" max="193" width="16.44140625" style="263" customWidth="1"/>
    <col min="194" max="194" width="2.77734375" style="263" customWidth="1"/>
    <col min="195" max="195" width="19.77734375" style="263" customWidth="1"/>
    <col min="196" max="196" width="2.77734375" style="263" customWidth="1"/>
    <col min="197" max="197" width="19.44140625" style="263" customWidth="1"/>
    <col min="198" max="198" width="2.77734375" style="263" customWidth="1"/>
    <col min="199" max="199" width="17.109375" style="263" customWidth="1"/>
    <col min="200" max="200" width="2.77734375" style="263" customWidth="1"/>
    <col min="201" max="201" width="19.109375" style="263" customWidth="1"/>
    <col min="202" max="202" width="2.77734375" style="263" customWidth="1"/>
    <col min="203" max="203" width="18.109375" style="263" customWidth="1"/>
    <col min="204" max="204" width="2.77734375" style="263" customWidth="1"/>
    <col min="205" max="205" width="17.5546875" style="263" customWidth="1"/>
    <col min="206" max="206" width="2.77734375" style="263" customWidth="1"/>
    <col min="207" max="207" width="20.77734375" style="263" customWidth="1"/>
    <col min="208" max="208" width="2.77734375" style="263" customWidth="1"/>
    <col min="209" max="209" width="17.77734375" style="263" customWidth="1"/>
    <col min="210" max="210" width="2.77734375" style="263" customWidth="1"/>
    <col min="211" max="211" width="19.5546875" style="263" customWidth="1"/>
    <col min="212" max="212" width="2.77734375" style="263" customWidth="1"/>
    <col min="213" max="213" width="16" style="263" customWidth="1"/>
    <col min="214" max="214" width="2.77734375" style="263" customWidth="1"/>
    <col min="215" max="215" width="18.77734375" style="263" customWidth="1"/>
    <col min="216" max="216" width="2.77734375" style="263" customWidth="1"/>
    <col min="217" max="217" width="18.109375" style="263" customWidth="1"/>
    <col min="218" max="219" width="8.77734375" style="263" customWidth="1"/>
    <col min="220" max="220" width="2.77734375" style="263" customWidth="1"/>
    <col min="221" max="221" width="18.77734375" style="263" customWidth="1"/>
    <col min="222" max="222" width="2.77734375" style="263" customWidth="1"/>
    <col min="223" max="223" width="19" style="263" customWidth="1"/>
    <col min="224" max="224" width="2.77734375" style="263" customWidth="1"/>
    <col min="225" max="225" width="18.109375" style="263" customWidth="1"/>
    <col min="226" max="226" width="2.77734375" style="263" customWidth="1"/>
    <col min="227" max="227" width="18.5546875" style="263" customWidth="1"/>
    <col min="228" max="228" width="2.77734375" style="263" customWidth="1"/>
    <col min="229" max="229" width="18.77734375" style="263" customWidth="1"/>
    <col min="230" max="230" width="2.77734375" style="263" customWidth="1"/>
    <col min="231" max="231" width="22.5546875" style="263" customWidth="1"/>
    <col min="232" max="232" width="2.77734375" style="263" customWidth="1"/>
    <col min="233" max="233" width="19.109375" style="263" customWidth="1"/>
    <col min="234" max="234" width="2.77734375" style="263" customWidth="1"/>
    <col min="235" max="235" width="22.77734375" style="263" customWidth="1"/>
    <col min="236" max="236" width="2.77734375" style="263" customWidth="1"/>
    <col min="237" max="237" width="24.109375" style="263" customWidth="1"/>
    <col min="238" max="238" width="2.77734375" style="263" customWidth="1"/>
    <col min="239" max="239" width="22.77734375" style="263" customWidth="1"/>
    <col min="240" max="240" width="2.77734375" style="263" customWidth="1"/>
    <col min="241" max="241" width="19.77734375" style="263" customWidth="1"/>
    <col min="242" max="242" width="2.77734375" style="263" customWidth="1"/>
    <col min="243" max="243" width="22.44140625" style="263" customWidth="1"/>
    <col min="244" max="244" width="2.77734375" style="263" customWidth="1"/>
    <col min="245" max="245" width="21.77734375" style="263" customWidth="1"/>
    <col min="246" max="246" width="2.77734375" style="263" customWidth="1"/>
    <col min="247" max="247" width="25.109375" style="263" customWidth="1"/>
    <col min="248" max="248" width="53.109375" style="263" customWidth="1"/>
    <col min="249" max="249" width="2.77734375" style="263" customWidth="1"/>
    <col min="250" max="250" width="25.109375" style="263" customWidth="1"/>
    <col min="251" max="251" width="2.77734375" style="263" customWidth="1"/>
    <col min="252" max="252" width="24" style="263" customWidth="1"/>
    <col min="253" max="253" width="2.77734375" style="263" customWidth="1"/>
    <col min="254" max="254" width="21.77734375" style="263" customWidth="1"/>
    <col min="255" max="255" width="2.77734375" style="263" customWidth="1"/>
    <col min="256" max="256" width="22.109375" style="263" customWidth="1"/>
    <col min="257" max="257" width="53.77734375" style="263" customWidth="1"/>
    <col min="258" max="258" width="2.77734375" style="263" customWidth="1"/>
    <col min="259" max="259" width="23.77734375" style="263" customWidth="1"/>
    <col min="260" max="260" width="2.77734375" style="263" customWidth="1"/>
    <col min="261" max="261" width="22.5546875" style="263" customWidth="1"/>
    <col min="262" max="262" width="2.77734375" style="263" customWidth="1"/>
    <col min="263" max="263" width="18.77734375" style="263" customWidth="1"/>
    <col min="264" max="264" width="2.77734375" style="263" customWidth="1"/>
    <col min="265" max="265" width="19.109375" style="263" customWidth="1"/>
    <col min="266" max="266" width="2.77734375" style="263" customWidth="1"/>
    <col min="267" max="267" width="19.77734375" style="263" customWidth="1"/>
    <col min="268" max="436" width="8.77734375" style="263"/>
    <col min="437" max="437" width="55.109375" style="263" customWidth="1"/>
    <col min="438" max="438" width="2.77734375" style="263" customWidth="1"/>
    <col min="439" max="439" width="19.44140625" style="263" customWidth="1"/>
    <col min="440" max="440" width="2.77734375" style="263" customWidth="1"/>
    <col min="441" max="441" width="20.77734375" style="263" customWidth="1"/>
    <col min="442" max="442" width="2.77734375" style="263" customWidth="1"/>
    <col min="443" max="443" width="21" style="263" customWidth="1"/>
    <col min="444" max="444" width="2.77734375" style="263" customWidth="1"/>
    <col min="445" max="445" width="18.77734375" style="263" customWidth="1"/>
    <col min="446" max="446" width="2.77734375" style="263" customWidth="1"/>
    <col min="447" max="447" width="16.77734375" style="263" customWidth="1"/>
    <col min="448" max="448" width="2.77734375" style="263" customWidth="1"/>
    <col min="449" max="449" width="16.44140625" style="263" customWidth="1"/>
    <col min="450" max="450" width="2.77734375" style="263" customWidth="1"/>
    <col min="451" max="451" width="19.77734375" style="263" customWidth="1"/>
    <col min="452" max="452" width="2.77734375" style="263" customWidth="1"/>
    <col min="453" max="453" width="19.44140625" style="263" customWidth="1"/>
    <col min="454" max="454" width="2.77734375" style="263" customWidth="1"/>
    <col min="455" max="455" width="17.109375" style="263" customWidth="1"/>
    <col min="456" max="456" width="2.77734375" style="263" customWidth="1"/>
    <col min="457" max="457" width="19.109375" style="263" customWidth="1"/>
    <col min="458" max="458" width="2.77734375" style="263" customWidth="1"/>
    <col min="459" max="459" width="18.109375" style="263" customWidth="1"/>
    <col min="460" max="460" width="2.77734375" style="263" customWidth="1"/>
    <col min="461" max="461" width="17.5546875" style="263" customWidth="1"/>
    <col min="462" max="462" width="2.77734375" style="263" customWidth="1"/>
    <col min="463" max="463" width="20.77734375" style="263" customWidth="1"/>
    <col min="464" max="464" width="2.77734375" style="263" customWidth="1"/>
    <col min="465" max="465" width="17.77734375" style="263" customWidth="1"/>
    <col min="466" max="466" width="2.77734375" style="263" customWidth="1"/>
    <col min="467" max="467" width="19.5546875" style="263" customWidth="1"/>
    <col min="468" max="468" width="2.77734375" style="263" customWidth="1"/>
    <col min="469" max="469" width="16" style="263" customWidth="1"/>
    <col min="470" max="470" width="2.77734375" style="263" customWidth="1"/>
    <col min="471" max="471" width="18.77734375" style="263" customWidth="1"/>
    <col min="472" max="472" width="2.77734375" style="263" customWidth="1"/>
    <col min="473" max="473" width="18.109375" style="263" customWidth="1"/>
    <col min="474" max="475" width="8.77734375" style="263" customWidth="1"/>
    <col min="476" max="476" width="2.77734375" style="263" customWidth="1"/>
    <col min="477" max="477" width="18.77734375" style="263" customWidth="1"/>
    <col min="478" max="478" width="2.77734375" style="263" customWidth="1"/>
    <col min="479" max="479" width="19" style="263" customWidth="1"/>
    <col min="480" max="480" width="2.77734375" style="263" customWidth="1"/>
    <col min="481" max="481" width="18.109375" style="263" customWidth="1"/>
    <col min="482" max="482" width="2.77734375" style="263" customWidth="1"/>
    <col min="483" max="483" width="18.5546875" style="263" customWidth="1"/>
    <col min="484" max="484" width="2.77734375" style="263" customWidth="1"/>
    <col min="485" max="485" width="18.77734375" style="263" customWidth="1"/>
    <col min="486" max="486" width="2.77734375" style="263" customWidth="1"/>
    <col min="487" max="487" width="22.5546875" style="263" customWidth="1"/>
    <col min="488" max="488" width="2.77734375" style="263" customWidth="1"/>
    <col min="489" max="489" width="19.109375" style="263" customWidth="1"/>
    <col min="490" max="490" width="2.77734375" style="263" customWidth="1"/>
    <col min="491" max="491" width="22.77734375" style="263" customWidth="1"/>
    <col min="492" max="492" width="2.77734375" style="263" customWidth="1"/>
    <col min="493" max="493" width="24.109375" style="263" customWidth="1"/>
    <col min="494" max="494" width="2.77734375" style="263" customWidth="1"/>
    <col min="495" max="495" width="22.77734375" style="263" customWidth="1"/>
    <col min="496" max="496" width="2.77734375" style="263" customWidth="1"/>
    <col min="497" max="497" width="19.77734375" style="263" customWidth="1"/>
    <col min="498" max="498" width="2.77734375" style="263" customWidth="1"/>
    <col min="499" max="499" width="22.44140625" style="263" customWidth="1"/>
    <col min="500" max="500" width="2.77734375" style="263" customWidth="1"/>
    <col min="501" max="501" width="21.77734375" style="263" customWidth="1"/>
    <col min="502" max="502" width="2.77734375" style="263" customWidth="1"/>
    <col min="503" max="503" width="25.109375" style="263" customWidth="1"/>
    <col min="504" max="504" width="53.109375" style="263" customWidth="1"/>
    <col min="505" max="505" width="2.77734375" style="263" customWidth="1"/>
    <col min="506" max="506" width="25.109375" style="263" customWidth="1"/>
    <col min="507" max="507" width="2.77734375" style="263" customWidth="1"/>
    <col min="508" max="508" width="24" style="263" customWidth="1"/>
    <col min="509" max="509" width="2.77734375" style="263" customWidth="1"/>
    <col min="510" max="510" width="21.77734375" style="263" customWidth="1"/>
    <col min="511" max="511" width="2.77734375" style="263" customWidth="1"/>
    <col min="512" max="512" width="22.109375" style="263" customWidth="1"/>
    <col min="513" max="513" width="53.77734375" style="263" customWidth="1"/>
    <col min="514" max="514" width="2.77734375" style="263" customWidth="1"/>
    <col min="515" max="515" width="23.77734375" style="263" customWidth="1"/>
    <col min="516" max="516" width="2.77734375" style="263" customWidth="1"/>
    <col min="517" max="517" width="22.5546875" style="263" customWidth="1"/>
    <col min="518" max="518" width="2.77734375" style="263" customWidth="1"/>
    <col min="519" max="519" width="18.77734375" style="263" customWidth="1"/>
    <col min="520" max="520" width="2.77734375" style="263" customWidth="1"/>
    <col min="521" max="521" width="19.109375" style="263" customWidth="1"/>
    <col min="522" max="522" width="2.77734375" style="263" customWidth="1"/>
    <col min="523" max="523" width="19.77734375" style="263" customWidth="1"/>
    <col min="524" max="692" width="8.77734375" style="263"/>
    <col min="693" max="693" width="55.109375" style="263" customWidth="1"/>
    <col min="694" max="694" width="2.77734375" style="263" customWidth="1"/>
    <col min="695" max="695" width="19.44140625" style="263" customWidth="1"/>
    <col min="696" max="696" width="2.77734375" style="263" customWidth="1"/>
    <col min="697" max="697" width="20.77734375" style="263" customWidth="1"/>
    <col min="698" max="698" width="2.77734375" style="263" customWidth="1"/>
    <col min="699" max="699" width="21" style="263" customWidth="1"/>
    <col min="700" max="700" width="2.77734375" style="263" customWidth="1"/>
    <col min="701" max="701" width="18.77734375" style="263" customWidth="1"/>
    <col min="702" max="702" width="2.77734375" style="263" customWidth="1"/>
    <col min="703" max="703" width="16.77734375" style="263" customWidth="1"/>
    <col min="704" max="704" width="2.77734375" style="263" customWidth="1"/>
    <col min="705" max="705" width="16.44140625" style="263" customWidth="1"/>
    <col min="706" max="706" width="2.77734375" style="263" customWidth="1"/>
    <col min="707" max="707" width="19.77734375" style="263" customWidth="1"/>
    <col min="708" max="708" width="2.77734375" style="263" customWidth="1"/>
    <col min="709" max="709" width="19.44140625" style="263" customWidth="1"/>
    <col min="710" max="710" width="2.77734375" style="263" customWidth="1"/>
    <col min="711" max="711" width="17.109375" style="263" customWidth="1"/>
    <col min="712" max="712" width="2.77734375" style="263" customWidth="1"/>
    <col min="713" max="713" width="19.109375" style="263" customWidth="1"/>
    <col min="714" max="714" width="2.77734375" style="263" customWidth="1"/>
    <col min="715" max="715" width="18.109375" style="263" customWidth="1"/>
    <col min="716" max="716" width="2.77734375" style="263" customWidth="1"/>
    <col min="717" max="717" width="17.5546875" style="263" customWidth="1"/>
    <col min="718" max="718" width="2.77734375" style="263" customWidth="1"/>
    <col min="719" max="719" width="20.77734375" style="263" customWidth="1"/>
    <col min="720" max="720" width="2.77734375" style="263" customWidth="1"/>
    <col min="721" max="721" width="17.77734375" style="263" customWidth="1"/>
    <col min="722" max="722" width="2.77734375" style="263" customWidth="1"/>
    <col min="723" max="723" width="19.5546875" style="263" customWidth="1"/>
    <col min="724" max="724" width="2.77734375" style="263" customWidth="1"/>
    <col min="725" max="725" width="16" style="263" customWidth="1"/>
    <col min="726" max="726" width="2.77734375" style="263" customWidth="1"/>
    <col min="727" max="727" width="18.77734375" style="263" customWidth="1"/>
    <col min="728" max="728" width="2.77734375" style="263" customWidth="1"/>
    <col min="729" max="729" width="18.109375" style="263" customWidth="1"/>
    <col min="730" max="731" width="8.77734375" style="263" customWidth="1"/>
    <col min="732" max="732" width="2.77734375" style="263" customWidth="1"/>
    <col min="733" max="733" width="18.77734375" style="263" customWidth="1"/>
    <col min="734" max="734" width="2.77734375" style="263" customWidth="1"/>
    <col min="735" max="735" width="19" style="263" customWidth="1"/>
    <col min="736" max="736" width="2.77734375" style="263" customWidth="1"/>
    <col min="737" max="737" width="18.109375" style="263" customWidth="1"/>
    <col min="738" max="738" width="2.77734375" style="263" customWidth="1"/>
    <col min="739" max="739" width="18.5546875" style="263" customWidth="1"/>
    <col min="740" max="740" width="2.77734375" style="263" customWidth="1"/>
    <col min="741" max="741" width="18.77734375" style="263" customWidth="1"/>
    <col min="742" max="742" width="2.77734375" style="263" customWidth="1"/>
    <col min="743" max="743" width="22.5546875" style="263" customWidth="1"/>
    <col min="744" max="744" width="2.77734375" style="263" customWidth="1"/>
    <col min="745" max="745" width="19.109375" style="263" customWidth="1"/>
    <col min="746" max="746" width="2.77734375" style="263" customWidth="1"/>
    <col min="747" max="747" width="22.77734375" style="263" customWidth="1"/>
    <col min="748" max="748" width="2.77734375" style="263" customWidth="1"/>
    <col min="749" max="749" width="24.109375" style="263" customWidth="1"/>
    <col min="750" max="750" width="2.77734375" style="263" customWidth="1"/>
    <col min="751" max="751" width="22.77734375" style="263" customWidth="1"/>
    <col min="752" max="752" width="2.77734375" style="263" customWidth="1"/>
    <col min="753" max="753" width="19.77734375" style="263" customWidth="1"/>
    <col min="754" max="754" width="2.77734375" style="263" customWidth="1"/>
    <col min="755" max="755" width="22.44140625" style="263" customWidth="1"/>
    <col min="756" max="756" width="2.77734375" style="263" customWidth="1"/>
    <col min="757" max="757" width="21.77734375" style="263" customWidth="1"/>
    <col min="758" max="758" width="2.77734375" style="263" customWidth="1"/>
    <col min="759" max="759" width="25.109375" style="263" customWidth="1"/>
    <col min="760" max="760" width="53.109375" style="263" customWidth="1"/>
    <col min="761" max="761" width="2.77734375" style="263" customWidth="1"/>
    <col min="762" max="762" width="25.109375" style="263" customWidth="1"/>
    <col min="763" max="763" width="2.77734375" style="263" customWidth="1"/>
    <col min="764" max="764" width="24" style="263" customWidth="1"/>
    <col min="765" max="765" width="2.77734375" style="263" customWidth="1"/>
    <col min="766" max="766" width="21.77734375" style="263" customWidth="1"/>
    <col min="767" max="767" width="2.77734375" style="263" customWidth="1"/>
    <col min="768" max="768" width="22.109375" style="263" customWidth="1"/>
    <col min="769" max="769" width="53.77734375" style="263" customWidth="1"/>
    <col min="770" max="770" width="2.77734375" style="263" customWidth="1"/>
    <col min="771" max="771" width="23.77734375" style="263" customWidth="1"/>
    <col min="772" max="772" width="2.77734375" style="263" customWidth="1"/>
    <col min="773" max="773" width="22.5546875" style="263" customWidth="1"/>
    <col min="774" max="774" width="2.77734375" style="263" customWidth="1"/>
    <col min="775" max="775" width="18.77734375" style="263" customWidth="1"/>
    <col min="776" max="776" width="2.77734375" style="263" customWidth="1"/>
    <col min="777" max="777" width="19.109375" style="263" customWidth="1"/>
    <col min="778" max="778" width="2.77734375" style="263" customWidth="1"/>
    <col min="779" max="779" width="19.77734375" style="263" customWidth="1"/>
    <col min="780" max="948" width="8.77734375" style="263"/>
    <col min="949" max="949" width="55.109375" style="263" customWidth="1"/>
    <col min="950" max="950" width="2.77734375" style="263" customWidth="1"/>
    <col min="951" max="951" width="19.44140625" style="263" customWidth="1"/>
    <col min="952" max="952" width="2.77734375" style="263" customWidth="1"/>
    <col min="953" max="953" width="20.77734375" style="263" customWidth="1"/>
    <col min="954" max="954" width="2.77734375" style="263" customWidth="1"/>
    <col min="955" max="955" width="21" style="263" customWidth="1"/>
    <col min="956" max="956" width="2.77734375" style="263" customWidth="1"/>
    <col min="957" max="957" width="18.77734375" style="263" customWidth="1"/>
    <col min="958" max="958" width="2.77734375" style="263" customWidth="1"/>
    <col min="959" max="959" width="16.77734375" style="263" customWidth="1"/>
    <col min="960" max="960" width="2.77734375" style="263" customWidth="1"/>
    <col min="961" max="961" width="16.44140625" style="263" customWidth="1"/>
    <col min="962" max="962" width="2.77734375" style="263" customWidth="1"/>
    <col min="963" max="963" width="19.77734375" style="263" customWidth="1"/>
    <col min="964" max="964" width="2.77734375" style="263" customWidth="1"/>
    <col min="965" max="965" width="19.44140625" style="263" customWidth="1"/>
    <col min="966" max="966" width="2.77734375" style="263" customWidth="1"/>
    <col min="967" max="967" width="17.109375" style="263" customWidth="1"/>
    <col min="968" max="968" width="2.77734375" style="263" customWidth="1"/>
    <col min="969" max="969" width="19.109375" style="263" customWidth="1"/>
    <col min="970" max="970" width="2.77734375" style="263" customWidth="1"/>
    <col min="971" max="971" width="18.109375" style="263" customWidth="1"/>
    <col min="972" max="972" width="2.77734375" style="263" customWidth="1"/>
    <col min="973" max="973" width="17.5546875" style="263" customWidth="1"/>
    <col min="974" max="974" width="2.77734375" style="263" customWidth="1"/>
    <col min="975" max="975" width="20.77734375" style="263" customWidth="1"/>
    <col min="976" max="976" width="2.77734375" style="263" customWidth="1"/>
    <col min="977" max="977" width="17.77734375" style="263" customWidth="1"/>
    <col min="978" max="978" width="2.77734375" style="263" customWidth="1"/>
    <col min="979" max="979" width="19.5546875" style="263" customWidth="1"/>
    <col min="980" max="980" width="2.77734375" style="263" customWidth="1"/>
    <col min="981" max="981" width="16" style="263" customWidth="1"/>
    <col min="982" max="982" width="2.77734375" style="263" customWidth="1"/>
    <col min="983" max="983" width="18.77734375" style="263" customWidth="1"/>
    <col min="984" max="984" width="2.77734375" style="263" customWidth="1"/>
    <col min="985" max="985" width="18.109375" style="263" customWidth="1"/>
    <col min="986" max="987" width="8.77734375" style="263" customWidth="1"/>
    <col min="988" max="988" width="2.77734375" style="263" customWidth="1"/>
    <col min="989" max="989" width="18.77734375" style="263" customWidth="1"/>
    <col min="990" max="990" width="2.77734375" style="263" customWidth="1"/>
    <col min="991" max="991" width="19" style="263" customWidth="1"/>
    <col min="992" max="992" width="2.77734375" style="263" customWidth="1"/>
    <col min="993" max="993" width="18.109375" style="263" customWidth="1"/>
    <col min="994" max="994" width="2.77734375" style="263" customWidth="1"/>
    <col min="995" max="995" width="18.5546875" style="263" customWidth="1"/>
    <col min="996" max="996" width="2.77734375" style="263" customWidth="1"/>
    <col min="997" max="997" width="18.77734375" style="263" customWidth="1"/>
    <col min="998" max="998" width="2.77734375" style="263" customWidth="1"/>
    <col min="999" max="999" width="22.5546875" style="263" customWidth="1"/>
    <col min="1000" max="1000" width="2.77734375" style="263" customWidth="1"/>
    <col min="1001" max="1001" width="19.109375" style="263" customWidth="1"/>
    <col min="1002" max="1002" width="2.77734375" style="263" customWidth="1"/>
    <col min="1003" max="1003" width="22.77734375" style="263" customWidth="1"/>
    <col min="1004" max="1004" width="2.77734375" style="263" customWidth="1"/>
    <col min="1005" max="1005" width="24.109375" style="263" customWidth="1"/>
    <col min="1006" max="1006" width="2.77734375" style="263" customWidth="1"/>
    <col min="1007" max="1007" width="22.77734375" style="263" customWidth="1"/>
    <col min="1008" max="1008" width="2.77734375" style="263" customWidth="1"/>
    <col min="1009" max="1009" width="19.77734375" style="263" customWidth="1"/>
    <col min="1010" max="1010" width="2.77734375" style="263" customWidth="1"/>
    <col min="1011" max="1011" width="22.44140625" style="263" customWidth="1"/>
    <col min="1012" max="1012" width="2.77734375" style="263" customWidth="1"/>
    <col min="1013" max="1013" width="21.77734375" style="263" customWidth="1"/>
    <col min="1014" max="1014" width="2.77734375" style="263" customWidth="1"/>
    <col min="1015" max="1015" width="25.109375" style="263" customWidth="1"/>
    <col min="1016" max="1016" width="53.109375" style="263" customWidth="1"/>
    <col min="1017" max="1017" width="2.77734375" style="263" customWidth="1"/>
    <col min="1018" max="1018" width="25.109375" style="263" customWidth="1"/>
    <col min="1019" max="1019" width="2.77734375" style="263" customWidth="1"/>
    <col min="1020" max="1020" width="24" style="263" customWidth="1"/>
    <col min="1021" max="1021" width="2.77734375" style="263" customWidth="1"/>
    <col min="1022" max="1022" width="21.77734375" style="263" customWidth="1"/>
    <col min="1023" max="1023" width="2.77734375" style="263" customWidth="1"/>
    <col min="1024" max="1024" width="22.109375" style="263" customWidth="1"/>
    <col min="1025" max="1025" width="53.77734375" style="263" customWidth="1"/>
    <col min="1026" max="1026" width="2.77734375" style="263" customWidth="1"/>
    <col min="1027" max="1027" width="23.77734375" style="263" customWidth="1"/>
    <col min="1028" max="1028" width="2.77734375" style="263" customWidth="1"/>
    <col min="1029" max="1029" width="22.5546875" style="263" customWidth="1"/>
    <col min="1030" max="1030" width="2.77734375" style="263" customWidth="1"/>
    <col min="1031" max="1031" width="18.77734375" style="263" customWidth="1"/>
    <col min="1032" max="1032" width="2.77734375" style="263" customWidth="1"/>
    <col min="1033" max="1033" width="19.109375" style="263" customWidth="1"/>
    <col min="1034" max="1034" width="2.77734375" style="263" customWidth="1"/>
    <col min="1035" max="1035" width="19.77734375" style="263" customWidth="1"/>
    <col min="1036" max="1204" width="8.77734375" style="263"/>
    <col min="1205" max="1205" width="55.109375" style="263" customWidth="1"/>
    <col min="1206" max="1206" width="2.77734375" style="263" customWidth="1"/>
    <col min="1207" max="1207" width="19.44140625" style="263" customWidth="1"/>
    <col min="1208" max="1208" width="2.77734375" style="263" customWidth="1"/>
    <col min="1209" max="1209" width="20.77734375" style="263" customWidth="1"/>
    <col min="1210" max="1210" width="2.77734375" style="263" customWidth="1"/>
    <col min="1211" max="1211" width="21" style="263" customWidth="1"/>
    <col min="1212" max="1212" width="2.77734375" style="263" customWidth="1"/>
    <col min="1213" max="1213" width="18.77734375" style="263" customWidth="1"/>
    <col min="1214" max="1214" width="2.77734375" style="263" customWidth="1"/>
    <col min="1215" max="1215" width="16.77734375" style="263" customWidth="1"/>
    <col min="1216" max="1216" width="2.77734375" style="263" customWidth="1"/>
    <col min="1217" max="1217" width="16.44140625" style="263" customWidth="1"/>
    <col min="1218" max="1218" width="2.77734375" style="263" customWidth="1"/>
    <col min="1219" max="1219" width="19.77734375" style="263" customWidth="1"/>
    <col min="1220" max="1220" width="2.77734375" style="263" customWidth="1"/>
    <col min="1221" max="1221" width="19.44140625" style="263" customWidth="1"/>
    <col min="1222" max="1222" width="2.77734375" style="263" customWidth="1"/>
    <col min="1223" max="1223" width="17.109375" style="263" customWidth="1"/>
    <col min="1224" max="1224" width="2.77734375" style="263" customWidth="1"/>
    <col min="1225" max="1225" width="19.109375" style="263" customWidth="1"/>
    <col min="1226" max="1226" width="2.77734375" style="263" customWidth="1"/>
    <col min="1227" max="1227" width="18.109375" style="263" customWidth="1"/>
    <col min="1228" max="1228" width="2.77734375" style="263" customWidth="1"/>
    <col min="1229" max="1229" width="17.5546875" style="263" customWidth="1"/>
    <col min="1230" max="1230" width="2.77734375" style="263" customWidth="1"/>
    <col min="1231" max="1231" width="20.77734375" style="263" customWidth="1"/>
    <col min="1232" max="1232" width="2.77734375" style="263" customWidth="1"/>
    <col min="1233" max="1233" width="17.77734375" style="263" customWidth="1"/>
    <col min="1234" max="1234" width="2.77734375" style="263" customWidth="1"/>
    <col min="1235" max="1235" width="19.5546875" style="263" customWidth="1"/>
    <col min="1236" max="1236" width="2.77734375" style="263" customWidth="1"/>
    <col min="1237" max="1237" width="16" style="263" customWidth="1"/>
    <col min="1238" max="1238" width="2.77734375" style="263" customWidth="1"/>
    <col min="1239" max="1239" width="18.77734375" style="263" customWidth="1"/>
    <col min="1240" max="1240" width="2.77734375" style="263" customWidth="1"/>
    <col min="1241" max="1241" width="18.109375" style="263" customWidth="1"/>
    <col min="1242" max="1243" width="8.77734375" style="263" customWidth="1"/>
    <col min="1244" max="1244" width="2.77734375" style="263" customWidth="1"/>
    <col min="1245" max="1245" width="18.77734375" style="263" customWidth="1"/>
    <col min="1246" max="1246" width="2.77734375" style="263" customWidth="1"/>
    <col min="1247" max="1247" width="19" style="263" customWidth="1"/>
    <col min="1248" max="1248" width="2.77734375" style="263" customWidth="1"/>
    <col min="1249" max="1249" width="18.109375" style="263" customWidth="1"/>
    <col min="1250" max="1250" width="2.77734375" style="263" customWidth="1"/>
    <col min="1251" max="1251" width="18.5546875" style="263" customWidth="1"/>
    <col min="1252" max="1252" width="2.77734375" style="263" customWidth="1"/>
    <col min="1253" max="1253" width="18.77734375" style="263" customWidth="1"/>
    <col min="1254" max="1254" width="2.77734375" style="263" customWidth="1"/>
    <col min="1255" max="1255" width="22.5546875" style="263" customWidth="1"/>
    <col min="1256" max="1256" width="2.77734375" style="263" customWidth="1"/>
    <col min="1257" max="1257" width="19.109375" style="263" customWidth="1"/>
    <col min="1258" max="1258" width="2.77734375" style="263" customWidth="1"/>
    <col min="1259" max="1259" width="22.77734375" style="263" customWidth="1"/>
    <col min="1260" max="1260" width="2.77734375" style="263" customWidth="1"/>
    <col min="1261" max="1261" width="24.109375" style="263" customWidth="1"/>
    <col min="1262" max="1262" width="2.77734375" style="263" customWidth="1"/>
    <col min="1263" max="1263" width="22.77734375" style="263" customWidth="1"/>
    <col min="1264" max="1264" width="2.77734375" style="263" customWidth="1"/>
    <col min="1265" max="1265" width="19.77734375" style="263" customWidth="1"/>
    <col min="1266" max="1266" width="2.77734375" style="263" customWidth="1"/>
    <col min="1267" max="1267" width="22.44140625" style="263" customWidth="1"/>
    <col min="1268" max="1268" width="2.77734375" style="263" customWidth="1"/>
    <col min="1269" max="1269" width="21.77734375" style="263" customWidth="1"/>
    <col min="1270" max="1270" width="2.77734375" style="263" customWidth="1"/>
    <col min="1271" max="1271" width="25.109375" style="263" customWidth="1"/>
    <col min="1272" max="1272" width="53.109375" style="263" customWidth="1"/>
    <col min="1273" max="1273" width="2.77734375" style="263" customWidth="1"/>
    <col min="1274" max="1274" width="25.109375" style="263" customWidth="1"/>
    <col min="1275" max="1275" width="2.77734375" style="263" customWidth="1"/>
    <col min="1276" max="1276" width="24" style="263" customWidth="1"/>
    <col min="1277" max="1277" width="2.77734375" style="263" customWidth="1"/>
    <col min="1278" max="1278" width="21.77734375" style="263" customWidth="1"/>
    <col min="1279" max="1279" width="2.77734375" style="263" customWidth="1"/>
    <col min="1280" max="1280" width="22.109375" style="263" customWidth="1"/>
    <col min="1281" max="1281" width="53.77734375" style="263" customWidth="1"/>
    <col min="1282" max="1282" width="2.77734375" style="263" customWidth="1"/>
    <col min="1283" max="1283" width="23.77734375" style="263" customWidth="1"/>
    <col min="1284" max="1284" width="2.77734375" style="263" customWidth="1"/>
    <col min="1285" max="1285" width="22.5546875" style="263" customWidth="1"/>
    <col min="1286" max="1286" width="2.77734375" style="263" customWidth="1"/>
    <col min="1287" max="1287" width="18.77734375" style="263" customWidth="1"/>
    <col min="1288" max="1288" width="2.77734375" style="263" customWidth="1"/>
    <col min="1289" max="1289" width="19.109375" style="263" customWidth="1"/>
    <col min="1290" max="1290" width="2.77734375" style="263" customWidth="1"/>
    <col min="1291" max="1291" width="19.77734375" style="263" customWidth="1"/>
    <col min="1292" max="1460" width="8.77734375" style="263"/>
    <col min="1461" max="1461" width="55.109375" style="263" customWidth="1"/>
    <col min="1462" max="1462" width="2.77734375" style="263" customWidth="1"/>
    <col min="1463" max="1463" width="19.44140625" style="263" customWidth="1"/>
    <col min="1464" max="1464" width="2.77734375" style="263" customWidth="1"/>
    <col min="1465" max="1465" width="20.77734375" style="263" customWidth="1"/>
    <col min="1466" max="1466" width="2.77734375" style="263" customWidth="1"/>
    <col min="1467" max="1467" width="21" style="263" customWidth="1"/>
    <col min="1468" max="1468" width="2.77734375" style="263" customWidth="1"/>
    <col min="1469" max="1469" width="18.77734375" style="263" customWidth="1"/>
    <col min="1470" max="1470" width="2.77734375" style="263" customWidth="1"/>
    <col min="1471" max="1471" width="16.77734375" style="263" customWidth="1"/>
    <col min="1472" max="1472" width="2.77734375" style="263" customWidth="1"/>
    <col min="1473" max="1473" width="16.44140625" style="263" customWidth="1"/>
    <col min="1474" max="1474" width="2.77734375" style="263" customWidth="1"/>
    <col min="1475" max="1475" width="19.77734375" style="263" customWidth="1"/>
    <col min="1476" max="1476" width="2.77734375" style="263" customWidth="1"/>
    <col min="1477" max="1477" width="19.44140625" style="263" customWidth="1"/>
    <col min="1478" max="1478" width="2.77734375" style="263" customWidth="1"/>
    <col min="1479" max="1479" width="17.109375" style="263" customWidth="1"/>
    <col min="1480" max="1480" width="2.77734375" style="263" customWidth="1"/>
    <col min="1481" max="1481" width="19.109375" style="263" customWidth="1"/>
    <col min="1482" max="1482" width="2.77734375" style="263" customWidth="1"/>
    <col min="1483" max="1483" width="18.109375" style="263" customWidth="1"/>
    <col min="1484" max="1484" width="2.77734375" style="263" customWidth="1"/>
    <col min="1485" max="1485" width="17.5546875" style="263" customWidth="1"/>
    <col min="1486" max="1486" width="2.77734375" style="263" customWidth="1"/>
    <col min="1487" max="1487" width="20.77734375" style="263" customWidth="1"/>
    <col min="1488" max="1488" width="2.77734375" style="263" customWidth="1"/>
    <col min="1489" max="1489" width="17.77734375" style="263" customWidth="1"/>
    <col min="1490" max="1490" width="2.77734375" style="263" customWidth="1"/>
    <col min="1491" max="1491" width="19.5546875" style="263" customWidth="1"/>
    <col min="1492" max="1492" width="2.77734375" style="263" customWidth="1"/>
    <col min="1493" max="1493" width="16" style="263" customWidth="1"/>
    <col min="1494" max="1494" width="2.77734375" style="263" customWidth="1"/>
    <col min="1495" max="1495" width="18.77734375" style="263" customWidth="1"/>
    <col min="1496" max="1496" width="2.77734375" style="263" customWidth="1"/>
    <col min="1497" max="1497" width="18.109375" style="263" customWidth="1"/>
    <col min="1498" max="1499" width="8.77734375" style="263" customWidth="1"/>
    <col min="1500" max="1500" width="2.77734375" style="263" customWidth="1"/>
    <col min="1501" max="1501" width="18.77734375" style="263" customWidth="1"/>
    <col min="1502" max="1502" width="2.77734375" style="263" customWidth="1"/>
    <col min="1503" max="1503" width="19" style="263" customWidth="1"/>
    <col min="1504" max="1504" width="2.77734375" style="263" customWidth="1"/>
    <col min="1505" max="1505" width="18.109375" style="263" customWidth="1"/>
    <col min="1506" max="1506" width="2.77734375" style="263" customWidth="1"/>
    <col min="1507" max="1507" width="18.5546875" style="263" customWidth="1"/>
    <col min="1508" max="1508" width="2.77734375" style="263" customWidth="1"/>
    <col min="1509" max="1509" width="18.77734375" style="263" customWidth="1"/>
    <col min="1510" max="1510" width="2.77734375" style="263" customWidth="1"/>
    <col min="1511" max="1511" width="22.5546875" style="263" customWidth="1"/>
    <col min="1512" max="1512" width="2.77734375" style="263" customWidth="1"/>
    <col min="1513" max="1513" width="19.109375" style="263" customWidth="1"/>
    <col min="1514" max="1514" width="2.77734375" style="263" customWidth="1"/>
    <col min="1515" max="1515" width="22.77734375" style="263" customWidth="1"/>
    <col min="1516" max="1516" width="2.77734375" style="263" customWidth="1"/>
    <col min="1517" max="1517" width="24.109375" style="263" customWidth="1"/>
    <col min="1518" max="1518" width="2.77734375" style="263" customWidth="1"/>
    <col min="1519" max="1519" width="22.77734375" style="263" customWidth="1"/>
    <col min="1520" max="1520" width="2.77734375" style="263" customWidth="1"/>
    <col min="1521" max="1521" width="19.77734375" style="263" customWidth="1"/>
    <col min="1522" max="1522" width="2.77734375" style="263" customWidth="1"/>
    <col min="1523" max="1523" width="22.44140625" style="263" customWidth="1"/>
    <col min="1524" max="1524" width="2.77734375" style="263" customWidth="1"/>
    <col min="1525" max="1525" width="21.77734375" style="263" customWidth="1"/>
    <col min="1526" max="1526" width="2.77734375" style="263" customWidth="1"/>
    <col min="1527" max="1527" width="25.109375" style="263" customWidth="1"/>
    <col min="1528" max="1528" width="53.109375" style="263" customWidth="1"/>
    <col min="1529" max="1529" width="2.77734375" style="263" customWidth="1"/>
    <col min="1530" max="1530" width="25.109375" style="263" customWidth="1"/>
    <col min="1531" max="1531" width="2.77734375" style="263" customWidth="1"/>
    <col min="1532" max="1532" width="24" style="263" customWidth="1"/>
    <col min="1533" max="1533" width="2.77734375" style="263" customWidth="1"/>
    <col min="1534" max="1534" width="21.77734375" style="263" customWidth="1"/>
    <col min="1535" max="1535" width="2.77734375" style="263" customWidth="1"/>
    <col min="1536" max="1536" width="22.109375" style="263" customWidth="1"/>
    <col min="1537" max="1537" width="53.77734375" style="263" customWidth="1"/>
    <col min="1538" max="1538" width="2.77734375" style="263" customWidth="1"/>
    <col min="1539" max="1539" width="23.77734375" style="263" customWidth="1"/>
    <col min="1540" max="1540" width="2.77734375" style="263" customWidth="1"/>
    <col min="1541" max="1541" width="22.5546875" style="263" customWidth="1"/>
    <col min="1542" max="1542" width="2.77734375" style="263" customWidth="1"/>
    <col min="1543" max="1543" width="18.77734375" style="263" customWidth="1"/>
    <col min="1544" max="1544" width="2.77734375" style="263" customWidth="1"/>
    <col min="1545" max="1545" width="19.109375" style="263" customWidth="1"/>
    <col min="1546" max="1546" width="2.77734375" style="263" customWidth="1"/>
    <col min="1547" max="1547" width="19.77734375" style="263" customWidth="1"/>
    <col min="1548" max="1716" width="8.77734375" style="263"/>
    <col min="1717" max="1717" width="55.109375" style="263" customWidth="1"/>
    <col min="1718" max="1718" width="2.77734375" style="263" customWidth="1"/>
    <col min="1719" max="1719" width="19.44140625" style="263" customWidth="1"/>
    <col min="1720" max="1720" width="2.77734375" style="263" customWidth="1"/>
    <col min="1721" max="1721" width="20.77734375" style="263" customWidth="1"/>
    <col min="1722" max="1722" width="2.77734375" style="263" customWidth="1"/>
    <col min="1723" max="1723" width="21" style="263" customWidth="1"/>
    <col min="1724" max="1724" width="2.77734375" style="263" customWidth="1"/>
    <col min="1725" max="1725" width="18.77734375" style="263" customWidth="1"/>
    <col min="1726" max="1726" width="2.77734375" style="263" customWidth="1"/>
    <col min="1727" max="1727" width="16.77734375" style="263" customWidth="1"/>
    <col min="1728" max="1728" width="2.77734375" style="263" customWidth="1"/>
    <col min="1729" max="1729" width="16.44140625" style="263" customWidth="1"/>
    <col min="1730" max="1730" width="2.77734375" style="263" customWidth="1"/>
    <col min="1731" max="1731" width="19.77734375" style="263" customWidth="1"/>
    <col min="1732" max="1732" width="2.77734375" style="263" customWidth="1"/>
    <col min="1733" max="1733" width="19.44140625" style="263" customWidth="1"/>
    <col min="1734" max="1734" width="2.77734375" style="263" customWidth="1"/>
    <col min="1735" max="1735" width="17.109375" style="263" customWidth="1"/>
    <col min="1736" max="1736" width="2.77734375" style="263" customWidth="1"/>
    <col min="1737" max="1737" width="19.109375" style="263" customWidth="1"/>
    <col min="1738" max="1738" width="2.77734375" style="263" customWidth="1"/>
    <col min="1739" max="1739" width="18.109375" style="263" customWidth="1"/>
    <col min="1740" max="1740" width="2.77734375" style="263" customWidth="1"/>
    <col min="1741" max="1741" width="17.5546875" style="263" customWidth="1"/>
    <col min="1742" max="1742" width="2.77734375" style="263" customWidth="1"/>
    <col min="1743" max="1743" width="20.77734375" style="263" customWidth="1"/>
    <col min="1744" max="1744" width="2.77734375" style="263" customWidth="1"/>
    <col min="1745" max="1745" width="17.77734375" style="263" customWidth="1"/>
    <col min="1746" max="1746" width="2.77734375" style="263" customWidth="1"/>
    <col min="1747" max="1747" width="19.5546875" style="263" customWidth="1"/>
    <col min="1748" max="1748" width="2.77734375" style="263" customWidth="1"/>
    <col min="1749" max="1749" width="16" style="263" customWidth="1"/>
    <col min="1750" max="1750" width="2.77734375" style="263" customWidth="1"/>
    <col min="1751" max="1751" width="18.77734375" style="263" customWidth="1"/>
    <col min="1752" max="1752" width="2.77734375" style="263" customWidth="1"/>
    <col min="1753" max="1753" width="18.109375" style="263" customWidth="1"/>
    <col min="1754" max="1755" width="8.77734375" style="263" customWidth="1"/>
    <col min="1756" max="1756" width="2.77734375" style="263" customWidth="1"/>
    <col min="1757" max="1757" width="18.77734375" style="263" customWidth="1"/>
    <col min="1758" max="1758" width="2.77734375" style="263" customWidth="1"/>
    <col min="1759" max="1759" width="19" style="263" customWidth="1"/>
    <col min="1760" max="1760" width="2.77734375" style="263" customWidth="1"/>
    <col min="1761" max="1761" width="18.109375" style="263" customWidth="1"/>
    <col min="1762" max="1762" width="2.77734375" style="263" customWidth="1"/>
    <col min="1763" max="1763" width="18.5546875" style="263" customWidth="1"/>
    <col min="1764" max="1764" width="2.77734375" style="263" customWidth="1"/>
    <col min="1765" max="1765" width="18.77734375" style="263" customWidth="1"/>
    <col min="1766" max="1766" width="2.77734375" style="263" customWidth="1"/>
    <col min="1767" max="1767" width="22.5546875" style="263" customWidth="1"/>
    <col min="1768" max="1768" width="2.77734375" style="263" customWidth="1"/>
    <col min="1769" max="1769" width="19.109375" style="263" customWidth="1"/>
    <col min="1770" max="1770" width="2.77734375" style="263" customWidth="1"/>
    <col min="1771" max="1771" width="22.77734375" style="263" customWidth="1"/>
    <col min="1772" max="1772" width="2.77734375" style="263" customWidth="1"/>
    <col min="1773" max="1773" width="24.109375" style="263" customWidth="1"/>
    <col min="1774" max="1774" width="2.77734375" style="263" customWidth="1"/>
    <col min="1775" max="1775" width="22.77734375" style="263" customWidth="1"/>
    <col min="1776" max="1776" width="2.77734375" style="263" customWidth="1"/>
    <col min="1777" max="1777" width="19.77734375" style="263" customWidth="1"/>
    <col min="1778" max="1778" width="2.77734375" style="263" customWidth="1"/>
    <col min="1779" max="1779" width="22.44140625" style="263" customWidth="1"/>
    <col min="1780" max="1780" width="2.77734375" style="263" customWidth="1"/>
    <col min="1781" max="1781" width="21.77734375" style="263" customWidth="1"/>
    <col min="1782" max="1782" width="2.77734375" style="263" customWidth="1"/>
    <col min="1783" max="1783" width="25.109375" style="263" customWidth="1"/>
    <col min="1784" max="1784" width="53.109375" style="263" customWidth="1"/>
    <col min="1785" max="1785" width="2.77734375" style="263" customWidth="1"/>
    <col min="1786" max="1786" width="25.109375" style="263" customWidth="1"/>
    <col min="1787" max="1787" width="2.77734375" style="263" customWidth="1"/>
    <col min="1788" max="1788" width="24" style="263" customWidth="1"/>
    <col min="1789" max="1789" width="2.77734375" style="263" customWidth="1"/>
    <col min="1790" max="1790" width="21.77734375" style="263" customWidth="1"/>
    <col min="1791" max="1791" width="2.77734375" style="263" customWidth="1"/>
    <col min="1792" max="1792" width="22.109375" style="263" customWidth="1"/>
    <col min="1793" max="1793" width="53.77734375" style="263" customWidth="1"/>
    <col min="1794" max="1794" width="2.77734375" style="263" customWidth="1"/>
    <col min="1795" max="1795" width="23.77734375" style="263" customWidth="1"/>
    <col min="1796" max="1796" width="2.77734375" style="263" customWidth="1"/>
    <col min="1797" max="1797" width="22.5546875" style="263" customWidth="1"/>
    <col min="1798" max="1798" width="2.77734375" style="263" customWidth="1"/>
    <col min="1799" max="1799" width="18.77734375" style="263" customWidth="1"/>
    <col min="1800" max="1800" width="2.77734375" style="263" customWidth="1"/>
    <col min="1801" max="1801" width="19.109375" style="263" customWidth="1"/>
    <col min="1802" max="1802" width="2.77734375" style="263" customWidth="1"/>
    <col min="1803" max="1803" width="19.77734375" style="263" customWidth="1"/>
    <col min="1804" max="1972" width="8.77734375" style="263"/>
    <col min="1973" max="1973" width="55.109375" style="263" customWidth="1"/>
    <col min="1974" max="1974" width="2.77734375" style="263" customWidth="1"/>
    <col min="1975" max="1975" width="19.44140625" style="263" customWidth="1"/>
    <col min="1976" max="1976" width="2.77734375" style="263" customWidth="1"/>
    <col min="1977" max="1977" width="20.77734375" style="263" customWidth="1"/>
    <col min="1978" max="1978" width="2.77734375" style="263" customWidth="1"/>
    <col min="1979" max="1979" width="21" style="263" customWidth="1"/>
    <col min="1980" max="1980" width="2.77734375" style="263" customWidth="1"/>
    <col min="1981" max="1981" width="18.77734375" style="263" customWidth="1"/>
    <col min="1982" max="1982" width="2.77734375" style="263" customWidth="1"/>
    <col min="1983" max="1983" width="16.77734375" style="263" customWidth="1"/>
    <col min="1984" max="1984" width="2.77734375" style="263" customWidth="1"/>
    <col min="1985" max="1985" width="16.44140625" style="263" customWidth="1"/>
    <col min="1986" max="1986" width="2.77734375" style="263" customWidth="1"/>
    <col min="1987" max="1987" width="19.77734375" style="263" customWidth="1"/>
    <col min="1988" max="1988" width="2.77734375" style="263" customWidth="1"/>
    <col min="1989" max="1989" width="19.44140625" style="263" customWidth="1"/>
    <col min="1990" max="1990" width="2.77734375" style="263" customWidth="1"/>
    <col min="1991" max="1991" width="17.109375" style="263" customWidth="1"/>
    <col min="1992" max="1992" width="2.77734375" style="263" customWidth="1"/>
    <col min="1993" max="1993" width="19.109375" style="263" customWidth="1"/>
    <col min="1994" max="1994" width="2.77734375" style="263" customWidth="1"/>
    <col min="1995" max="1995" width="18.109375" style="263" customWidth="1"/>
    <col min="1996" max="1996" width="2.77734375" style="263" customWidth="1"/>
    <col min="1997" max="1997" width="17.5546875" style="263" customWidth="1"/>
    <col min="1998" max="1998" width="2.77734375" style="263" customWidth="1"/>
    <col min="1999" max="1999" width="20.77734375" style="263" customWidth="1"/>
    <col min="2000" max="2000" width="2.77734375" style="263" customWidth="1"/>
    <col min="2001" max="2001" width="17.77734375" style="263" customWidth="1"/>
    <col min="2002" max="2002" width="2.77734375" style="263" customWidth="1"/>
    <col min="2003" max="2003" width="19.5546875" style="263" customWidth="1"/>
    <col min="2004" max="2004" width="2.77734375" style="263" customWidth="1"/>
    <col min="2005" max="2005" width="16" style="263" customWidth="1"/>
    <col min="2006" max="2006" width="2.77734375" style="263" customWidth="1"/>
    <col min="2007" max="2007" width="18.77734375" style="263" customWidth="1"/>
    <col min="2008" max="2008" width="2.77734375" style="263" customWidth="1"/>
    <col min="2009" max="2009" width="18.109375" style="263" customWidth="1"/>
    <col min="2010" max="2011" width="8.77734375" style="263" customWidth="1"/>
    <col min="2012" max="2012" width="2.77734375" style="263" customWidth="1"/>
    <col min="2013" max="2013" width="18.77734375" style="263" customWidth="1"/>
    <col min="2014" max="2014" width="2.77734375" style="263" customWidth="1"/>
    <col min="2015" max="2015" width="19" style="263" customWidth="1"/>
    <col min="2016" max="2016" width="2.77734375" style="263" customWidth="1"/>
    <col min="2017" max="2017" width="18.109375" style="263" customWidth="1"/>
    <col min="2018" max="2018" width="2.77734375" style="263" customWidth="1"/>
    <col min="2019" max="2019" width="18.5546875" style="263" customWidth="1"/>
    <col min="2020" max="2020" width="2.77734375" style="263" customWidth="1"/>
    <col min="2021" max="2021" width="18.77734375" style="263" customWidth="1"/>
    <col min="2022" max="2022" width="2.77734375" style="263" customWidth="1"/>
    <col min="2023" max="2023" width="22.5546875" style="263" customWidth="1"/>
    <col min="2024" max="2024" width="2.77734375" style="263" customWidth="1"/>
    <col min="2025" max="2025" width="19.109375" style="263" customWidth="1"/>
    <col min="2026" max="2026" width="2.77734375" style="263" customWidth="1"/>
    <col min="2027" max="2027" width="22.77734375" style="263" customWidth="1"/>
    <col min="2028" max="2028" width="2.77734375" style="263" customWidth="1"/>
    <col min="2029" max="2029" width="24.109375" style="263" customWidth="1"/>
    <col min="2030" max="2030" width="2.77734375" style="263" customWidth="1"/>
    <col min="2031" max="2031" width="22.77734375" style="263" customWidth="1"/>
    <col min="2032" max="2032" width="2.77734375" style="263" customWidth="1"/>
    <col min="2033" max="2033" width="19.77734375" style="263" customWidth="1"/>
    <col min="2034" max="2034" width="2.77734375" style="263" customWidth="1"/>
    <col min="2035" max="2035" width="22.44140625" style="263" customWidth="1"/>
    <col min="2036" max="2036" width="2.77734375" style="263" customWidth="1"/>
    <col min="2037" max="2037" width="21.77734375" style="263" customWidth="1"/>
    <col min="2038" max="2038" width="2.77734375" style="263" customWidth="1"/>
    <col min="2039" max="2039" width="25.109375" style="263" customWidth="1"/>
    <col min="2040" max="2040" width="53.109375" style="263" customWidth="1"/>
    <col min="2041" max="2041" width="2.77734375" style="263" customWidth="1"/>
    <col min="2042" max="2042" width="25.109375" style="263" customWidth="1"/>
    <col min="2043" max="2043" width="2.77734375" style="263" customWidth="1"/>
    <col min="2044" max="2044" width="24" style="263" customWidth="1"/>
    <col min="2045" max="2045" width="2.77734375" style="263" customWidth="1"/>
    <col min="2046" max="2046" width="21.77734375" style="263" customWidth="1"/>
    <col min="2047" max="2047" width="2.77734375" style="263" customWidth="1"/>
    <col min="2048" max="2048" width="22.109375" style="263" customWidth="1"/>
    <col min="2049" max="2049" width="53.77734375" style="263" customWidth="1"/>
    <col min="2050" max="2050" width="2.77734375" style="263" customWidth="1"/>
    <col min="2051" max="2051" width="23.77734375" style="263" customWidth="1"/>
    <col min="2052" max="2052" width="2.77734375" style="263" customWidth="1"/>
    <col min="2053" max="2053" width="22.5546875" style="263" customWidth="1"/>
    <col min="2054" max="2054" width="2.77734375" style="263" customWidth="1"/>
    <col min="2055" max="2055" width="18.77734375" style="263" customWidth="1"/>
    <col min="2056" max="2056" width="2.77734375" style="263" customWidth="1"/>
    <col min="2057" max="2057" width="19.109375" style="263" customWidth="1"/>
    <col min="2058" max="2058" width="2.77734375" style="263" customWidth="1"/>
    <col min="2059" max="2059" width="19.77734375" style="263" customWidth="1"/>
    <col min="2060" max="2228" width="8.77734375" style="263"/>
    <col min="2229" max="2229" width="55.109375" style="263" customWidth="1"/>
    <col min="2230" max="2230" width="2.77734375" style="263" customWidth="1"/>
    <col min="2231" max="2231" width="19.44140625" style="263" customWidth="1"/>
    <col min="2232" max="2232" width="2.77734375" style="263" customWidth="1"/>
    <col min="2233" max="2233" width="20.77734375" style="263" customWidth="1"/>
    <col min="2234" max="2234" width="2.77734375" style="263" customWidth="1"/>
    <col min="2235" max="2235" width="21" style="263" customWidth="1"/>
    <col min="2236" max="2236" width="2.77734375" style="263" customWidth="1"/>
    <col min="2237" max="2237" width="18.77734375" style="263" customWidth="1"/>
    <col min="2238" max="2238" width="2.77734375" style="263" customWidth="1"/>
    <col min="2239" max="2239" width="16.77734375" style="263" customWidth="1"/>
    <col min="2240" max="2240" width="2.77734375" style="263" customWidth="1"/>
    <col min="2241" max="2241" width="16.44140625" style="263" customWidth="1"/>
    <col min="2242" max="2242" width="2.77734375" style="263" customWidth="1"/>
    <col min="2243" max="2243" width="19.77734375" style="263" customWidth="1"/>
    <col min="2244" max="2244" width="2.77734375" style="263" customWidth="1"/>
    <col min="2245" max="2245" width="19.44140625" style="263" customWidth="1"/>
    <col min="2246" max="2246" width="2.77734375" style="263" customWidth="1"/>
    <col min="2247" max="2247" width="17.109375" style="263" customWidth="1"/>
    <col min="2248" max="2248" width="2.77734375" style="263" customWidth="1"/>
    <col min="2249" max="2249" width="19.109375" style="263" customWidth="1"/>
    <col min="2250" max="2250" width="2.77734375" style="263" customWidth="1"/>
    <col min="2251" max="2251" width="18.109375" style="263" customWidth="1"/>
    <col min="2252" max="2252" width="2.77734375" style="263" customWidth="1"/>
    <col min="2253" max="2253" width="17.5546875" style="263" customWidth="1"/>
    <col min="2254" max="2254" width="2.77734375" style="263" customWidth="1"/>
    <col min="2255" max="2255" width="20.77734375" style="263" customWidth="1"/>
    <col min="2256" max="2256" width="2.77734375" style="263" customWidth="1"/>
    <col min="2257" max="2257" width="17.77734375" style="263" customWidth="1"/>
    <col min="2258" max="2258" width="2.77734375" style="263" customWidth="1"/>
    <col min="2259" max="2259" width="19.5546875" style="263" customWidth="1"/>
    <col min="2260" max="2260" width="2.77734375" style="263" customWidth="1"/>
    <col min="2261" max="2261" width="16" style="263" customWidth="1"/>
    <col min="2262" max="2262" width="2.77734375" style="263" customWidth="1"/>
    <col min="2263" max="2263" width="18.77734375" style="263" customWidth="1"/>
    <col min="2264" max="2264" width="2.77734375" style="263" customWidth="1"/>
    <col min="2265" max="2265" width="18.109375" style="263" customWidth="1"/>
    <col min="2266" max="2267" width="8.77734375" style="263" customWidth="1"/>
    <col min="2268" max="2268" width="2.77734375" style="263" customWidth="1"/>
    <col min="2269" max="2269" width="18.77734375" style="263" customWidth="1"/>
    <col min="2270" max="2270" width="2.77734375" style="263" customWidth="1"/>
    <col min="2271" max="2271" width="19" style="263" customWidth="1"/>
    <col min="2272" max="2272" width="2.77734375" style="263" customWidth="1"/>
    <col min="2273" max="2273" width="18.109375" style="263" customWidth="1"/>
    <col min="2274" max="2274" width="2.77734375" style="263" customWidth="1"/>
    <col min="2275" max="2275" width="18.5546875" style="263" customWidth="1"/>
    <col min="2276" max="2276" width="2.77734375" style="263" customWidth="1"/>
    <col min="2277" max="2277" width="18.77734375" style="263" customWidth="1"/>
    <col min="2278" max="2278" width="2.77734375" style="263" customWidth="1"/>
    <col min="2279" max="2279" width="22.5546875" style="263" customWidth="1"/>
    <col min="2280" max="2280" width="2.77734375" style="263" customWidth="1"/>
    <col min="2281" max="2281" width="19.109375" style="263" customWidth="1"/>
    <col min="2282" max="2282" width="2.77734375" style="263" customWidth="1"/>
    <col min="2283" max="2283" width="22.77734375" style="263" customWidth="1"/>
    <col min="2284" max="2284" width="2.77734375" style="263" customWidth="1"/>
    <col min="2285" max="2285" width="24.109375" style="263" customWidth="1"/>
    <col min="2286" max="2286" width="2.77734375" style="263" customWidth="1"/>
    <col min="2287" max="2287" width="22.77734375" style="263" customWidth="1"/>
    <col min="2288" max="2288" width="2.77734375" style="263" customWidth="1"/>
    <col min="2289" max="2289" width="19.77734375" style="263" customWidth="1"/>
    <col min="2290" max="2290" width="2.77734375" style="263" customWidth="1"/>
    <col min="2291" max="2291" width="22.44140625" style="263" customWidth="1"/>
    <col min="2292" max="2292" width="2.77734375" style="263" customWidth="1"/>
    <col min="2293" max="2293" width="21.77734375" style="263" customWidth="1"/>
    <col min="2294" max="2294" width="2.77734375" style="263" customWidth="1"/>
    <col min="2295" max="2295" width="25.109375" style="263" customWidth="1"/>
    <col min="2296" max="2296" width="53.109375" style="263" customWidth="1"/>
    <col min="2297" max="2297" width="2.77734375" style="263" customWidth="1"/>
    <col min="2298" max="2298" width="25.109375" style="263" customWidth="1"/>
    <col min="2299" max="2299" width="2.77734375" style="263" customWidth="1"/>
    <col min="2300" max="2300" width="24" style="263" customWidth="1"/>
    <col min="2301" max="2301" width="2.77734375" style="263" customWidth="1"/>
    <col min="2302" max="2302" width="21.77734375" style="263" customWidth="1"/>
    <col min="2303" max="2303" width="2.77734375" style="263" customWidth="1"/>
    <col min="2304" max="2304" width="22.109375" style="263" customWidth="1"/>
    <col min="2305" max="2305" width="53.77734375" style="263" customWidth="1"/>
    <col min="2306" max="2306" width="2.77734375" style="263" customWidth="1"/>
    <col min="2307" max="2307" width="23.77734375" style="263" customWidth="1"/>
    <col min="2308" max="2308" width="2.77734375" style="263" customWidth="1"/>
    <col min="2309" max="2309" width="22.5546875" style="263" customWidth="1"/>
    <col min="2310" max="2310" width="2.77734375" style="263" customWidth="1"/>
    <col min="2311" max="2311" width="18.77734375" style="263" customWidth="1"/>
    <col min="2312" max="2312" width="2.77734375" style="263" customWidth="1"/>
    <col min="2313" max="2313" width="19.109375" style="263" customWidth="1"/>
    <col min="2314" max="2314" width="2.77734375" style="263" customWidth="1"/>
    <col min="2315" max="2315" width="19.77734375" style="263" customWidth="1"/>
    <col min="2316" max="2484" width="8.77734375" style="263"/>
    <col min="2485" max="2485" width="55.109375" style="263" customWidth="1"/>
    <col min="2486" max="2486" width="2.77734375" style="263" customWidth="1"/>
    <col min="2487" max="2487" width="19.44140625" style="263" customWidth="1"/>
    <col min="2488" max="2488" width="2.77734375" style="263" customWidth="1"/>
    <col min="2489" max="2489" width="20.77734375" style="263" customWidth="1"/>
    <col min="2490" max="2490" width="2.77734375" style="263" customWidth="1"/>
    <col min="2491" max="2491" width="21" style="263" customWidth="1"/>
    <col min="2492" max="2492" width="2.77734375" style="263" customWidth="1"/>
    <col min="2493" max="2493" width="18.77734375" style="263" customWidth="1"/>
    <col min="2494" max="2494" width="2.77734375" style="263" customWidth="1"/>
    <col min="2495" max="2495" width="16.77734375" style="263" customWidth="1"/>
    <col min="2496" max="2496" width="2.77734375" style="263" customWidth="1"/>
    <col min="2497" max="2497" width="16.44140625" style="263" customWidth="1"/>
    <col min="2498" max="2498" width="2.77734375" style="263" customWidth="1"/>
    <col min="2499" max="2499" width="19.77734375" style="263" customWidth="1"/>
    <col min="2500" max="2500" width="2.77734375" style="263" customWidth="1"/>
    <col min="2501" max="2501" width="19.44140625" style="263" customWidth="1"/>
    <col min="2502" max="2502" width="2.77734375" style="263" customWidth="1"/>
    <col min="2503" max="2503" width="17.109375" style="263" customWidth="1"/>
    <col min="2504" max="2504" width="2.77734375" style="263" customWidth="1"/>
    <col min="2505" max="2505" width="19.109375" style="263" customWidth="1"/>
    <col min="2506" max="2506" width="2.77734375" style="263" customWidth="1"/>
    <col min="2507" max="2507" width="18.109375" style="263" customWidth="1"/>
    <col min="2508" max="2508" width="2.77734375" style="263" customWidth="1"/>
    <col min="2509" max="2509" width="17.5546875" style="263" customWidth="1"/>
    <col min="2510" max="2510" width="2.77734375" style="263" customWidth="1"/>
    <col min="2511" max="2511" width="20.77734375" style="263" customWidth="1"/>
    <col min="2512" max="2512" width="2.77734375" style="263" customWidth="1"/>
    <col min="2513" max="2513" width="17.77734375" style="263" customWidth="1"/>
    <col min="2514" max="2514" width="2.77734375" style="263" customWidth="1"/>
    <col min="2515" max="2515" width="19.5546875" style="263" customWidth="1"/>
    <col min="2516" max="2516" width="2.77734375" style="263" customWidth="1"/>
    <col min="2517" max="2517" width="16" style="263" customWidth="1"/>
    <col min="2518" max="2518" width="2.77734375" style="263" customWidth="1"/>
    <col min="2519" max="2519" width="18.77734375" style="263" customWidth="1"/>
    <col min="2520" max="2520" width="2.77734375" style="263" customWidth="1"/>
    <col min="2521" max="2521" width="18.109375" style="263" customWidth="1"/>
    <col min="2522" max="2523" width="8.77734375" style="263" customWidth="1"/>
    <col min="2524" max="2524" width="2.77734375" style="263" customWidth="1"/>
    <col min="2525" max="2525" width="18.77734375" style="263" customWidth="1"/>
    <col min="2526" max="2526" width="2.77734375" style="263" customWidth="1"/>
    <col min="2527" max="2527" width="19" style="263" customWidth="1"/>
    <col min="2528" max="2528" width="2.77734375" style="263" customWidth="1"/>
    <col min="2529" max="2529" width="18.109375" style="263" customWidth="1"/>
    <col min="2530" max="2530" width="2.77734375" style="263" customWidth="1"/>
    <col min="2531" max="2531" width="18.5546875" style="263" customWidth="1"/>
    <col min="2532" max="2532" width="2.77734375" style="263" customWidth="1"/>
    <col min="2533" max="2533" width="18.77734375" style="263" customWidth="1"/>
    <col min="2534" max="2534" width="2.77734375" style="263" customWidth="1"/>
    <col min="2535" max="2535" width="22.5546875" style="263" customWidth="1"/>
    <col min="2536" max="2536" width="2.77734375" style="263" customWidth="1"/>
    <col min="2537" max="2537" width="19.109375" style="263" customWidth="1"/>
    <col min="2538" max="2538" width="2.77734375" style="263" customWidth="1"/>
    <col min="2539" max="2539" width="22.77734375" style="263" customWidth="1"/>
    <col min="2540" max="2540" width="2.77734375" style="263" customWidth="1"/>
    <col min="2541" max="2541" width="24.109375" style="263" customWidth="1"/>
    <col min="2542" max="2542" width="2.77734375" style="263" customWidth="1"/>
    <col min="2543" max="2543" width="22.77734375" style="263" customWidth="1"/>
    <col min="2544" max="2544" width="2.77734375" style="263" customWidth="1"/>
    <col min="2545" max="2545" width="19.77734375" style="263" customWidth="1"/>
    <col min="2546" max="2546" width="2.77734375" style="263" customWidth="1"/>
    <col min="2547" max="2547" width="22.44140625" style="263" customWidth="1"/>
    <col min="2548" max="2548" width="2.77734375" style="263" customWidth="1"/>
    <col min="2549" max="2549" width="21.77734375" style="263" customWidth="1"/>
    <col min="2550" max="2550" width="2.77734375" style="263" customWidth="1"/>
    <col min="2551" max="2551" width="25.109375" style="263" customWidth="1"/>
    <col min="2552" max="2552" width="53.109375" style="263" customWidth="1"/>
    <col min="2553" max="2553" width="2.77734375" style="263" customWidth="1"/>
    <col min="2554" max="2554" width="25.109375" style="263" customWidth="1"/>
    <col min="2555" max="2555" width="2.77734375" style="263" customWidth="1"/>
    <col min="2556" max="2556" width="24" style="263" customWidth="1"/>
    <col min="2557" max="2557" width="2.77734375" style="263" customWidth="1"/>
    <col min="2558" max="2558" width="21.77734375" style="263" customWidth="1"/>
    <col min="2559" max="2559" width="2.77734375" style="263" customWidth="1"/>
    <col min="2560" max="2560" width="22.109375" style="263" customWidth="1"/>
    <col min="2561" max="2561" width="53.77734375" style="263" customWidth="1"/>
    <col min="2562" max="2562" width="2.77734375" style="263" customWidth="1"/>
    <col min="2563" max="2563" width="23.77734375" style="263" customWidth="1"/>
    <col min="2564" max="2564" width="2.77734375" style="263" customWidth="1"/>
    <col min="2565" max="2565" width="22.5546875" style="263" customWidth="1"/>
    <col min="2566" max="2566" width="2.77734375" style="263" customWidth="1"/>
    <col min="2567" max="2567" width="18.77734375" style="263" customWidth="1"/>
    <col min="2568" max="2568" width="2.77734375" style="263" customWidth="1"/>
    <col min="2569" max="2569" width="19.109375" style="263" customWidth="1"/>
    <col min="2570" max="2570" width="2.77734375" style="263" customWidth="1"/>
    <col min="2571" max="2571" width="19.77734375" style="263" customWidth="1"/>
    <col min="2572" max="2740" width="8.77734375" style="263"/>
    <col min="2741" max="2741" width="55.109375" style="263" customWidth="1"/>
    <col min="2742" max="2742" width="2.77734375" style="263" customWidth="1"/>
    <col min="2743" max="2743" width="19.44140625" style="263" customWidth="1"/>
    <col min="2744" max="2744" width="2.77734375" style="263" customWidth="1"/>
    <col min="2745" max="2745" width="20.77734375" style="263" customWidth="1"/>
    <col min="2746" max="2746" width="2.77734375" style="263" customWidth="1"/>
    <col min="2747" max="2747" width="21" style="263" customWidth="1"/>
    <col min="2748" max="2748" width="2.77734375" style="263" customWidth="1"/>
    <col min="2749" max="2749" width="18.77734375" style="263" customWidth="1"/>
    <col min="2750" max="2750" width="2.77734375" style="263" customWidth="1"/>
    <col min="2751" max="2751" width="16.77734375" style="263" customWidth="1"/>
    <col min="2752" max="2752" width="2.77734375" style="263" customWidth="1"/>
    <col min="2753" max="2753" width="16.44140625" style="263" customWidth="1"/>
    <col min="2754" max="2754" width="2.77734375" style="263" customWidth="1"/>
    <col min="2755" max="2755" width="19.77734375" style="263" customWidth="1"/>
    <col min="2756" max="2756" width="2.77734375" style="263" customWidth="1"/>
    <col min="2757" max="2757" width="19.44140625" style="263" customWidth="1"/>
    <col min="2758" max="2758" width="2.77734375" style="263" customWidth="1"/>
    <col min="2759" max="2759" width="17.109375" style="263" customWidth="1"/>
    <col min="2760" max="2760" width="2.77734375" style="263" customWidth="1"/>
    <col min="2761" max="2761" width="19.109375" style="263" customWidth="1"/>
    <col min="2762" max="2762" width="2.77734375" style="263" customWidth="1"/>
    <col min="2763" max="2763" width="18.109375" style="263" customWidth="1"/>
    <col min="2764" max="2764" width="2.77734375" style="263" customWidth="1"/>
    <col min="2765" max="2765" width="17.5546875" style="263" customWidth="1"/>
    <col min="2766" max="2766" width="2.77734375" style="263" customWidth="1"/>
    <col min="2767" max="2767" width="20.77734375" style="263" customWidth="1"/>
    <col min="2768" max="2768" width="2.77734375" style="263" customWidth="1"/>
    <col min="2769" max="2769" width="17.77734375" style="263" customWidth="1"/>
    <col min="2770" max="2770" width="2.77734375" style="263" customWidth="1"/>
    <col min="2771" max="2771" width="19.5546875" style="263" customWidth="1"/>
    <col min="2772" max="2772" width="2.77734375" style="263" customWidth="1"/>
    <col min="2773" max="2773" width="16" style="263" customWidth="1"/>
    <col min="2774" max="2774" width="2.77734375" style="263" customWidth="1"/>
    <col min="2775" max="2775" width="18.77734375" style="263" customWidth="1"/>
    <col min="2776" max="2776" width="2.77734375" style="263" customWidth="1"/>
    <col min="2777" max="2777" width="18.109375" style="263" customWidth="1"/>
    <col min="2778" max="2779" width="8.77734375" style="263" customWidth="1"/>
    <col min="2780" max="2780" width="2.77734375" style="263" customWidth="1"/>
    <col min="2781" max="2781" width="18.77734375" style="263" customWidth="1"/>
    <col min="2782" max="2782" width="2.77734375" style="263" customWidth="1"/>
    <col min="2783" max="2783" width="19" style="263" customWidth="1"/>
    <col min="2784" max="2784" width="2.77734375" style="263" customWidth="1"/>
    <col min="2785" max="2785" width="18.109375" style="263" customWidth="1"/>
    <col min="2786" max="2786" width="2.77734375" style="263" customWidth="1"/>
    <col min="2787" max="2787" width="18.5546875" style="263" customWidth="1"/>
    <col min="2788" max="2788" width="2.77734375" style="263" customWidth="1"/>
    <col min="2789" max="2789" width="18.77734375" style="263" customWidth="1"/>
    <col min="2790" max="2790" width="2.77734375" style="263" customWidth="1"/>
    <col min="2791" max="2791" width="22.5546875" style="263" customWidth="1"/>
    <col min="2792" max="2792" width="2.77734375" style="263" customWidth="1"/>
    <col min="2793" max="2793" width="19.109375" style="263" customWidth="1"/>
    <col min="2794" max="2794" width="2.77734375" style="263" customWidth="1"/>
    <col min="2795" max="2795" width="22.77734375" style="263" customWidth="1"/>
    <col min="2796" max="2796" width="2.77734375" style="263" customWidth="1"/>
    <col min="2797" max="2797" width="24.109375" style="263" customWidth="1"/>
    <col min="2798" max="2798" width="2.77734375" style="263" customWidth="1"/>
    <col min="2799" max="2799" width="22.77734375" style="263" customWidth="1"/>
    <col min="2800" max="2800" width="2.77734375" style="263" customWidth="1"/>
    <col min="2801" max="2801" width="19.77734375" style="263" customWidth="1"/>
    <col min="2802" max="2802" width="2.77734375" style="263" customWidth="1"/>
    <col min="2803" max="2803" width="22.44140625" style="263" customWidth="1"/>
    <col min="2804" max="2804" width="2.77734375" style="263" customWidth="1"/>
    <col min="2805" max="2805" width="21.77734375" style="263" customWidth="1"/>
    <col min="2806" max="2806" width="2.77734375" style="263" customWidth="1"/>
    <col min="2807" max="2807" width="25.109375" style="263" customWidth="1"/>
    <col min="2808" max="2808" width="53.109375" style="263" customWidth="1"/>
    <col min="2809" max="2809" width="2.77734375" style="263" customWidth="1"/>
    <col min="2810" max="2810" width="25.109375" style="263" customWidth="1"/>
    <col min="2811" max="2811" width="2.77734375" style="263" customWidth="1"/>
    <col min="2812" max="2812" width="24" style="263" customWidth="1"/>
    <col min="2813" max="2813" width="2.77734375" style="263" customWidth="1"/>
    <col min="2814" max="2814" width="21.77734375" style="263" customWidth="1"/>
    <col min="2815" max="2815" width="2.77734375" style="263" customWidth="1"/>
    <col min="2816" max="2816" width="22.109375" style="263" customWidth="1"/>
    <col min="2817" max="2817" width="53.77734375" style="263" customWidth="1"/>
    <col min="2818" max="2818" width="2.77734375" style="263" customWidth="1"/>
    <col min="2819" max="2819" width="23.77734375" style="263" customWidth="1"/>
    <col min="2820" max="2820" width="2.77734375" style="263" customWidth="1"/>
    <col min="2821" max="2821" width="22.5546875" style="263" customWidth="1"/>
    <col min="2822" max="2822" width="2.77734375" style="263" customWidth="1"/>
    <col min="2823" max="2823" width="18.77734375" style="263" customWidth="1"/>
    <col min="2824" max="2824" width="2.77734375" style="263" customWidth="1"/>
    <col min="2825" max="2825" width="19.109375" style="263" customWidth="1"/>
    <col min="2826" max="2826" width="2.77734375" style="263" customWidth="1"/>
    <col min="2827" max="2827" width="19.77734375" style="263" customWidth="1"/>
    <col min="2828" max="2996" width="8.77734375" style="263"/>
    <col min="2997" max="2997" width="55.109375" style="263" customWidth="1"/>
    <col min="2998" max="2998" width="2.77734375" style="263" customWidth="1"/>
    <col min="2999" max="2999" width="19.44140625" style="263" customWidth="1"/>
    <col min="3000" max="3000" width="2.77734375" style="263" customWidth="1"/>
    <col min="3001" max="3001" width="20.77734375" style="263" customWidth="1"/>
    <col min="3002" max="3002" width="2.77734375" style="263" customWidth="1"/>
    <col min="3003" max="3003" width="21" style="263" customWidth="1"/>
    <col min="3004" max="3004" width="2.77734375" style="263" customWidth="1"/>
    <col min="3005" max="3005" width="18.77734375" style="263" customWidth="1"/>
    <col min="3006" max="3006" width="2.77734375" style="263" customWidth="1"/>
    <col min="3007" max="3007" width="16.77734375" style="263" customWidth="1"/>
    <col min="3008" max="3008" width="2.77734375" style="263" customWidth="1"/>
    <col min="3009" max="3009" width="16.44140625" style="263" customWidth="1"/>
    <col min="3010" max="3010" width="2.77734375" style="263" customWidth="1"/>
    <col min="3011" max="3011" width="19.77734375" style="263" customWidth="1"/>
    <col min="3012" max="3012" width="2.77734375" style="263" customWidth="1"/>
    <col min="3013" max="3013" width="19.44140625" style="263" customWidth="1"/>
    <col min="3014" max="3014" width="2.77734375" style="263" customWidth="1"/>
    <col min="3015" max="3015" width="17.109375" style="263" customWidth="1"/>
    <col min="3016" max="3016" width="2.77734375" style="263" customWidth="1"/>
    <col min="3017" max="3017" width="19.109375" style="263" customWidth="1"/>
    <col min="3018" max="3018" width="2.77734375" style="263" customWidth="1"/>
    <col min="3019" max="3019" width="18.109375" style="263" customWidth="1"/>
    <col min="3020" max="3020" width="2.77734375" style="263" customWidth="1"/>
    <col min="3021" max="3021" width="17.5546875" style="263" customWidth="1"/>
    <col min="3022" max="3022" width="2.77734375" style="263" customWidth="1"/>
    <col min="3023" max="3023" width="20.77734375" style="263" customWidth="1"/>
    <col min="3024" max="3024" width="2.77734375" style="263" customWidth="1"/>
    <col min="3025" max="3025" width="17.77734375" style="263" customWidth="1"/>
    <col min="3026" max="3026" width="2.77734375" style="263" customWidth="1"/>
    <col min="3027" max="3027" width="19.5546875" style="263" customWidth="1"/>
    <col min="3028" max="3028" width="2.77734375" style="263" customWidth="1"/>
    <col min="3029" max="3029" width="16" style="263" customWidth="1"/>
    <col min="3030" max="3030" width="2.77734375" style="263" customWidth="1"/>
    <col min="3031" max="3031" width="18.77734375" style="263" customWidth="1"/>
    <col min="3032" max="3032" width="2.77734375" style="263" customWidth="1"/>
    <col min="3033" max="3033" width="18.109375" style="263" customWidth="1"/>
    <col min="3034" max="3035" width="8.77734375" style="263" customWidth="1"/>
    <col min="3036" max="3036" width="2.77734375" style="263" customWidth="1"/>
    <col min="3037" max="3037" width="18.77734375" style="263" customWidth="1"/>
    <col min="3038" max="3038" width="2.77734375" style="263" customWidth="1"/>
    <col min="3039" max="3039" width="19" style="263" customWidth="1"/>
    <col min="3040" max="3040" width="2.77734375" style="263" customWidth="1"/>
    <col min="3041" max="3041" width="18.109375" style="263" customWidth="1"/>
    <col min="3042" max="3042" width="2.77734375" style="263" customWidth="1"/>
    <col min="3043" max="3043" width="18.5546875" style="263" customWidth="1"/>
    <col min="3044" max="3044" width="2.77734375" style="263" customWidth="1"/>
    <col min="3045" max="3045" width="18.77734375" style="263" customWidth="1"/>
    <col min="3046" max="3046" width="2.77734375" style="263" customWidth="1"/>
    <col min="3047" max="3047" width="22.5546875" style="263" customWidth="1"/>
    <col min="3048" max="3048" width="2.77734375" style="263" customWidth="1"/>
    <col min="3049" max="3049" width="19.109375" style="263" customWidth="1"/>
    <col min="3050" max="3050" width="2.77734375" style="263" customWidth="1"/>
    <col min="3051" max="3051" width="22.77734375" style="263" customWidth="1"/>
    <col min="3052" max="3052" width="2.77734375" style="263" customWidth="1"/>
    <col min="3053" max="3053" width="24.109375" style="263" customWidth="1"/>
    <col min="3054" max="3054" width="2.77734375" style="263" customWidth="1"/>
    <col min="3055" max="3055" width="22.77734375" style="263" customWidth="1"/>
    <col min="3056" max="3056" width="2.77734375" style="263" customWidth="1"/>
    <col min="3057" max="3057" width="19.77734375" style="263" customWidth="1"/>
    <col min="3058" max="3058" width="2.77734375" style="263" customWidth="1"/>
    <col min="3059" max="3059" width="22.44140625" style="263" customWidth="1"/>
    <col min="3060" max="3060" width="2.77734375" style="263" customWidth="1"/>
    <col min="3061" max="3061" width="21.77734375" style="263" customWidth="1"/>
    <col min="3062" max="3062" width="2.77734375" style="263" customWidth="1"/>
    <col min="3063" max="3063" width="25.109375" style="263" customWidth="1"/>
    <col min="3064" max="3064" width="53.109375" style="263" customWidth="1"/>
    <col min="3065" max="3065" width="2.77734375" style="263" customWidth="1"/>
    <col min="3066" max="3066" width="25.109375" style="263" customWidth="1"/>
    <col min="3067" max="3067" width="2.77734375" style="263" customWidth="1"/>
    <col min="3068" max="3068" width="24" style="263" customWidth="1"/>
    <col min="3069" max="3069" width="2.77734375" style="263" customWidth="1"/>
    <col min="3070" max="3070" width="21.77734375" style="263" customWidth="1"/>
    <col min="3071" max="3071" width="2.77734375" style="263" customWidth="1"/>
    <col min="3072" max="3072" width="22.109375" style="263" customWidth="1"/>
    <col min="3073" max="3073" width="53.77734375" style="263" customWidth="1"/>
    <col min="3074" max="3074" width="2.77734375" style="263" customWidth="1"/>
    <col min="3075" max="3075" width="23.77734375" style="263" customWidth="1"/>
    <col min="3076" max="3076" width="2.77734375" style="263" customWidth="1"/>
    <col min="3077" max="3077" width="22.5546875" style="263" customWidth="1"/>
    <col min="3078" max="3078" width="2.77734375" style="263" customWidth="1"/>
    <col min="3079" max="3079" width="18.77734375" style="263" customWidth="1"/>
    <col min="3080" max="3080" width="2.77734375" style="263" customWidth="1"/>
    <col min="3081" max="3081" width="19.109375" style="263" customWidth="1"/>
    <col min="3082" max="3082" width="2.77734375" style="263" customWidth="1"/>
    <col min="3083" max="3083" width="19.77734375" style="263" customWidth="1"/>
    <col min="3084" max="3252" width="8.77734375" style="263"/>
    <col min="3253" max="3253" width="55.109375" style="263" customWidth="1"/>
    <col min="3254" max="3254" width="2.77734375" style="263" customWidth="1"/>
    <col min="3255" max="3255" width="19.44140625" style="263" customWidth="1"/>
    <col min="3256" max="3256" width="2.77734375" style="263" customWidth="1"/>
    <col min="3257" max="3257" width="20.77734375" style="263" customWidth="1"/>
    <col min="3258" max="3258" width="2.77734375" style="263" customWidth="1"/>
    <col min="3259" max="3259" width="21" style="263" customWidth="1"/>
    <col min="3260" max="3260" width="2.77734375" style="263" customWidth="1"/>
    <col min="3261" max="3261" width="18.77734375" style="263" customWidth="1"/>
    <col min="3262" max="3262" width="2.77734375" style="263" customWidth="1"/>
    <col min="3263" max="3263" width="16.77734375" style="263" customWidth="1"/>
    <col min="3264" max="3264" width="2.77734375" style="263" customWidth="1"/>
    <col min="3265" max="3265" width="16.44140625" style="263" customWidth="1"/>
    <col min="3266" max="3266" width="2.77734375" style="263" customWidth="1"/>
    <col min="3267" max="3267" width="19.77734375" style="263" customWidth="1"/>
    <col min="3268" max="3268" width="2.77734375" style="263" customWidth="1"/>
    <col min="3269" max="3269" width="19.44140625" style="263" customWidth="1"/>
    <col min="3270" max="3270" width="2.77734375" style="263" customWidth="1"/>
    <col min="3271" max="3271" width="17.109375" style="263" customWidth="1"/>
    <col min="3272" max="3272" width="2.77734375" style="263" customWidth="1"/>
    <col min="3273" max="3273" width="19.109375" style="263" customWidth="1"/>
    <col min="3274" max="3274" width="2.77734375" style="263" customWidth="1"/>
    <col min="3275" max="3275" width="18.109375" style="263" customWidth="1"/>
    <col min="3276" max="3276" width="2.77734375" style="263" customWidth="1"/>
    <col min="3277" max="3277" width="17.5546875" style="263" customWidth="1"/>
    <col min="3278" max="3278" width="2.77734375" style="263" customWidth="1"/>
    <col min="3279" max="3279" width="20.77734375" style="263" customWidth="1"/>
    <col min="3280" max="3280" width="2.77734375" style="263" customWidth="1"/>
    <col min="3281" max="3281" width="17.77734375" style="263" customWidth="1"/>
    <col min="3282" max="3282" width="2.77734375" style="263" customWidth="1"/>
    <col min="3283" max="3283" width="19.5546875" style="263" customWidth="1"/>
    <col min="3284" max="3284" width="2.77734375" style="263" customWidth="1"/>
    <col min="3285" max="3285" width="16" style="263" customWidth="1"/>
    <col min="3286" max="3286" width="2.77734375" style="263" customWidth="1"/>
    <col min="3287" max="3287" width="18.77734375" style="263" customWidth="1"/>
    <col min="3288" max="3288" width="2.77734375" style="263" customWidth="1"/>
    <col min="3289" max="3289" width="18.109375" style="263" customWidth="1"/>
    <col min="3290" max="3291" width="8.77734375" style="263" customWidth="1"/>
    <col min="3292" max="3292" width="2.77734375" style="263" customWidth="1"/>
    <col min="3293" max="3293" width="18.77734375" style="263" customWidth="1"/>
    <col min="3294" max="3294" width="2.77734375" style="263" customWidth="1"/>
    <col min="3295" max="3295" width="19" style="263" customWidth="1"/>
    <col min="3296" max="3296" width="2.77734375" style="263" customWidth="1"/>
    <col min="3297" max="3297" width="18.109375" style="263" customWidth="1"/>
    <col min="3298" max="3298" width="2.77734375" style="263" customWidth="1"/>
    <col min="3299" max="3299" width="18.5546875" style="263" customWidth="1"/>
    <col min="3300" max="3300" width="2.77734375" style="263" customWidth="1"/>
    <col min="3301" max="3301" width="18.77734375" style="263" customWidth="1"/>
    <col min="3302" max="3302" width="2.77734375" style="263" customWidth="1"/>
    <col min="3303" max="3303" width="22.5546875" style="263" customWidth="1"/>
    <col min="3304" max="3304" width="2.77734375" style="263" customWidth="1"/>
    <col min="3305" max="3305" width="19.109375" style="263" customWidth="1"/>
    <col min="3306" max="3306" width="2.77734375" style="263" customWidth="1"/>
    <col min="3307" max="3307" width="22.77734375" style="263" customWidth="1"/>
    <col min="3308" max="3308" width="2.77734375" style="263" customWidth="1"/>
    <col min="3309" max="3309" width="24.109375" style="263" customWidth="1"/>
    <col min="3310" max="3310" width="2.77734375" style="263" customWidth="1"/>
    <col min="3311" max="3311" width="22.77734375" style="263" customWidth="1"/>
    <col min="3312" max="3312" width="2.77734375" style="263" customWidth="1"/>
    <col min="3313" max="3313" width="19.77734375" style="263" customWidth="1"/>
    <col min="3314" max="3314" width="2.77734375" style="263" customWidth="1"/>
    <col min="3315" max="3315" width="22.44140625" style="263" customWidth="1"/>
    <col min="3316" max="3316" width="2.77734375" style="263" customWidth="1"/>
    <col min="3317" max="3317" width="21.77734375" style="263" customWidth="1"/>
    <col min="3318" max="3318" width="2.77734375" style="263" customWidth="1"/>
    <col min="3319" max="3319" width="25.109375" style="263" customWidth="1"/>
    <col min="3320" max="3320" width="53.109375" style="263" customWidth="1"/>
    <col min="3321" max="3321" width="2.77734375" style="263" customWidth="1"/>
    <col min="3322" max="3322" width="25.109375" style="263" customWidth="1"/>
    <col min="3323" max="3323" width="2.77734375" style="263" customWidth="1"/>
    <col min="3324" max="3324" width="24" style="263" customWidth="1"/>
    <col min="3325" max="3325" width="2.77734375" style="263" customWidth="1"/>
    <col min="3326" max="3326" width="21.77734375" style="263" customWidth="1"/>
    <col min="3327" max="3327" width="2.77734375" style="263" customWidth="1"/>
    <col min="3328" max="3328" width="22.109375" style="263" customWidth="1"/>
    <col min="3329" max="3329" width="53.77734375" style="263" customWidth="1"/>
    <col min="3330" max="3330" width="2.77734375" style="263" customWidth="1"/>
    <col min="3331" max="3331" width="23.77734375" style="263" customWidth="1"/>
    <col min="3332" max="3332" width="2.77734375" style="263" customWidth="1"/>
    <col min="3333" max="3333" width="22.5546875" style="263" customWidth="1"/>
    <col min="3334" max="3334" width="2.77734375" style="263" customWidth="1"/>
    <col min="3335" max="3335" width="18.77734375" style="263" customWidth="1"/>
    <col min="3336" max="3336" width="2.77734375" style="263" customWidth="1"/>
    <col min="3337" max="3337" width="19.109375" style="263" customWidth="1"/>
    <col min="3338" max="3338" width="2.77734375" style="263" customWidth="1"/>
    <col min="3339" max="3339" width="19.77734375" style="263" customWidth="1"/>
    <col min="3340" max="3508" width="8.77734375" style="263"/>
    <col min="3509" max="3509" width="55.109375" style="263" customWidth="1"/>
    <col min="3510" max="3510" width="2.77734375" style="263" customWidth="1"/>
    <col min="3511" max="3511" width="19.44140625" style="263" customWidth="1"/>
    <col min="3512" max="3512" width="2.77734375" style="263" customWidth="1"/>
    <col min="3513" max="3513" width="20.77734375" style="263" customWidth="1"/>
    <col min="3514" max="3514" width="2.77734375" style="263" customWidth="1"/>
    <col min="3515" max="3515" width="21" style="263" customWidth="1"/>
    <col min="3516" max="3516" width="2.77734375" style="263" customWidth="1"/>
    <col min="3517" max="3517" width="18.77734375" style="263" customWidth="1"/>
    <col min="3518" max="3518" width="2.77734375" style="263" customWidth="1"/>
    <col min="3519" max="3519" width="16.77734375" style="263" customWidth="1"/>
    <col min="3520" max="3520" width="2.77734375" style="263" customWidth="1"/>
    <col min="3521" max="3521" width="16.44140625" style="263" customWidth="1"/>
    <col min="3522" max="3522" width="2.77734375" style="263" customWidth="1"/>
    <col min="3523" max="3523" width="19.77734375" style="263" customWidth="1"/>
    <col min="3524" max="3524" width="2.77734375" style="263" customWidth="1"/>
    <col min="3525" max="3525" width="19.44140625" style="263" customWidth="1"/>
    <col min="3526" max="3526" width="2.77734375" style="263" customWidth="1"/>
    <col min="3527" max="3527" width="17.109375" style="263" customWidth="1"/>
    <col min="3528" max="3528" width="2.77734375" style="263" customWidth="1"/>
    <col min="3529" max="3529" width="19.109375" style="263" customWidth="1"/>
    <col min="3530" max="3530" width="2.77734375" style="263" customWidth="1"/>
    <col min="3531" max="3531" width="18.109375" style="263" customWidth="1"/>
    <col min="3532" max="3532" width="2.77734375" style="263" customWidth="1"/>
    <col min="3533" max="3533" width="17.5546875" style="263" customWidth="1"/>
    <col min="3534" max="3534" width="2.77734375" style="263" customWidth="1"/>
    <col min="3535" max="3535" width="20.77734375" style="263" customWidth="1"/>
    <col min="3536" max="3536" width="2.77734375" style="263" customWidth="1"/>
    <col min="3537" max="3537" width="17.77734375" style="263" customWidth="1"/>
    <col min="3538" max="3538" width="2.77734375" style="263" customWidth="1"/>
    <col min="3539" max="3539" width="19.5546875" style="263" customWidth="1"/>
    <col min="3540" max="3540" width="2.77734375" style="263" customWidth="1"/>
    <col min="3541" max="3541" width="16" style="263" customWidth="1"/>
    <col min="3542" max="3542" width="2.77734375" style="263" customWidth="1"/>
    <col min="3543" max="3543" width="18.77734375" style="263" customWidth="1"/>
    <col min="3544" max="3544" width="2.77734375" style="263" customWidth="1"/>
    <col min="3545" max="3545" width="18.109375" style="263" customWidth="1"/>
    <col min="3546" max="3547" width="8.77734375" style="263" customWidth="1"/>
    <col min="3548" max="3548" width="2.77734375" style="263" customWidth="1"/>
    <col min="3549" max="3549" width="18.77734375" style="263" customWidth="1"/>
    <col min="3550" max="3550" width="2.77734375" style="263" customWidth="1"/>
    <col min="3551" max="3551" width="19" style="263" customWidth="1"/>
    <col min="3552" max="3552" width="2.77734375" style="263" customWidth="1"/>
    <col min="3553" max="3553" width="18.109375" style="263" customWidth="1"/>
    <col min="3554" max="3554" width="2.77734375" style="263" customWidth="1"/>
    <col min="3555" max="3555" width="18.5546875" style="263" customWidth="1"/>
    <col min="3556" max="3556" width="2.77734375" style="263" customWidth="1"/>
    <col min="3557" max="3557" width="18.77734375" style="263" customWidth="1"/>
    <col min="3558" max="3558" width="2.77734375" style="263" customWidth="1"/>
    <col min="3559" max="3559" width="22.5546875" style="263" customWidth="1"/>
    <col min="3560" max="3560" width="2.77734375" style="263" customWidth="1"/>
    <col min="3561" max="3561" width="19.109375" style="263" customWidth="1"/>
    <col min="3562" max="3562" width="2.77734375" style="263" customWidth="1"/>
    <col min="3563" max="3563" width="22.77734375" style="263" customWidth="1"/>
    <col min="3564" max="3564" width="2.77734375" style="263" customWidth="1"/>
    <col min="3565" max="3565" width="24.109375" style="263" customWidth="1"/>
    <col min="3566" max="3566" width="2.77734375" style="263" customWidth="1"/>
    <col min="3567" max="3567" width="22.77734375" style="263" customWidth="1"/>
    <col min="3568" max="3568" width="2.77734375" style="263" customWidth="1"/>
    <col min="3569" max="3569" width="19.77734375" style="263" customWidth="1"/>
    <col min="3570" max="3570" width="2.77734375" style="263" customWidth="1"/>
    <col min="3571" max="3571" width="22.44140625" style="263" customWidth="1"/>
    <col min="3572" max="3572" width="2.77734375" style="263" customWidth="1"/>
    <col min="3573" max="3573" width="21.77734375" style="263" customWidth="1"/>
    <col min="3574" max="3574" width="2.77734375" style="263" customWidth="1"/>
    <col min="3575" max="3575" width="25.109375" style="263" customWidth="1"/>
    <col min="3576" max="3576" width="53.109375" style="263" customWidth="1"/>
    <col min="3577" max="3577" width="2.77734375" style="263" customWidth="1"/>
    <col min="3578" max="3578" width="25.109375" style="263" customWidth="1"/>
    <col min="3579" max="3579" width="2.77734375" style="263" customWidth="1"/>
    <col min="3580" max="3580" width="24" style="263" customWidth="1"/>
    <col min="3581" max="3581" width="2.77734375" style="263" customWidth="1"/>
    <col min="3582" max="3582" width="21.77734375" style="263" customWidth="1"/>
    <col min="3583" max="3583" width="2.77734375" style="263" customWidth="1"/>
    <col min="3584" max="3584" width="22.109375" style="263" customWidth="1"/>
    <col min="3585" max="3585" width="53.77734375" style="263" customWidth="1"/>
    <col min="3586" max="3586" width="2.77734375" style="263" customWidth="1"/>
    <col min="3587" max="3587" width="23.77734375" style="263" customWidth="1"/>
    <col min="3588" max="3588" width="2.77734375" style="263" customWidth="1"/>
    <col min="3589" max="3589" width="22.5546875" style="263" customWidth="1"/>
    <col min="3590" max="3590" width="2.77734375" style="263" customWidth="1"/>
    <col min="3591" max="3591" width="18.77734375" style="263" customWidth="1"/>
    <col min="3592" max="3592" width="2.77734375" style="263" customWidth="1"/>
    <col min="3593" max="3593" width="19.109375" style="263" customWidth="1"/>
    <col min="3594" max="3594" width="2.77734375" style="263" customWidth="1"/>
    <col min="3595" max="3595" width="19.77734375" style="263" customWidth="1"/>
    <col min="3596" max="3764" width="8.77734375" style="263"/>
    <col min="3765" max="3765" width="55.109375" style="263" customWidth="1"/>
    <col min="3766" max="3766" width="2.77734375" style="263" customWidth="1"/>
    <col min="3767" max="3767" width="19.44140625" style="263" customWidth="1"/>
    <col min="3768" max="3768" width="2.77734375" style="263" customWidth="1"/>
    <col min="3769" max="3769" width="20.77734375" style="263" customWidth="1"/>
    <col min="3770" max="3770" width="2.77734375" style="263" customWidth="1"/>
    <col min="3771" max="3771" width="21" style="263" customWidth="1"/>
    <col min="3772" max="3772" width="2.77734375" style="263" customWidth="1"/>
    <col min="3773" max="3773" width="18.77734375" style="263" customWidth="1"/>
    <col min="3774" max="3774" width="2.77734375" style="263" customWidth="1"/>
    <col min="3775" max="3775" width="16.77734375" style="263" customWidth="1"/>
    <col min="3776" max="3776" width="2.77734375" style="263" customWidth="1"/>
    <col min="3777" max="3777" width="16.44140625" style="263" customWidth="1"/>
    <col min="3778" max="3778" width="2.77734375" style="263" customWidth="1"/>
    <col min="3779" max="3779" width="19.77734375" style="263" customWidth="1"/>
    <col min="3780" max="3780" width="2.77734375" style="263" customWidth="1"/>
    <col min="3781" max="3781" width="19.44140625" style="263" customWidth="1"/>
    <col min="3782" max="3782" width="2.77734375" style="263" customWidth="1"/>
    <col min="3783" max="3783" width="17.109375" style="263" customWidth="1"/>
    <col min="3784" max="3784" width="2.77734375" style="263" customWidth="1"/>
    <col min="3785" max="3785" width="19.109375" style="263" customWidth="1"/>
    <col min="3786" max="3786" width="2.77734375" style="263" customWidth="1"/>
    <col min="3787" max="3787" width="18.109375" style="263" customWidth="1"/>
    <col min="3788" max="3788" width="2.77734375" style="263" customWidth="1"/>
    <col min="3789" max="3789" width="17.5546875" style="263" customWidth="1"/>
    <col min="3790" max="3790" width="2.77734375" style="263" customWidth="1"/>
    <col min="3791" max="3791" width="20.77734375" style="263" customWidth="1"/>
    <col min="3792" max="3792" width="2.77734375" style="263" customWidth="1"/>
    <col min="3793" max="3793" width="17.77734375" style="263" customWidth="1"/>
    <col min="3794" max="3794" width="2.77734375" style="263" customWidth="1"/>
    <col min="3795" max="3795" width="19.5546875" style="263" customWidth="1"/>
    <col min="3796" max="3796" width="2.77734375" style="263" customWidth="1"/>
    <col min="3797" max="3797" width="16" style="263" customWidth="1"/>
    <col min="3798" max="3798" width="2.77734375" style="263" customWidth="1"/>
    <col min="3799" max="3799" width="18.77734375" style="263" customWidth="1"/>
    <col min="3800" max="3800" width="2.77734375" style="263" customWidth="1"/>
    <col min="3801" max="3801" width="18.109375" style="263" customWidth="1"/>
    <col min="3802" max="3803" width="8.77734375" style="263" customWidth="1"/>
    <col min="3804" max="3804" width="2.77734375" style="263" customWidth="1"/>
    <col min="3805" max="3805" width="18.77734375" style="263" customWidth="1"/>
    <col min="3806" max="3806" width="2.77734375" style="263" customWidth="1"/>
    <col min="3807" max="3807" width="19" style="263" customWidth="1"/>
    <col min="3808" max="3808" width="2.77734375" style="263" customWidth="1"/>
    <col min="3809" max="3809" width="18.109375" style="263" customWidth="1"/>
    <col min="3810" max="3810" width="2.77734375" style="263" customWidth="1"/>
    <col min="3811" max="3811" width="18.5546875" style="263" customWidth="1"/>
    <col min="3812" max="3812" width="2.77734375" style="263" customWidth="1"/>
    <col min="3813" max="3813" width="18.77734375" style="263" customWidth="1"/>
    <col min="3814" max="3814" width="2.77734375" style="263" customWidth="1"/>
    <col min="3815" max="3815" width="22.5546875" style="263" customWidth="1"/>
    <col min="3816" max="3816" width="2.77734375" style="263" customWidth="1"/>
    <col min="3817" max="3817" width="19.109375" style="263" customWidth="1"/>
    <col min="3818" max="3818" width="2.77734375" style="263" customWidth="1"/>
    <col min="3819" max="3819" width="22.77734375" style="263" customWidth="1"/>
    <col min="3820" max="3820" width="2.77734375" style="263" customWidth="1"/>
    <col min="3821" max="3821" width="24.109375" style="263" customWidth="1"/>
    <col min="3822" max="3822" width="2.77734375" style="263" customWidth="1"/>
    <col min="3823" max="3823" width="22.77734375" style="263" customWidth="1"/>
    <col min="3824" max="3824" width="2.77734375" style="263" customWidth="1"/>
    <col min="3825" max="3825" width="19.77734375" style="263" customWidth="1"/>
    <col min="3826" max="3826" width="2.77734375" style="263" customWidth="1"/>
    <col min="3827" max="3827" width="22.44140625" style="263" customWidth="1"/>
    <col min="3828" max="3828" width="2.77734375" style="263" customWidth="1"/>
    <col min="3829" max="3829" width="21.77734375" style="263" customWidth="1"/>
    <col min="3830" max="3830" width="2.77734375" style="263" customWidth="1"/>
    <col min="3831" max="3831" width="25.109375" style="263" customWidth="1"/>
    <col min="3832" max="3832" width="53.109375" style="263" customWidth="1"/>
    <col min="3833" max="3833" width="2.77734375" style="263" customWidth="1"/>
    <col min="3834" max="3834" width="25.109375" style="263" customWidth="1"/>
    <col min="3835" max="3835" width="2.77734375" style="263" customWidth="1"/>
    <col min="3836" max="3836" width="24" style="263" customWidth="1"/>
    <col min="3837" max="3837" width="2.77734375" style="263" customWidth="1"/>
    <col min="3838" max="3838" width="21.77734375" style="263" customWidth="1"/>
    <col min="3839" max="3839" width="2.77734375" style="263" customWidth="1"/>
    <col min="3840" max="3840" width="22.109375" style="263" customWidth="1"/>
    <col min="3841" max="3841" width="53.77734375" style="263" customWidth="1"/>
    <col min="3842" max="3842" width="2.77734375" style="263" customWidth="1"/>
    <col min="3843" max="3843" width="23.77734375" style="263" customWidth="1"/>
    <col min="3844" max="3844" width="2.77734375" style="263" customWidth="1"/>
    <col min="3845" max="3845" width="22.5546875" style="263" customWidth="1"/>
    <col min="3846" max="3846" width="2.77734375" style="263" customWidth="1"/>
    <col min="3847" max="3847" width="18.77734375" style="263" customWidth="1"/>
    <col min="3848" max="3848" width="2.77734375" style="263" customWidth="1"/>
    <col min="3849" max="3849" width="19.109375" style="263" customWidth="1"/>
    <col min="3850" max="3850" width="2.77734375" style="263" customWidth="1"/>
    <col min="3851" max="3851" width="19.77734375" style="263" customWidth="1"/>
    <col min="3852" max="4020" width="8.77734375" style="263"/>
    <col min="4021" max="4021" width="55.109375" style="263" customWidth="1"/>
    <col min="4022" max="4022" width="2.77734375" style="263" customWidth="1"/>
    <col min="4023" max="4023" width="19.44140625" style="263" customWidth="1"/>
    <col min="4024" max="4024" width="2.77734375" style="263" customWidth="1"/>
    <col min="4025" max="4025" width="20.77734375" style="263" customWidth="1"/>
    <col min="4026" max="4026" width="2.77734375" style="263" customWidth="1"/>
    <col min="4027" max="4027" width="21" style="263" customWidth="1"/>
    <col min="4028" max="4028" width="2.77734375" style="263" customWidth="1"/>
    <col min="4029" max="4029" width="18.77734375" style="263" customWidth="1"/>
    <col min="4030" max="4030" width="2.77734375" style="263" customWidth="1"/>
    <col min="4031" max="4031" width="16.77734375" style="263" customWidth="1"/>
    <col min="4032" max="4032" width="2.77734375" style="263" customWidth="1"/>
    <col min="4033" max="4033" width="16.44140625" style="263" customWidth="1"/>
    <col min="4034" max="4034" width="2.77734375" style="263" customWidth="1"/>
    <col min="4035" max="4035" width="19.77734375" style="263" customWidth="1"/>
    <col min="4036" max="4036" width="2.77734375" style="263" customWidth="1"/>
    <col min="4037" max="4037" width="19.44140625" style="263" customWidth="1"/>
    <col min="4038" max="4038" width="2.77734375" style="263" customWidth="1"/>
    <col min="4039" max="4039" width="17.109375" style="263" customWidth="1"/>
    <col min="4040" max="4040" width="2.77734375" style="263" customWidth="1"/>
    <col min="4041" max="4041" width="19.109375" style="263" customWidth="1"/>
    <col min="4042" max="4042" width="2.77734375" style="263" customWidth="1"/>
    <col min="4043" max="4043" width="18.109375" style="263" customWidth="1"/>
    <col min="4044" max="4044" width="2.77734375" style="263" customWidth="1"/>
    <col min="4045" max="4045" width="17.5546875" style="263" customWidth="1"/>
    <col min="4046" max="4046" width="2.77734375" style="263" customWidth="1"/>
    <col min="4047" max="4047" width="20.77734375" style="263" customWidth="1"/>
    <col min="4048" max="4048" width="2.77734375" style="263" customWidth="1"/>
    <col min="4049" max="4049" width="17.77734375" style="263" customWidth="1"/>
    <col min="4050" max="4050" width="2.77734375" style="263" customWidth="1"/>
    <col min="4051" max="4051" width="19.5546875" style="263" customWidth="1"/>
    <col min="4052" max="4052" width="2.77734375" style="263" customWidth="1"/>
    <col min="4053" max="4053" width="16" style="263" customWidth="1"/>
    <col min="4054" max="4054" width="2.77734375" style="263" customWidth="1"/>
    <col min="4055" max="4055" width="18.77734375" style="263" customWidth="1"/>
    <col min="4056" max="4056" width="2.77734375" style="263" customWidth="1"/>
    <col min="4057" max="4057" width="18.109375" style="263" customWidth="1"/>
    <col min="4058" max="4059" width="8.77734375" style="263" customWidth="1"/>
    <col min="4060" max="4060" width="2.77734375" style="263" customWidth="1"/>
    <col min="4061" max="4061" width="18.77734375" style="263" customWidth="1"/>
    <col min="4062" max="4062" width="2.77734375" style="263" customWidth="1"/>
    <col min="4063" max="4063" width="19" style="263" customWidth="1"/>
    <col min="4064" max="4064" width="2.77734375" style="263" customWidth="1"/>
    <col min="4065" max="4065" width="18.109375" style="263" customWidth="1"/>
    <col min="4066" max="4066" width="2.77734375" style="263" customWidth="1"/>
    <col min="4067" max="4067" width="18.5546875" style="263" customWidth="1"/>
    <col min="4068" max="4068" width="2.77734375" style="263" customWidth="1"/>
    <col min="4069" max="4069" width="18.77734375" style="263" customWidth="1"/>
    <col min="4070" max="4070" width="2.77734375" style="263" customWidth="1"/>
    <col min="4071" max="4071" width="22.5546875" style="263" customWidth="1"/>
    <col min="4072" max="4072" width="2.77734375" style="263" customWidth="1"/>
    <col min="4073" max="4073" width="19.109375" style="263" customWidth="1"/>
    <col min="4074" max="4074" width="2.77734375" style="263" customWidth="1"/>
    <col min="4075" max="4075" width="22.77734375" style="263" customWidth="1"/>
    <col min="4076" max="4076" width="2.77734375" style="263" customWidth="1"/>
    <col min="4077" max="4077" width="24.109375" style="263" customWidth="1"/>
    <col min="4078" max="4078" width="2.77734375" style="263" customWidth="1"/>
    <col min="4079" max="4079" width="22.77734375" style="263" customWidth="1"/>
    <col min="4080" max="4080" width="2.77734375" style="263" customWidth="1"/>
    <col min="4081" max="4081" width="19.77734375" style="263" customWidth="1"/>
    <col min="4082" max="4082" width="2.77734375" style="263" customWidth="1"/>
    <col min="4083" max="4083" width="22.44140625" style="263" customWidth="1"/>
    <col min="4084" max="4084" width="2.77734375" style="263" customWidth="1"/>
    <col min="4085" max="4085" width="21.77734375" style="263" customWidth="1"/>
    <col min="4086" max="4086" width="2.77734375" style="263" customWidth="1"/>
    <col min="4087" max="4087" width="25.109375" style="263" customWidth="1"/>
    <col min="4088" max="4088" width="53.109375" style="263" customWidth="1"/>
    <col min="4089" max="4089" width="2.77734375" style="263" customWidth="1"/>
    <col min="4090" max="4090" width="25.109375" style="263" customWidth="1"/>
    <col min="4091" max="4091" width="2.77734375" style="263" customWidth="1"/>
    <col min="4092" max="4092" width="24" style="263" customWidth="1"/>
    <col min="4093" max="4093" width="2.77734375" style="263" customWidth="1"/>
    <col min="4094" max="4094" width="21.77734375" style="263" customWidth="1"/>
    <col min="4095" max="4095" width="2.77734375" style="263" customWidth="1"/>
    <col min="4096" max="4096" width="22.109375" style="263" customWidth="1"/>
    <col min="4097" max="4097" width="53.77734375" style="263" customWidth="1"/>
    <col min="4098" max="4098" width="2.77734375" style="263" customWidth="1"/>
    <col min="4099" max="4099" width="23.77734375" style="263" customWidth="1"/>
    <col min="4100" max="4100" width="2.77734375" style="263" customWidth="1"/>
    <col min="4101" max="4101" width="22.5546875" style="263" customWidth="1"/>
    <col min="4102" max="4102" width="2.77734375" style="263" customWidth="1"/>
    <col min="4103" max="4103" width="18.77734375" style="263" customWidth="1"/>
    <col min="4104" max="4104" width="2.77734375" style="263" customWidth="1"/>
    <col min="4105" max="4105" width="19.109375" style="263" customWidth="1"/>
    <col min="4106" max="4106" width="2.77734375" style="263" customWidth="1"/>
    <col min="4107" max="4107" width="19.77734375" style="263" customWidth="1"/>
    <col min="4108" max="4276" width="8.77734375" style="263"/>
    <col min="4277" max="4277" width="55.109375" style="263" customWidth="1"/>
    <col min="4278" max="4278" width="2.77734375" style="263" customWidth="1"/>
    <col min="4279" max="4279" width="19.44140625" style="263" customWidth="1"/>
    <col min="4280" max="4280" width="2.77734375" style="263" customWidth="1"/>
    <col min="4281" max="4281" width="20.77734375" style="263" customWidth="1"/>
    <col min="4282" max="4282" width="2.77734375" style="263" customWidth="1"/>
    <col min="4283" max="4283" width="21" style="263" customWidth="1"/>
    <col min="4284" max="4284" width="2.77734375" style="263" customWidth="1"/>
    <col min="4285" max="4285" width="18.77734375" style="263" customWidth="1"/>
    <col min="4286" max="4286" width="2.77734375" style="263" customWidth="1"/>
    <col min="4287" max="4287" width="16.77734375" style="263" customWidth="1"/>
    <col min="4288" max="4288" width="2.77734375" style="263" customWidth="1"/>
    <col min="4289" max="4289" width="16.44140625" style="263" customWidth="1"/>
    <col min="4290" max="4290" width="2.77734375" style="263" customWidth="1"/>
    <col min="4291" max="4291" width="19.77734375" style="263" customWidth="1"/>
    <col min="4292" max="4292" width="2.77734375" style="263" customWidth="1"/>
    <col min="4293" max="4293" width="19.44140625" style="263" customWidth="1"/>
    <col min="4294" max="4294" width="2.77734375" style="263" customWidth="1"/>
    <col min="4295" max="4295" width="17.109375" style="263" customWidth="1"/>
    <col min="4296" max="4296" width="2.77734375" style="263" customWidth="1"/>
    <col min="4297" max="4297" width="19.109375" style="263" customWidth="1"/>
    <col min="4298" max="4298" width="2.77734375" style="263" customWidth="1"/>
    <col min="4299" max="4299" width="18.109375" style="263" customWidth="1"/>
    <col min="4300" max="4300" width="2.77734375" style="263" customWidth="1"/>
    <col min="4301" max="4301" width="17.5546875" style="263" customWidth="1"/>
    <col min="4302" max="4302" width="2.77734375" style="263" customWidth="1"/>
    <col min="4303" max="4303" width="20.77734375" style="263" customWidth="1"/>
    <col min="4304" max="4304" width="2.77734375" style="263" customWidth="1"/>
    <col min="4305" max="4305" width="17.77734375" style="263" customWidth="1"/>
    <col min="4306" max="4306" width="2.77734375" style="263" customWidth="1"/>
    <col min="4307" max="4307" width="19.5546875" style="263" customWidth="1"/>
    <col min="4308" max="4308" width="2.77734375" style="263" customWidth="1"/>
    <col min="4309" max="4309" width="16" style="263" customWidth="1"/>
    <col min="4310" max="4310" width="2.77734375" style="263" customWidth="1"/>
    <col min="4311" max="4311" width="18.77734375" style="263" customWidth="1"/>
    <col min="4312" max="4312" width="2.77734375" style="263" customWidth="1"/>
    <col min="4313" max="4313" width="18.109375" style="263" customWidth="1"/>
    <col min="4314" max="4315" width="8.77734375" style="263" customWidth="1"/>
    <col min="4316" max="4316" width="2.77734375" style="263" customWidth="1"/>
    <col min="4317" max="4317" width="18.77734375" style="263" customWidth="1"/>
    <col min="4318" max="4318" width="2.77734375" style="263" customWidth="1"/>
    <col min="4319" max="4319" width="19" style="263" customWidth="1"/>
    <col min="4320" max="4320" width="2.77734375" style="263" customWidth="1"/>
    <col min="4321" max="4321" width="18.109375" style="263" customWidth="1"/>
    <col min="4322" max="4322" width="2.77734375" style="263" customWidth="1"/>
    <col min="4323" max="4323" width="18.5546875" style="263" customWidth="1"/>
    <col min="4324" max="4324" width="2.77734375" style="263" customWidth="1"/>
    <col min="4325" max="4325" width="18.77734375" style="263" customWidth="1"/>
    <col min="4326" max="4326" width="2.77734375" style="263" customWidth="1"/>
    <col min="4327" max="4327" width="22.5546875" style="263" customWidth="1"/>
    <col min="4328" max="4328" width="2.77734375" style="263" customWidth="1"/>
    <col min="4329" max="4329" width="19.109375" style="263" customWidth="1"/>
    <col min="4330" max="4330" width="2.77734375" style="263" customWidth="1"/>
    <col min="4331" max="4331" width="22.77734375" style="263" customWidth="1"/>
    <col min="4332" max="4332" width="2.77734375" style="263" customWidth="1"/>
    <col min="4333" max="4333" width="24.109375" style="263" customWidth="1"/>
    <col min="4334" max="4334" width="2.77734375" style="263" customWidth="1"/>
    <col min="4335" max="4335" width="22.77734375" style="263" customWidth="1"/>
    <col min="4336" max="4336" width="2.77734375" style="263" customWidth="1"/>
    <col min="4337" max="4337" width="19.77734375" style="263" customWidth="1"/>
    <col min="4338" max="4338" width="2.77734375" style="263" customWidth="1"/>
    <col min="4339" max="4339" width="22.44140625" style="263" customWidth="1"/>
    <col min="4340" max="4340" width="2.77734375" style="263" customWidth="1"/>
    <col min="4341" max="4341" width="21.77734375" style="263" customWidth="1"/>
    <col min="4342" max="4342" width="2.77734375" style="263" customWidth="1"/>
    <col min="4343" max="4343" width="25.109375" style="263" customWidth="1"/>
    <col min="4344" max="4344" width="53.109375" style="263" customWidth="1"/>
    <col min="4345" max="4345" width="2.77734375" style="263" customWidth="1"/>
    <col min="4346" max="4346" width="25.109375" style="263" customWidth="1"/>
    <col min="4347" max="4347" width="2.77734375" style="263" customWidth="1"/>
    <col min="4348" max="4348" width="24" style="263" customWidth="1"/>
    <col min="4349" max="4349" width="2.77734375" style="263" customWidth="1"/>
    <col min="4350" max="4350" width="21.77734375" style="263" customWidth="1"/>
    <col min="4351" max="4351" width="2.77734375" style="263" customWidth="1"/>
    <col min="4352" max="4352" width="22.109375" style="263" customWidth="1"/>
    <col min="4353" max="4353" width="53.77734375" style="263" customWidth="1"/>
    <col min="4354" max="4354" width="2.77734375" style="263" customWidth="1"/>
    <col min="4355" max="4355" width="23.77734375" style="263" customWidth="1"/>
    <col min="4356" max="4356" width="2.77734375" style="263" customWidth="1"/>
    <col min="4357" max="4357" width="22.5546875" style="263" customWidth="1"/>
    <col min="4358" max="4358" width="2.77734375" style="263" customWidth="1"/>
    <col min="4359" max="4359" width="18.77734375" style="263" customWidth="1"/>
    <col min="4360" max="4360" width="2.77734375" style="263" customWidth="1"/>
    <col min="4361" max="4361" width="19.109375" style="263" customWidth="1"/>
    <col min="4362" max="4362" width="2.77734375" style="263" customWidth="1"/>
    <col min="4363" max="4363" width="19.77734375" style="263" customWidth="1"/>
    <col min="4364" max="4532" width="8.77734375" style="263"/>
    <col min="4533" max="4533" width="55.109375" style="263" customWidth="1"/>
    <col min="4534" max="4534" width="2.77734375" style="263" customWidth="1"/>
    <col min="4535" max="4535" width="19.44140625" style="263" customWidth="1"/>
    <col min="4536" max="4536" width="2.77734375" style="263" customWidth="1"/>
    <col min="4537" max="4537" width="20.77734375" style="263" customWidth="1"/>
    <col min="4538" max="4538" width="2.77734375" style="263" customWidth="1"/>
    <col min="4539" max="4539" width="21" style="263" customWidth="1"/>
    <col min="4540" max="4540" width="2.77734375" style="263" customWidth="1"/>
    <col min="4541" max="4541" width="18.77734375" style="263" customWidth="1"/>
    <col min="4542" max="4542" width="2.77734375" style="263" customWidth="1"/>
    <col min="4543" max="4543" width="16.77734375" style="263" customWidth="1"/>
    <col min="4544" max="4544" width="2.77734375" style="263" customWidth="1"/>
    <col min="4545" max="4545" width="16.44140625" style="263" customWidth="1"/>
    <col min="4546" max="4546" width="2.77734375" style="263" customWidth="1"/>
    <col min="4547" max="4547" width="19.77734375" style="263" customWidth="1"/>
    <col min="4548" max="4548" width="2.77734375" style="263" customWidth="1"/>
    <col min="4549" max="4549" width="19.44140625" style="263" customWidth="1"/>
    <col min="4550" max="4550" width="2.77734375" style="263" customWidth="1"/>
    <col min="4551" max="4551" width="17.109375" style="263" customWidth="1"/>
    <col min="4552" max="4552" width="2.77734375" style="263" customWidth="1"/>
    <col min="4553" max="4553" width="19.109375" style="263" customWidth="1"/>
    <col min="4554" max="4554" width="2.77734375" style="263" customWidth="1"/>
    <col min="4555" max="4555" width="18.109375" style="263" customWidth="1"/>
    <col min="4556" max="4556" width="2.77734375" style="263" customWidth="1"/>
    <col min="4557" max="4557" width="17.5546875" style="263" customWidth="1"/>
    <col min="4558" max="4558" width="2.77734375" style="263" customWidth="1"/>
    <col min="4559" max="4559" width="20.77734375" style="263" customWidth="1"/>
    <col min="4560" max="4560" width="2.77734375" style="263" customWidth="1"/>
    <col min="4561" max="4561" width="17.77734375" style="263" customWidth="1"/>
    <col min="4562" max="4562" width="2.77734375" style="263" customWidth="1"/>
    <col min="4563" max="4563" width="19.5546875" style="263" customWidth="1"/>
    <col min="4564" max="4564" width="2.77734375" style="263" customWidth="1"/>
    <col min="4565" max="4565" width="16" style="263" customWidth="1"/>
    <col min="4566" max="4566" width="2.77734375" style="263" customWidth="1"/>
    <col min="4567" max="4567" width="18.77734375" style="263" customWidth="1"/>
    <col min="4568" max="4568" width="2.77734375" style="263" customWidth="1"/>
    <col min="4569" max="4569" width="18.109375" style="263" customWidth="1"/>
    <col min="4570" max="4571" width="8.77734375" style="263" customWidth="1"/>
    <col min="4572" max="4572" width="2.77734375" style="263" customWidth="1"/>
    <col min="4573" max="4573" width="18.77734375" style="263" customWidth="1"/>
    <col min="4574" max="4574" width="2.77734375" style="263" customWidth="1"/>
    <col min="4575" max="4575" width="19" style="263" customWidth="1"/>
    <col min="4576" max="4576" width="2.77734375" style="263" customWidth="1"/>
    <col min="4577" max="4577" width="18.109375" style="263" customWidth="1"/>
    <col min="4578" max="4578" width="2.77734375" style="263" customWidth="1"/>
    <col min="4579" max="4579" width="18.5546875" style="263" customWidth="1"/>
    <col min="4580" max="4580" width="2.77734375" style="263" customWidth="1"/>
    <col min="4581" max="4581" width="18.77734375" style="263" customWidth="1"/>
    <col min="4582" max="4582" width="2.77734375" style="263" customWidth="1"/>
    <col min="4583" max="4583" width="22.5546875" style="263" customWidth="1"/>
    <col min="4584" max="4584" width="2.77734375" style="263" customWidth="1"/>
    <col min="4585" max="4585" width="19.109375" style="263" customWidth="1"/>
    <col min="4586" max="4586" width="2.77734375" style="263" customWidth="1"/>
    <col min="4587" max="4587" width="22.77734375" style="263" customWidth="1"/>
    <col min="4588" max="4588" width="2.77734375" style="263" customWidth="1"/>
    <col min="4589" max="4589" width="24.109375" style="263" customWidth="1"/>
    <col min="4590" max="4590" width="2.77734375" style="263" customWidth="1"/>
    <col min="4591" max="4591" width="22.77734375" style="263" customWidth="1"/>
    <col min="4592" max="4592" width="2.77734375" style="263" customWidth="1"/>
    <col min="4593" max="4593" width="19.77734375" style="263" customWidth="1"/>
    <col min="4594" max="4594" width="2.77734375" style="263" customWidth="1"/>
    <col min="4595" max="4595" width="22.44140625" style="263" customWidth="1"/>
    <col min="4596" max="4596" width="2.77734375" style="263" customWidth="1"/>
    <col min="4597" max="4597" width="21.77734375" style="263" customWidth="1"/>
    <col min="4598" max="4598" width="2.77734375" style="263" customWidth="1"/>
    <col min="4599" max="4599" width="25.109375" style="263" customWidth="1"/>
    <col min="4600" max="4600" width="53.109375" style="263" customWidth="1"/>
    <col min="4601" max="4601" width="2.77734375" style="263" customWidth="1"/>
    <col min="4602" max="4602" width="25.109375" style="263" customWidth="1"/>
    <col min="4603" max="4603" width="2.77734375" style="263" customWidth="1"/>
    <col min="4604" max="4604" width="24" style="263" customWidth="1"/>
    <col min="4605" max="4605" width="2.77734375" style="263" customWidth="1"/>
    <col min="4606" max="4606" width="21.77734375" style="263" customWidth="1"/>
    <col min="4607" max="4607" width="2.77734375" style="263" customWidth="1"/>
    <col min="4608" max="4608" width="22.109375" style="263" customWidth="1"/>
    <col min="4609" max="4609" width="53.77734375" style="263" customWidth="1"/>
    <col min="4610" max="4610" width="2.77734375" style="263" customWidth="1"/>
    <col min="4611" max="4611" width="23.77734375" style="263" customWidth="1"/>
    <col min="4612" max="4612" width="2.77734375" style="263" customWidth="1"/>
    <col min="4613" max="4613" width="22.5546875" style="263" customWidth="1"/>
    <col min="4614" max="4614" width="2.77734375" style="263" customWidth="1"/>
    <col min="4615" max="4615" width="18.77734375" style="263" customWidth="1"/>
    <col min="4616" max="4616" width="2.77734375" style="263" customWidth="1"/>
    <col min="4617" max="4617" width="19.109375" style="263" customWidth="1"/>
    <col min="4618" max="4618" width="2.77734375" style="263" customWidth="1"/>
    <col min="4619" max="4619" width="19.77734375" style="263" customWidth="1"/>
    <col min="4620" max="4788" width="8.77734375" style="263"/>
    <col min="4789" max="4789" width="55.109375" style="263" customWidth="1"/>
    <col min="4790" max="4790" width="2.77734375" style="263" customWidth="1"/>
    <col min="4791" max="4791" width="19.44140625" style="263" customWidth="1"/>
    <col min="4792" max="4792" width="2.77734375" style="263" customWidth="1"/>
    <col min="4793" max="4793" width="20.77734375" style="263" customWidth="1"/>
    <col min="4794" max="4794" width="2.77734375" style="263" customWidth="1"/>
    <col min="4795" max="4795" width="21" style="263" customWidth="1"/>
    <col min="4796" max="4796" width="2.77734375" style="263" customWidth="1"/>
    <col min="4797" max="4797" width="18.77734375" style="263" customWidth="1"/>
    <col min="4798" max="4798" width="2.77734375" style="263" customWidth="1"/>
    <col min="4799" max="4799" width="16.77734375" style="263" customWidth="1"/>
    <col min="4800" max="4800" width="2.77734375" style="263" customWidth="1"/>
    <col min="4801" max="4801" width="16.44140625" style="263" customWidth="1"/>
    <col min="4802" max="4802" width="2.77734375" style="263" customWidth="1"/>
    <col min="4803" max="4803" width="19.77734375" style="263" customWidth="1"/>
    <col min="4804" max="4804" width="2.77734375" style="263" customWidth="1"/>
    <col min="4805" max="4805" width="19.44140625" style="263" customWidth="1"/>
    <col min="4806" max="4806" width="2.77734375" style="263" customWidth="1"/>
    <col min="4807" max="4807" width="17.109375" style="263" customWidth="1"/>
    <col min="4808" max="4808" width="2.77734375" style="263" customWidth="1"/>
    <col min="4809" max="4809" width="19.109375" style="263" customWidth="1"/>
    <col min="4810" max="4810" width="2.77734375" style="263" customWidth="1"/>
    <col min="4811" max="4811" width="18.109375" style="263" customWidth="1"/>
    <col min="4812" max="4812" width="2.77734375" style="263" customWidth="1"/>
    <col min="4813" max="4813" width="17.5546875" style="263" customWidth="1"/>
    <col min="4814" max="4814" width="2.77734375" style="263" customWidth="1"/>
    <col min="4815" max="4815" width="20.77734375" style="263" customWidth="1"/>
    <col min="4816" max="4816" width="2.77734375" style="263" customWidth="1"/>
    <col min="4817" max="4817" width="17.77734375" style="263" customWidth="1"/>
    <col min="4818" max="4818" width="2.77734375" style="263" customWidth="1"/>
    <col min="4819" max="4819" width="19.5546875" style="263" customWidth="1"/>
    <col min="4820" max="4820" width="2.77734375" style="263" customWidth="1"/>
    <col min="4821" max="4821" width="16" style="263" customWidth="1"/>
    <col min="4822" max="4822" width="2.77734375" style="263" customWidth="1"/>
    <col min="4823" max="4823" width="18.77734375" style="263" customWidth="1"/>
    <col min="4824" max="4824" width="2.77734375" style="263" customWidth="1"/>
    <col min="4825" max="4825" width="18.109375" style="263" customWidth="1"/>
    <col min="4826" max="4827" width="8.77734375" style="263" customWidth="1"/>
    <col min="4828" max="4828" width="2.77734375" style="263" customWidth="1"/>
    <col min="4829" max="4829" width="18.77734375" style="263" customWidth="1"/>
    <col min="4830" max="4830" width="2.77734375" style="263" customWidth="1"/>
    <col min="4831" max="4831" width="19" style="263" customWidth="1"/>
    <col min="4832" max="4832" width="2.77734375" style="263" customWidth="1"/>
    <col min="4833" max="4833" width="18.109375" style="263" customWidth="1"/>
    <col min="4834" max="4834" width="2.77734375" style="263" customWidth="1"/>
    <col min="4835" max="4835" width="18.5546875" style="263" customWidth="1"/>
    <col min="4836" max="4836" width="2.77734375" style="263" customWidth="1"/>
    <col min="4837" max="4837" width="18.77734375" style="263" customWidth="1"/>
    <col min="4838" max="4838" width="2.77734375" style="263" customWidth="1"/>
    <col min="4839" max="4839" width="22.5546875" style="263" customWidth="1"/>
    <col min="4840" max="4840" width="2.77734375" style="263" customWidth="1"/>
    <col min="4841" max="4841" width="19.109375" style="263" customWidth="1"/>
    <col min="4842" max="4842" width="2.77734375" style="263" customWidth="1"/>
    <col min="4843" max="4843" width="22.77734375" style="263" customWidth="1"/>
    <col min="4844" max="4844" width="2.77734375" style="263" customWidth="1"/>
    <col min="4845" max="4845" width="24.109375" style="263" customWidth="1"/>
    <col min="4846" max="4846" width="2.77734375" style="263" customWidth="1"/>
    <col min="4847" max="4847" width="22.77734375" style="263" customWidth="1"/>
    <col min="4848" max="4848" width="2.77734375" style="263" customWidth="1"/>
    <col min="4849" max="4849" width="19.77734375" style="263" customWidth="1"/>
    <col min="4850" max="4850" width="2.77734375" style="263" customWidth="1"/>
    <col min="4851" max="4851" width="22.44140625" style="263" customWidth="1"/>
    <col min="4852" max="4852" width="2.77734375" style="263" customWidth="1"/>
    <col min="4853" max="4853" width="21.77734375" style="263" customWidth="1"/>
    <col min="4854" max="4854" width="2.77734375" style="263" customWidth="1"/>
    <col min="4855" max="4855" width="25.109375" style="263" customWidth="1"/>
    <col min="4856" max="4856" width="53.109375" style="263" customWidth="1"/>
    <col min="4857" max="4857" width="2.77734375" style="263" customWidth="1"/>
    <col min="4858" max="4858" width="25.109375" style="263" customWidth="1"/>
    <col min="4859" max="4859" width="2.77734375" style="263" customWidth="1"/>
    <col min="4860" max="4860" width="24" style="263" customWidth="1"/>
    <col min="4861" max="4861" width="2.77734375" style="263" customWidth="1"/>
    <col min="4862" max="4862" width="21.77734375" style="263" customWidth="1"/>
    <col min="4863" max="4863" width="2.77734375" style="263" customWidth="1"/>
    <col min="4864" max="4864" width="22.109375" style="263" customWidth="1"/>
    <col min="4865" max="4865" width="53.77734375" style="263" customWidth="1"/>
    <col min="4866" max="4866" width="2.77734375" style="263" customWidth="1"/>
    <col min="4867" max="4867" width="23.77734375" style="263" customWidth="1"/>
    <col min="4868" max="4868" width="2.77734375" style="263" customWidth="1"/>
    <col min="4869" max="4869" width="22.5546875" style="263" customWidth="1"/>
    <col min="4870" max="4870" width="2.77734375" style="263" customWidth="1"/>
    <col min="4871" max="4871" width="18.77734375" style="263" customWidth="1"/>
    <col min="4872" max="4872" width="2.77734375" style="263" customWidth="1"/>
    <col min="4873" max="4873" width="19.109375" style="263" customWidth="1"/>
    <col min="4874" max="4874" width="2.77734375" style="263" customWidth="1"/>
    <col min="4875" max="4875" width="19.77734375" style="263" customWidth="1"/>
    <col min="4876" max="5044" width="8.77734375" style="263"/>
    <col min="5045" max="5045" width="55.109375" style="263" customWidth="1"/>
    <col min="5046" max="5046" width="2.77734375" style="263" customWidth="1"/>
    <col min="5047" max="5047" width="19.44140625" style="263" customWidth="1"/>
    <col min="5048" max="5048" width="2.77734375" style="263" customWidth="1"/>
    <col min="5049" max="5049" width="20.77734375" style="263" customWidth="1"/>
    <col min="5050" max="5050" width="2.77734375" style="263" customWidth="1"/>
    <col min="5051" max="5051" width="21" style="263" customWidth="1"/>
    <col min="5052" max="5052" width="2.77734375" style="263" customWidth="1"/>
    <col min="5053" max="5053" width="18.77734375" style="263" customWidth="1"/>
    <col min="5054" max="5054" width="2.77734375" style="263" customWidth="1"/>
    <col min="5055" max="5055" width="16.77734375" style="263" customWidth="1"/>
    <col min="5056" max="5056" width="2.77734375" style="263" customWidth="1"/>
    <col min="5057" max="5057" width="16.44140625" style="263" customWidth="1"/>
    <col min="5058" max="5058" width="2.77734375" style="263" customWidth="1"/>
    <col min="5059" max="5059" width="19.77734375" style="263" customWidth="1"/>
    <col min="5060" max="5060" width="2.77734375" style="263" customWidth="1"/>
    <col min="5061" max="5061" width="19.44140625" style="263" customWidth="1"/>
    <col min="5062" max="5062" width="2.77734375" style="263" customWidth="1"/>
    <col min="5063" max="5063" width="17.109375" style="263" customWidth="1"/>
    <col min="5064" max="5064" width="2.77734375" style="263" customWidth="1"/>
    <col min="5065" max="5065" width="19.109375" style="263" customWidth="1"/>
    <col min="5066" max="5066" width="2.77734375" style="263" customWidth="1"/>
    <col min="5067" max="5067" width="18.109375" style="263" customWidth="1"/>
    <col min="5068" max="5068" width="2.77734375" style="263" customWidth="1"/>
    <col min="5069" max="5069" width="17.5546875" style="263" customWidth="1"/>
    <col min="5070" max="5070" width="2.77734375" style="263" customWidth="1"/>
    <col min="5071" max="5071" width="20.77734375" style="263" customWidth="1"/>
    <col min="5072" max="5072" width="2.77734375" style="263" customWidth="1"/>
    <col min="5073" max="5073" width="17.77734375" style="263" customWidth="1"/>
    <col min="5074" max="5074" width="2.77734375" style="263" customWidth="1"/>
    <col min="5075" max="5075" width="19.5546875" style="263" customWidth="1"/>
    <col min="5076" max="5076" width="2.77734375" style="263" customWidth="1"/>
    <col min="5077" max="5077" width="16" style="263" customWidth="1"/>
    <col min="5078" max="5078" width="2.77734375" style="263" customWidth="1"/>
    <col min="5079" max="5079" width="18.77734375" style="263" customWidth="1"/>
    <col min="5080" max="5080" width="2.77734375" style="263" customWidth="1"/>
    <col min="5081" max="5081" width="18.109375" style="263" customWidth="1"/>
    <col min="5082" max="5083" width="8.77734375" style="263" customWidth="1"/>
    <col min="5084" max="5084" width="2.77734375" style="263" customWidth="1"/>
    <col min="5085" max="5085" width="18.77734375" style="263" customWidth="1"/>
    <col min="5086" max="5086" width="2.77734375" style="263" customWidth="1"/>
    <col min="5087" max="5087" width="19" style="263" customWidth="1"/>
    <col min="5088" max="5088" width="2.77734375" style="263" customWidth="1"/>
    <col min="5089" max="5089" width="18.109375" style="263" customWidth="1"/>
    <col min="5090" max="5090" width="2.77734375" style="263" customWidth="1"/>
    <col min="5091" max="5091" width="18.5546875" style="263" customWidth="1"/>
    <col min="5092" max="5092" width="2.77734375" style="263" customWidth="1"/>
    <col min="5093" max="5093" width="18.77734375" style="263" customWidth="1"/>
    <col min="5094" max="5094" width="2.77734375" style="263" customWidth="1"/>
    <col min="5095" max="5095" width="22.5546875" style="263" customWidth="1"/>
    <col min="5096" max="5096" width="2.77734375" style="263" customWidth="1"/>
    <col min="5097" max="5097" width="19.109375" style="263" customWidth="1"/>
    <col min="5098" max="5098" width="2.77734375" style="263" customWidth="1"/>
    <col min="5099" max="5099" width="22.77734375" style="263" customWidth="1"/>
    <col min="5100" max="5100" width="2.77734375" style="263" customWidth="1"/>
    <col min="5101" max="5101" width="24.109375" style="263" customWidth="1"/>
    <col min="5102" max="5102" width="2.77734375" style="263" customWidth="1"/>
    <col min="5103" max="5103" width="22.77734375" style="263" customWidth="1"/>
    <col min="5104" max="5104" width="2.77734375" style="263" customWidth="1"/>
    <col min="5105" max="5105" width="19.77734375" style="263" customWidth="1"/>
    <col min="5106" max="5106" width="2.77734375" style="263" customWidth="1"/>
    <col min="5107" max="5107" width="22.44140625" style="263" customWidth="1"/>
    <col min="5108" max="5108" width="2.77734375" style="263" customWidth="1"/>
    <col min="5109" max="5109" width="21.77734375" style="263" customWidth="1"/>
    <col min="5110" max="5110" width="2.77734375" style="263" customWidth="1"/>
    <col min="5111" max="5111" width="25.109375" style="263" customWidth="1"/>
    <col min="5112" max="5112" width="53.109375" style="263" customWidth="1"/>
    <col min="5113" max="5113" width="2.77734375" style="263" customWidth="1"/>
    <col min="5114" max="5114" width="25.109375" style="263" customWidth="1"/>
    <col min="5115" max="5115" width="2.77734375" style="263" customWidth="1"/>
    <col min="5116" max="5116" width="24" style="263" customWidth="1"/>
    <col min="5117" max="5117" width="2.77734375" style="263" customWidth="1"/>
    <col min="5118" max="5118" width="21.77734375" style="263" customWidth="1"/>
    <col min="5119" max="5119" width="2.77734375" style="263" customWidth="1"/>
    <col min="5120" max="5120" width="22.109375" style="263" customWidth="1"/>
    <col min="5121" max="5121" width="53.77734375" style="263" customWidth="1"/>
    <col min="5122" max="5122" width="2.77734375" style="263" customWidth="1"/>
    <col min="5123" max="5123" width="23.77734375" style="263" customWidth="1"/>
    <col min="5124" max="5124" width="2.77734375" style="263" customWidth="1"/>
    <col min="5125" max="5125" width="22.5546875" style="263" customWidth="1"/>
    <col min="5126" max="5126" width="2.77734375" style="263" customWidth="1"/>
    <col min="5127" max="5127" width="18.77734375" style="263" customWidth="1"/>
    <col min="5128" max="5128" width="2.77734375" style="263" customWidth="1"/>
    <col min="5129" max="5129" width="19.109375" style="263" customWidth="1"/>
    <col min="5130" max="5130" width="2.77734375" style="263" customWidth="1"/>
    <col min="5131" max="5131" width="19.77734375" style="263" customWidth="1"/>
    <col min="5132" max="5300" width="8.77734375" style="263"/>
    <col min="5301" max="5301" width="55.109375" style="263" customWidth="1"/>
    <col min="5302" max="5302" width="2.77734375" style="263" customWidth="1"/>
    <col min="5303" max="5303" width="19.44140625" style="263" customWidth="1"/>
    <col min="5304" max="5304" width="2.77734375" style="263" customWidth="1"/>
    <col min="5305" max="5305" width="20.77734375" style="263" customWidth="1"/>
    <col min="5306" max="5306" width="2.77734375" style="263" customWidth="1"/>
    <col min="5307" max="5307" width="21" style="263" customWidth="1"/>
    <col min="5308" max="5308" width="2.77734375" style="263" customWidth="1"/>
    <col min="5309" max="5309" width="18.77734375" style="263" customWidth="1"/>
    <col min="5310" max="5310" width="2.77734375" style="263" customWidth="1"/>
    <col min="5311" max="5311" width="16.77734375" style="263" customWidth="1"/>
    <col min="5312" max="5312" width="2.77734375" style="263" customWidth="1"/>
    <col min="5313" max="5313" width="16.44140625" style="263" customWidth="1"/>
    <col min="5314" max="5314" width="2.77734375" style="263" customWidth="1"/>
    <col min="5315" max="5315" width="19.77734375" style="263" customWidth="1"/>
    <col min="5316" max="5316" width="2.77734375" style="263" customWidth="1"/>
    <col min="5317" max="5317" width="19.44140625" style="263" customWidth="1"/>
    <col min="5318" max="5318" width="2.77734375" style="263" customWidth="1"/>
    <col min="5319" max="5319" width="17.109375" style="263" customWidth="1"/>
    <col min="5320" max="5320" width="2.77734375" style="263" customWidth="1"/>
    <col min="5321" max="5321" width="19.109375" style="263" customWidth="1"/>
    <col min="5322" max="5322" width="2.77734375" style="263" customWidth="1"/>
    <col min="5323" max="5323" width="18.109375" style="263" customWidth="1"/>
    <col min="5324" max="5324" width="2.77734375" style="263" customWidth="1"/>
    <col min="5325" max="5325" width="17.5546875" style="263" customWidth="1"/>
    <col min="5326" max="5326" width="2.77734375" style="263" customWidth="1"/>
    <col min="5327" max="5327" width="20.77734375" style="263" customWidth="1"/>
    <col min="5328" max="5328" width="2.77734375" style="263" customWidth="1"/>
    <col min="5329" max="5329" width="17.77734375" style="263" customWidth="1"/>
    <col min="5330" max="5330" width="2.77734375" style="263" customWidth="1"/>
    <col min="5331" max="5331" width="19.5546875" style="263" customWidth="1"/>
    <col min="5332" max="5332" width="2.77734375" style="263" customWidth="1"/>
    <col min="5333" max="5333" width="16" style="263" customWidth="1"/>
    <col min="5334" max="5334" width="2.77734375" style="263" customWidth="1"/>
    <col min="5335" max="5335" width="18.77734375" style="263" customWidth="1"/>
    <col min="5336" max="5336" width="2.77734375" style="263" customWidth="1"/>
    <col min="5337" max="5337" width="18.109375" style="263" customWidth="1"/>
    <col min="5338" max="5339" width="8.77734375" style="263" customWidth="1"/>
    <col min="5340" max="5340" width="2.77734375" style="263" customWidth="1"/>
    <col min="5341" max="5341" width="18.77734375" style="263" customWidth="1"/>
    <col min="5342" max="5342" width="2.77734375" style="263" customWidth="1"/>
    <col min="5343" max="5343" width="19" style="263" customWidth="1"/>
    <col min="5344" max="5344" width="2.77734375" style="263" customWidth="1"/>
    <col min="5345" max="5345" width="18.109375" style="263" customWidth="1"/>
    <col min="5346" max="5346" width="2.77734375" style="263" customWidth="1"/>
    <col min="5347" max="5347" width="18.5546875" style="263" customWidth="1"/>
    <col min="5348" max="5348" width="2.77734375" style="263" customWidth="1"/>
    <col min="5349" max="5349" width="18.77734375" style="263" customWidth="1"/>
    <col min="5350" max="5350" width="2.77734375" style="263" customWidth="1"/>
    <col min="5351" max="5351" width="22.5546875" style="263" customWidth="1"/>
    <col min="5352" max="5352" width="2.77734375" style="263" customWidth="1"/>
    <col min="5353" max="5353" width="19.109375" style="263" customWidth="1"/>
    <col min="5354" max="5354" width="2.77734375" style="263" customWidth="1"/>
    <col min="5355" max="5355" width="22.77734375" style="263" customWidth="1"/>
    <col min="5356" max="5356" width="2.77734375" style="263" customWidth="1"/>
    <col min="5357" max="5357" width="24.109375" style="263" customWidth="1"/>
    <col min="5358" max="5358" width="2.77734375" style="263" customWidth="1"/>
    <col min="5359" max="5359" width="22.77734375" style="263" customWidth="1"/>
    <col min="5360" max="5360" width="2.77734375" style="263" customWidth="1"/>
    <col min="5361" max="5361" width="19.77734375" style="263" customWidth="1"/>
    <col min="5362" max="5362" width="2.77734375" style="263" customWidth="1"/>
    <col min="5363" max="5363" width="22.44140625" style="263" customWidth="1"/>
    <col min="5364" max="5364" width="2.77734375" style="263" customWidth="1"/>
    <col min="5365" max="5365" width="21.77734375" style="263" customWidth="1"/>
    <col min="5366" max="5366" width="2.77734375" style="263" customWidth="1"/>
    <col min="5367" max="5367" width="25.109375" style="263" customWidth="1"/>
    <col min="5368" max="5368" width="53.109375" style="263" customWidth="1"/>
    <col min="5369" max="5369" width="2.77734375" style="263" customWidth="1"/>
    <col min="5370" max="5370" width="25.109375" style="263" customWidth="1"/>
    <col min="5371" max="5371" width="2.77734375" style="263" customWidth="1"/>
    <col min="5372" max="5372" width="24" style="263" customWidth="1"/>
    <col min="5373" max="5373" width="2.77734375" style="263" customWidth="1"/>
    <col min="5374" max="5374" width="21.77734375" style="263" customWidth="1"/>
    <col min="5375" max="5375" width="2.77734375" style="263" customWidth="1"/>
    <col min="5376" max="5376" width="22.109375" style="263" customWidth="1"/>
    <col min="5377" max="5377" width="53.77734375" style="263" customWidth="1"/>
    <col min="5378" max="5378" width="2.77734375" style="263" customWidth="1"/>
    <col min="5379" max="5379" width="23.77734375" style="263" customWidth="1"/>
    <col min="5380" max="5380" width="2.77734375" style="263" customWidth="1"/>
    <col min="5381" max="5381" width="22.5546875" style="263" customWidth="1"/>
    <col min="5382" max="5382" width="2.77734375" style="263" customWidth="1"/>
    <col min="5383" max="5383" width="18.77734375" style="263" customWidth="1"/>
    <col min="5384" max="5384" width="2.77734375" style="263" customWidth="1"/>
    <col min="5385" max="5385" width="19.109375" style="263" customWidth="1"/>
    <col min="5386" max="5386" width="2.77734375" style="263" customWidth="1"/>
    <col min="5387" max="5387" width="19.77734375" style="263" customWidth="1"/>
    <col min="5388" max="5556" width="8.77734375" style="263"/>
    <col min="5557" max="5557" width="55.109375" style="263" customWidth="1"/>
    <col min="5558" max="5558" width="2.77734375" style="263" customWidth="1"/>
    <col min="5559" max="5559" width="19.44140625" style="263" customWidth="1"/>
    <col min="5560" max="5560" width="2.77734375" style="263" customWidth="1"/>
    <col min="5561" max="5561" width="20.77734375" style="263" customWidth="1"/>
    <col min="5562" max="5562" width="2.77734375" style="263" customWidth="1"/>
    <col min="5563" max="5563" width="21" style="263" customWidth="1"/>
    <col min="5564" max="5564" width="2.77734375" style="263" customWidth="1"/>
    <col min="5565" max="5565" width="18.77734375" style="263" customWidth="1"/>
    <col min="5566" max="5566" width="2.77734375" style="263" customWidth="1"/>
    <col min="5567" max="5567" width="16.77734375" style="263" customWidth="1"/>
    <col min="5568" max="5568" width="2.77734375" style="263" customWidth="1"/>
    <col min="5569" max="5569" width="16.44140625" style="263" customWidth="1"/>
    <col min="5570" max="5570" width="2.77734375" style="263" customWidth="1"/>
    <col min="5571" max="5571" width="19.77734375" style="263" customWidth="1"/>
    <col min="5572" max="5572" width="2.77734375" style="263" customWidth="1"/>
    <col min="5573" max="5573" width="19.44140625" style="263" customWidth="1"/>
    <col min="5574" max="5574" width="2.77734375" style="263" customWidth="1"/>
    <col min="5575" max="5575" width="17.109375" style="263" customWidth="1"/>
    <col min="5576" max="5576" width="2.77734375" style="263" customWidth="1"/>
    <col min="5577" max="5577" width="19.109375" style="263" customWidth="1"/>
    <col min="5578" max="5578" width="2.77734375" style="263" customWidth="1"/>
    <col min="5579" max="5579" width="18.109375" style="263" customWidth="1"/>
    <col min="5580" max="5580" width="2.77734375" style="263" customWidth="1"/>
    <col min="5581" max="5581" width="17.5546875" style="263" customWidth="1"/>
    <col min="5582" max="5582" width="2.77734375" style="263" customWidth="1"/>
    <col min="5583" max="5583" width="20.77734375" style="263" customWidth="1"/>
    <col min="5584" max="5584" width="2.77734375" style="263" customWidth="1"/>
    <col min="5585" max="5585" width="17.77734375" style="263" customWidth="1"/>
    <col min="5586" max="5586" width="2.77734375" style="263" customWidth="1"/>
    <col min="5587" max="5587" width="19.5546875" style="263" customWidth="1"/>
    <col min="5588" max="5588" width="2.77734375" style="263" customWidth="1"/>
    <col min="5589" max="5589" width="16" style="263" customWidth="1"/>
    <col min="5590" max="5590" width="2.77734375" style="263" customWidth="1"/>
    <col min="5591" max="5591" width="18.77734375" style="263" customWidth="1"/>
    <col min="5592" max="5592" width="2.77734375" style="263" customWidth="1"/>
    <col min="5593" max="5593" width="18.109375" style="263" customWidth="1"/>
    <col min="5594" max="5595" width="8.77734375" style="263" customWidth="1"/>
    <col min="5596" max="5596" width="2.77734375" style="263" customWidth="1"/>
    <col min="5597" max="5597" width="18.77734375" style="263" customWidth="1"/>
    <col min="5598" max="5598" width="2.77734375" style="263" customWidth="1"/>
    <col min="5599" max="5599" width="19" style="263" customWidth="1"/>
    <col min="5600" max="5600" width="2.77734375" style="263" customWidth="1"/>
    <col min="5601" max="5601" width="18.109375" style="263" customWidth="1"/>
    <col min="5602" max="5602" width="2.77734375" style="263" customWidth="1"/>
    <col min="5603" max="5603" width="18.5546875" style="263" customWidth="1"/>
    <col min="5604" max="5604" width="2.77734375" style="263" customWidth="1"/>
    <col min="5605" max="5605" width="18.77734375" style="263" customWidth="1"/>
    <col min="5606" max="5606" width="2.77734375" style="263" customWidth="1"/>
    <col min="5607" max="5607" width="22.5546875" style="263" customWidth="1"/>
    <col min="5608" max="5608" width="2.77734375" style="263" customWidth="1"/>
    <col min="5609" max="5609" width="19.109375" style="263" customWidth="1"/>
    <col min="5610" max="5610" width="2.77734375" style="263" customWidth="1"/>
    <col min="5611" max="5611" width="22.77734375" style="263" customWidth="1"/>
    <col min="5612" max="5612" width="2.77734375" style="263" customWidth="1"/>
    <col min="5613" max="5613" width="24.109375" style="263" customWidth="1"/>
    <col min="5614" max="5614" width="2.77734375" style="263" customWidth="1"/>
    <col min="5615" max="5615" width="22.77734375" style="263" customWidth="1"/>
    <col min="5616" max="5616" width="2.77734375" style="263" customWidth="1"/>
    <col min="5617" max="5617" width="19.77734375" style="263" customWidth="1"/>
    <col min="5618" max="5618" width="2.77734375" style="263" customWidth="1"/>
    <col min="5619" max="5619" width="22.44140625" style="263" customWidth="1"/>
    <col min="5620" max="5620" width="2.77734375" style="263" customWidth="1"/>
    <col min="5621" max="5621" width="21.77734375" style="263" customWidth="1"/>
    <col min="5622" max="5622" width="2.77734375" style="263" customWidth="1"/>
    <col min="5623" max="5623" width="25.109375" style="263" customWidth="1"/>
    <col min="5624" max="5624" width="53.109375" style="263" customWidth="1"/>
    <col min="5625" max="5625" width="2.77734375" style="263" customWidth="1"/>
    <col min="5626" max="5626" width="25.109375" style="263" customWidth="1"/>
    <col min="5627" max="5627" width="2.77734375" style="263" customWidth="1"/>
    <col min="5628" max="5628" width="24" style="263" customWidth="1"/>
    <col min="5629" max="5629" width="2.77734375" style="263" customWidth="1"/>
    <col min="5630" max="5630" width="21.77734375" style="263" customWidth="1"/>
    <col min="5631" max="5631" width="2.77734375" style="263" customWidth="1"/>
    <col min="5632" max="5632" width="22.109375" style="263" customWidth="1"/>
    <col min="5633" max="5633" width="53.77734375" style="263" customWidth="1"/>
    <col min="5634" max="5634" width="2.77734375" style="263" customWidth="1"/>
    <col min="5635" max="5635" width="23.77734375" style="263" customWidth="1"/>
    <col min="5636" max="5636" width="2.77734375" style="263" customWidth="1"/>
    <col min="5637" max="5637" width="22.5546875" style="263" customWidth="1"/>
    <col min="5638" max="5638" width="2.77734375" style="263" customWidth="1"/>
    <col min="5639" max="5639" width="18.77734375" style="263" customWidth="1"/>
    <col min="5640" max="5640" width="2.77734375" style="263" customWidth="1"/>
    <col min="5641" max="5641" width="19.109375" style="263" customWidth="1"/>
    <col min="5642" max="5642" width="2.77734375" style="263" customWidth="1"/>
    <col min="5643" max="5643" width="19.77734375" style="263" customWidth="1"/>
    <col min="5644" max="5812" width="8.77734375" style="263"/>
    <col min="5813" max="5813" width="55.109375" style="263" customWidth="1"/>
    <col min="5814" max="5814" width="2.77734375" style="263" customWidth="1"/>
    <col min="5815" max="5815" width="19.44140625" style="263" customWidth="1"/>
    <col min="5816" max="5816" width="2.77734375" style="263" customWidth="1"/>
    <col min="5817" max="5817" width="20.77734375" style="263" customWidth="1"/>
    <col min="5818" max="5818" width="2.77734375" style="263" customWidth="1"/>
    <col min="5819" max="5819" width="21" style="263" customWidth="1"/>
    <col min="5820" max="5820" width="2.77734375" style="263" customWidth="1"/>
    <col min="5821" max="5821" width="18.77734375" style="263" customWidth="1"/>
    <col min="5822" max="5822" width="2.77734375" style="263" customWidth="1"/>
    <col min="5823" max="5823" width="16.77734375" style="263" customWidth="1"/>
    <col min="5824" max="5824" width="2.77734375" style="263" customWidth="1"/>
    <col min="5825" max="5825" width="16.44140625" style="263" customWidth="1"/>
    <col min="5826" max="5826" width="2.77734375" style="263" customWidth="1"/>
    <col min="5827" max="5827" width="19.77734375" style="263" customWidth="1"/>
    <col min="5828" max="5828" width="2.77734375" style="263" customWidth="1"/>
    <col min="5829" max="5829" width="19.44140625" style="263" customWidth="1"/>
    <col min="5830" max="5830" width="2.77734375" style="263" customWidth="1"/>
    <col min="5831" max="5831" width="17.109375" style="263" customWidth="1"/>
    <col min="5832" max="5832" width="2.77734375" style="263" customWidth="1"/>
    <col min="5833" max="5833" width="19.109375" style="263" customWidth="1"/>
    <col min="5834" max="5834" width="2.77734375" style="263" customWidth="1"/>
    <col min="5835" max="5835" width="18.109375" style="263" customWidth="1"/>
    <col min="5836" max="5836" width="2.77734375" style="263" customWidth="1"/>
    <col min="5837" max="5837" width="17.5546875" style="263" customWidth="1"/>
    <col min="5838" max="5838" width="2.77734375" style="263" customWidth="1"/>
    <col min="5839" max="5839" width="20.77734375" style="263" customWidth="1"/>
    <col min="5840" max="5840" width="2.77734375" style="263" customWidth="1"/>
    <col min="5841" max="5841" width="17.77734375" style="263" customWidth="1"/>
    <col min="5842" max="5842" width="2.77734375" style="263" customWidth="1"/>
    <col min="5843" max="5843" width="19.5546875" style="263" customWidth="1"/>
    <col min="5844" max="5844" width="2.77734375" style="263" customWidth="1"/>
    <col min="5845" max="5845" width="16" style="263" customWidth="1"/>
    <col min="5846" max="5846" width="2.77734375" style="263" customWidth="1"/>
    <col min="5847" max="5847" width="18.77734375" style="263" customWidth="1"/>
    <col min="5848" max="5848" width="2.77734375" style="263" customWidth="1"/>
    <col min="5849" max="5849" width="18.109375" style="263" customWidth="1"/>
    <col min="5850" max="5851" width="8.77734375" style="263" customWidth="1"/>
    <col min="5852" max="5852" width="2.77734375" style="263" customWidth="1"/>
    <col min="5853" max="5853" width="18.77734375" style="263" customWidth="1"/>
    <col min="5854" max="5854" width="2.77734375" style="263" customWidth="1"/>
    <col min="5855" max="5855" width="19" style="263" customWidth="1"/>
    <col min="5856" max="5856" width="2.77734375" style="263" customWidth="1"/>
    <col min="5857" max="5857" width="18.109375" style="263" customWidth="1"/>
    <col min="5858" max="5858" width="2.77734375" style="263" customWidth="1"/>
    <col min="5859" max="5859" width="18.5546875" style="263" customWidth="1"/>
    <col min="5860" max="5860" width="2.77734375" style="263" customWidth="1"/>
    <col min="5861" max="5861" width="18.77734375" style="263" customWidth="1"/>
    <col min="5862" max="5862" width="2.77734375" style="263" customWidth="1"/>
    <col min="5863" max="5863" width="22.5546875" style="263" customWidth="1"/>
    <col min="5864" max="5864" width="2.77734375" style="263" customWidth="1"/>
    <col min="5865" max="5865" width="19.109375" style="263" customWidth="1"/>
    <col min="5866" max="5866" width="2.77734375" style="263" customWidth="1"/>
    <col min="5867" max="5867" width="22.77734375" style="263" customWidth="1"/>
    <col min="5868" max="5868" width="2.77734375" style="263" customWidth="1"/>
    <col min="5869" max="5869" width="24.109375" style="263" customWidth="1"/>
    <col min="5870" max="5870" width="2.77734375" style="263" customWidth="1"/>
    <col min="5871" max="5871" width="22.77734375" style="263" customWidth="1"/>
    <col min="5872" max="5872" width="2.77734375" style="263" customWidth="1"/>
    <col min="5873" max="5873" width="19.77734375" style="263" customWidth="1"/>
    <col min="5874" max="5874" width="2.77734375" style="263" customWidth="1"/>
    <col min="5875" max="5875" width="22.44140625" style="263" customWidth="1"/>
    <col min="5876" max="5876" width="2.77734375" style="263" customWidth="1"/>
    <col min="5877" max="5877" width="21.77734375" style="263" customWidth="1"/>
    <col min="5878" max="5878" width="2.77734375" style="263" customWidth="1"/>
    <col min="5879" max="5879" width="25.109375" style="263" customWidth="1"/>
    <col min="5880" max="5880" width="53.109375" style="263" customWidth="1"/>
    <col min="5881" max="5881" width="2.77734375" style="263" customWidth="1"/>
    <col min="5882" max="5882" width="25.109375" style="263" customWidth="1"/>
    <col min="5883" max="5883" width="2.77734375" style="263" customWidth="1"/>
    <col min="5884" max="5884" width="24" style="263" customWidth="1"/>
    <col min="5885" max="5885" width="2.77734375" style="263" customWidth="1"/>
    <col min="5886" max="5886" width="21.77734375" style="263" customWidth="1"/>
    <col min="5887" max="5887" width="2.77734375" style="263" customWidth="1"/>
    <col min="5888" max="5888" width="22.109375" style="263" customWidth="1"/>
    <col min="5889" max="5889" width="53.77734375" style="263" customWidth="1"/>
    <col min="5890" max="5890" width="2.77734375" style="263" customWidth="1"/>
    <col min="5891" max="5891" width="23.77734375" style="263" customWidth="1"/>
    <col min="5892" max="5892" width="2.77734375" style="263" customWidth="1"/>
    <col min="5893" max="5893" width="22.5546875" style="263" customWidth="1"/>
    <col min="5894" max="5894" width="2.77734375" style="263" customWidth="1"/>
    <col min="5895" max="5895" width="18.77734375" style="263" customWidth="1"/>
    <col min="5896" max="5896" width="2.77734375" style="263" customWidth="1"/>
    <col min="5897" max="5897" width="19.109375" style="263" customWidth="1"/>
    <col min="5898" max="5898" width="2.77734375" style="263" customWidth="1"/>
    <col min="5899" max="5899" width="19.77734375" style="263" customWidth="1"/>
    <col min="5900" max="6068" width="8.77734375" style="263"/>
    <col min="6069" max="6069" width="55.109375" style="263" customWidth="1"/>
    <col min="6070" max="6070" width="2.77734375" style="263" customWidth="1"/>
    <col min="6071" max="6071" width="19.44140625" style="263" customWidth="1"/>
    <col min="6072" max="6072" width="2.77734375" style="263" customWidth="1"/>
    <col min="6073" max="6073" width="20.77734375" style="263" customWidth="1"/>
    <col min="6074" max="6074" width="2.77734375" style="263" customWidth="1"/>
    <col min="6075" max="6075" width="21" style="263" customWidth="1"/>
    <col min="6076" max="6076" width="2.77734375" style="263" customWidth="1"/>
    <col min="6077" max="6077" width="18.77734375" style="263" customWidth="1"/>
    <col min="6078" max="6078" width="2.77734375" style="263" customWidth="1"/>
    <col min="6079" max="6079" width="16.77734375" style="263" customWidth="1"/>
    <col min="6080" max="6080" width="2.77734375" style="263" customWidth="1"/>
    <col min="6081" max="6081" width="16.44140625" style="263" customWidth="1"/>
    <col min="6082" max="6082" width="2.77734375" style="263" customWidth="1"/>
    <col min="6083" max="6083" width="19.77734375" style="263" customWidth="1"/>
    <col min="6084" max="6084" width="2.77734375" style="263" customWidth="1"/>
    <col min="6085" max="6085" width="19.44140625" style="263" customWidth="1"/>
    <col min="6086" max="6086" width="2.77734375" style="263" customWidth="1"/>
    <col min="6087" max="6087" width="17.109375" style="263" customWidth="1"/>
    <col min="6088" max="6088" width="2.77734375" style="263" customWidth="1"/>
    <col min="6089" max="6089" width="19.109375" style="263" customWidth="1"/>
    <col min="6090" max="6090" width="2.77734375" style="263" customWidth="1"/>
    <col min="6091" max="6091" width="18.109375" style="263" customWidth="1"/>
    <col min="6092" max="6092" width="2.77734375" style="263" customWidth="1"/>
    <col min="6093" max="6093" width="17.5546875" style="263" customWidth="1"/>
    <col min="6094" max="6094" width="2.77734375" style="263" customWidth="1"/>
    <col min="6095" max="6095" width="20.77734375" style="263" customWidth="1"/>
    <col min="6096" max="6096" width="2.77734375" style="263" customWidth="1"/>
    <col min="6097" max="6097" width="17.77734375" style="263" customWidth="1"/>
    <col min="6098" max="6098" width="2.77734375" style="263" customWidth="1"/>
    <col min="6099" max="6099" width="19.5546875" style="263" customWidth="1"/>
    <col min="6100" max="6100" width="2.77734375" style="263" customWidth="1"/>
    <col min="6101" max="6101" width="16" style="263" customWidth="1"/>
    <col min="6102" max="6102" width="2.77734375" style="263" customWidth="1"/>
    <col min="6103" max="6103" width="18.77734375" style="263" customWidth="1"/>
    <col min="6104" max="6104" width="2.77734375" style="263" customWidth="1"/>
    <col min="6105" max="6105" width="18.109375" style="263" customWidth="1"/>
    <col min="6106" max="6107" width="8.77734375" style="263" customWidth="1"/>
    <col min="6108" max="6108" width="2.77734375" style="263" customWidth="1"/>
    <col min="6109" max="6109" width="18.77734375" style="263" customWidth="1"/>
    <col min="6110" max="6110" width="2.77734375" style="263" customWidth="1"/>
    <col min="6111" max="6111" width="19" style="263" customWidth="1"/>
    <col min="6112" max="6112" width="2.77734375" style="263" customWidth="1"/>
    <col min="6113" max="6113" width="18.109375" style="263" customWidth="1"/>
    <col min="6114" max="6114" width="2.77734375" style="263" customWidth="1"/>
    <col min="6115" max="6115" width="18.5546875" style="263" customWidth="1"/>
    <col min="6116" max="6116" width="2.77734375" style="263" customWidth="1"/>
    <col min="6117" max="6117" width="18.77734375" style="263" customWidth="1"/>
    <col min="6118" max="6118" width="2.77734375" style="263" customWidth="1"/>
    <col min="6119" max="6119" width="22.5546875" style="263" customWidth="1"/>
    <col min="6120" max="6120" width="2.77734375" style="263" customWidth="1"/>
    <col min="6121" max="6121" width="19.109375" style="263" customWidth="1"/>
    <col min="6122" max="6122" width="2.77734375" style="263" customWidth="1"/>
    <col min="6123" max="6123" width="22.77734375" style="263" customWidth="1"/>
    <col min="6124" max="6124" width="2.77734375" style="263" customWidth="1"/>
    <col min="6125" max="6125" width="24.109375" style="263" customWidth="1"/>
    <col min="6126" max="6126" width="2.77734375" style="263" customWidth="1"/>
    <col min="6127" max="6127" width="22.77734375" style="263" customWidth="1"/>
    <col min="6128" max="6128" width="2.77734375" style="263" customWidth="1"/>
    <col min="6129" max="6129" width="19.77734375" style="263" customWidth="1"/>
    <col min="6130" max="6130" width="2.77734375" style="263" customWidth="1"/>
    <col min="6131" max="6131" width="22.44140625" style="263" customWidth="1"/>
    <col min="6132" max="6132" width="2.77734375" style="263" customWidth="1"/>
    <col min="6133" max="6133" width="21.77734375" style="263" customWidth="1"/>
    <col min="6134" max="6134" width="2.77734375" style="263" customWidth="1"/>
    <col min="6135" max="6135" width="25.109375" style="263" customWidth="1"/>
    <col min="6136" max="6136" width="53.109375" style="263" customWidth="1"/>
    <col min="6137" max="6137" width="2.77734375" style="263" customWidth="1"/>
    <col min="6138" max="6138" width="25.109375" style="263" customWidth="1"/>
    <col min="6139" max="6139" width="2.77734375" style="263" customWidth="1"/>
    <col min="6140" max="6140" width="24" style="263" customWidth="1"/>
    <col min="6141" max="6141" width="2.77734375" style="263" customWidth="1"/>
    <col min="6142" max="6142" width="21.77734375" style="263" customWidth="1"/>
    <col min="6143" max="6143" width="2.77734375" style="263" customWidth="1"/>
    <col min="6144" max="6144" width="22.109375" style="263" customWidth="1"/>
    <col min="6145" max="6145" width="53.77734375" style="263" customWidth="1"/>
    <col min="6146" max="6146" width="2.77734375" style="263" customWidth="1"/>
    <col min="6147" max="6147" width="23.77734375" style="263" customWidth="1"/>
    <col min="6148" max="6148" width="2.77734375" style="263" customWidth="1"/>
    <col min="6149" max="6149" width="22.5546875" style="263" customWidth="1"/>
    <col min="6150" max="6150" width="2.77734375" style="263" customWidth="1"/>
    <col min="6151" max="6151" width="18.77734375" style="263" customWidth="1"/>
    <col min="6152" max="6152" width="2.77734375" style="263" customWidth="1"/>
    <col min="6153" max="6153" width="19.109375" style="263" customWidth="1"/>
    <col min="6154" max="6154" width="2.77734375" style="263" customWidth="1"/>
    <col min="6155" max="6155" width="19.77734375" style="263" customWidth="1"/>
    <col min="6156" max="6324" width="8.77734375" style="263"/>
    <col min="6325" max="6325" width="55.109375" style="263" customWidth="1"/>
    <col min="6326" max="6326" width="2.77734375" style="263" customWidth="1"/>
    <col min="6327" max="6327" width="19.44140625" style="263" customWidth="1"/>
    <col min="6328" max="6328" width="2.77734375" style="263" customWidth="1"/>
    <col min="6329" max="6329" width="20.77734375" style="263" customWidth="1"/>
    <col min="6330" max="6330" width="2.77734375" style="263" customWidth="1"/>
    <col min="6331" max="6331" width="21" style="263" customWidth="1"/>
    <col min="6332" max="6332" width="2.77734375" style="263" customWidth="1"/>
    <col min="6333" max="6333" width="18.77734375" style="263" customWidth="1"/>
    <col min="6334" max="6334" width="2.77734375" style="263" customWidth="1"/>
    <col min="6335" max="6335" width="16.77734375" style="263" customWidth="1"/>
    <col min="6336" max="6336" width="2.77734375" style="263" customWidth="1"/>
    <col min="6337" max="6337" width="16.44140625" style="263" customWidth="1"/>
    <col min="6338" max="6338" width="2.77734375" style="263" customWidth="1"/>
    <col min="6339" max="6339" width="19.77734375" style="263" customWidth="1"/>
    <col min="6340" max="6340" width="2.77734375" style="263" customWidth="1"/>
    <col min="6341" max="6341" width="19.44140625" style="263" customWidth="1"/>
    <col min="6342" max="6342" width="2.77734375" style="263" customWidth="1"/>
    <col min="6343" max="6343" width="17.109375" style="263" customWidth="1"/>
    <col min="6344" max="6344" width="2.77734375" style="263" customWidth="1"/>
    <col min="6345" max="6345" width="19.109375" style="263" customWidth="1"/>
    <col min="6346" max="6346" width="2.77734375" style="263" customWidth="1"/>
    <col min="6347" max="6347" width="18.109375" style="263" customWidth="1"/>
    <col min="6348" max="6348" width="2.77734375" style="263" customWidth="1"/>
    <col min="6349" max="6349" width="17.5546875" style="263" customWidth="1"/>
    <col min="6350" max="6350" width="2.77734375" style="263" customWidth="1"/>
    <col min="6351" max="6351" width="20.77734375" style="263" customWidth="1"/>
    <col min="6352" max="6352" width="2.77734375" style="263" customWidth="1"/>
    <col min="6353" max="6353" width="17.77734375" style="263" customWidth="1"/>
    <col min="6354" max="6354" width="2.77734375" style="263" customWidth="1"/>
    <col min="6355" max="6355" width="19.5546875" style="263" customWidth="1"/>
    <col min="6356" max="6356" width="2.77734375" style="263" customWidth="1"/>
    <col min="6357" max="6357" width="16" style="263" customWidth="1"/>
    <col min="6358" max="6358" width="2.77734375" style="263" customWidth="1"/>
    <col min="6359" max="6359" width="18.77734375" style="263" customWidth="1"/>
    <col min="6360" max="6360" width="2.77734375" style="263" customWidth="1"/>
    <col min="6361" max="6361" width="18.109375" style="263" customWidth="1"/>
    <col min="6362" max="6363" width="8.77734375" style="263" customWidth="1"/>
    <col min="6364" max="6364" width="2.77734375" style="263" customWidth="1"/>
    <col min="6365" max="6365" width="18.77734375" style="263" customWidth="1"/>
    <col min="6366" max="6366" width="2.77734375" style="263" customWidth="1"/>
    <col min="6367" max="6367" width="19" style="263" customWidth="1"/>
    <col min="6368" max="6368" width="2.77734375" style="263" customWidth="1"/>
    <col min="6369" max="6369" width="18.109375" style="263" customWidth="1"/>
    <col min="6370" max="6370" width="2.77734375" style="263" customWidth="1"/>
    <col min="6371" max="6371" width="18.5546875" style="263" customWidth="1"/>
    <col min="6372" max="6372" width="2.77734375" style="263" customWidth="1"/>
    <col min="6373" max="6373" width="18.77734375" style="263" customWidth="1"/>
    <col min="6374" max="6374" width="2.77734375" style="263" customWidth="1"/>
    <col min="6375" max="6375" width="22.5546875" style="263" customWidth="1"/>
    <col min="6376" max="6376" width="2.77734375" style="263" customWidth="1"/>
    <col min="6377" max="6377" width="19.109375" style="263" customWidth="1"/>
    <col min="6378" max="6378" width="2.77734375" style="263" customWidth="1"/>
    <col min="6379" max="6379" width="22.77734375" style="263" customWidth="1"/>
    <col min="6380" max="6380" width="2.77734375" style="263" customWidth="1"/>
    <col min="6381" max="6381" width="24.109375" style="263" customWidth="1"/>
    <col min="6382" max="6382" width="2.77734375" style="263" customWidth="1"/>
    <col min="6383" max="6383" width="22.77734375" style="263" customWidth="1"/>
    <col min="6384" max="6384" width="2.77734375" style="263" customWidth="1"/>
    <col min="6385" max="6385" width="19.77734375" style="263" customWidth="1"/>
    <col min="6386" max="6386" width="2.77734375" style="263" customWidth="1"/>
    <col min="6387" max="6387" width="22.44140625" style="263" customWidth="1"/>
    <col min="6388" max="6388" width="2.77734375" style="263" customWidth="1"/>
    <col min="6389" max="6389" width="21.77734375" style="263" customWidth="1"/>
    <col min="6390" max="6390" width="2.77734375" style="263" customWidth="1"/>
    <col min="6391" max="6391" width="25.109375" style="263" customWidth="1"/>
    <col min="6392" max="6392" width="53.109375" style="263" customWidth="1"/>
    <col min="6393" max="6393" width="2.77734375" style="263" customWidth="1"/>
    <col min="6394" max="6394" width="25.109375" style="263" customWidth="1"/>
    <col min="6395" max="6395" width="2.77734375" style="263" customWidth="1"/>
    <col min="6396" max="6396" width="24" style="263" customWidth="1"/>
    <col min="6397" max="6397" width="2.77734375" style="263" customWidth="1"/>
    <col min="6398" max="6398" width="21.77734375" style="263" customWidth="1"/>
    <col min="6399" max="6399" width="2.77734375" style="263" customWidth="1"/>
    <col min="6400" max="6400" width="22.109375" style="263" customWidth="1"/>
    <col min="6401" max="6401" width="53.77734375" style="263" customWidth="1"/>
    <col min="6402" max="6402" width="2.77734375" style="263" customWidth="1"/>
    <col min="6403" max="6403" width="23.77734375" style="263" customWidth="1"/>
    <col min="6404" max="6404" width="2.77734375" style="263" customWidth="1"/>
    <col min="6405" max="6405" width="22.5546875" style="263" customWidth="1"/>
    <col min="6406" max="6406" width="2.77734375" style="263" customWidth="1"/>
    <col min="6407" max="6407" width="18.77734375" style="263" customWidth="1"/>
    <col min="6408" max="6408" width="2.77734375" style="263" customWidth="1"/>
    <col min="6409" max="6409" width="19.109375" style="263" customWidth="1"/>
    <col min="6410" max="6410" width="2.77734375" style="263" customWidth="1"/>
    <col min="6411" max="6411" width="19.77734375" style="263" customWidth="1"/>
    <col min="6412" max="6580" width="8.77734375" style="263"/>
    <col min="6581" max="6581" width="55.109375" style="263" customWidth="1"/>
    <col min="6582" max="6582" width="2.77734375" style="263" customWidth="1"/>
    <col min="6583" max="6583" width="19.44140625" style="263" customWidth="1"/>
    <col min="6584" max="6584" width="2.77734375" style="263" customWidth="1"/>
    <col min="6585" max="6585" width="20.77734375" style="263" customWidth="1"/>
    <col min="6586" max="6586" width="2.77734375" style="263" customWidth="1"/>
    <col min="6587" max="6587" width="21" style="263" customWidth="1"/>
    <col min="6588" max="6588" width="2.77734375" style="263" customWidth="1"/>
    <col min="6589" max="6589" width="18.77734375" style="263" customWidth="1"/>
    <col min="6590" max="6590" width="2.77734375" style="263" customWidth="1"/>
    <col min="6591" max="6591" width="16.77734375" style="263" customWidth="1"/>
    <col min="6592" max="6592" width="2.77734375" style="263" customWidth="1"/>
    <col min="6593" max="6593" width="16.44140625" style="263" customWidth="1"/>
    <col min="6594" max="6594" width="2.77734375" style="263" customWidth="1"/>
    <col min="6595" max="6595" width="19.77734375" style="263" customWidth="1"/>
    <col min="6596" max="6596" width="2.77734375" style="263" customWidth="1"/>
    <col min="6597" max="6597" width="19.44140625" style="263" customWidth="1"/>
    <col min="6598" max="6598" width="2.77734375" style="263" customWidth="1"/>
    <col min="6599" max="6599" width="17.109375" style="263" customWidth="1"/>
    <col min="6600" max="6600" width="2.77734375" style="263" customWidth="1"/>
    <col min="6601" max="6601" width="19.109375" style="263" customWidth="1"/>
    <col min="6602" max="6602" width="2.77734375" style="263" customWidth="1"/>
    <col min="6603" max="6603" width="18.109375" style="263" customWidth="1"/>
    <col min="6604" max="6604" width="2.77734375" style="263" customWidth="1"/>
    <col min="6605" max="6605" width="17.5546875" style="263" customWidth="1"/>
    <col min="6606" max="6606" width="2.77734375" style="263" customWidth="1"/>
    <col min="6607" max="6607" width="20.77734375" style="263" customWidth="1"/>
    <col min="6608" max="6608" width="2.77734375" style="263" customWidth="1"/>
    <col min="6609" max="6609" width="17.77734375" style="263" customWidth="1"/>
    <col min="6610" max="6610" width="2.77734375" style="263" customWidth="1"/>
    <col min="6611" max="6611" width="19.5546875" style="263" customWidth="1"/>
    <col min="6612" max="6612" width="2.77734375" style="263" customWidth="1"/>
    <col min="6613" max="6613" width="16" style="263" customWidth="1"/>
    <col min="6614" max="6614" width="2.77734375" style="263" customWidth="1"/>
    <col min="6615" max="6615" width="18.77734375" style="263" customWidth="1"/>
    <col min="6616" max="6616" width="2.77734375" style="263" customWidth="1"/>
    <col min="6617" max="6617" width="18.109375" style="263" customWidth="1"/>
    <col min="6618" max="6619" width="8.77734375" style="263" customWidth="1"/>
    <col min="6620" max="6620" width="2.77734375" style="263" customWidth="1"/>
    <col min="6621" max="6621" width="18.77734375" style="263" customWidth="1"/>
    <col min="6622" max="6622" width="2.77734375" style="263" customWidth="1"/>
    <col min="6623" max="6623" width="19" style="263" customWidth="1"/>
    <col min="6624" max="6624" width="2.77734375" style="263" customWidth="1"/>
    <col min="6625" max="6625" width="18.109375" style="263" customWidth="1"/>
    <col min="6626" max="6626" width="2.77734375" style="263" customWidth="1"/>
    <col min="6627" max="6627" width="18.5546875" style="263" customWidth="1"/>
    <col min="6628" max="6628" width="2.77734375" style="263" customWidth="1"/>
    <col min="6629" max="6629" width="18.77734375" style="263" customWidth="1"/>
    <col min="6630" max="6630" width="2.77734375" style="263" customWidth="1"/>
    <col min="6631" max="6631" width="22.5546875" style="263" customWidth="1"/>
    <col min="6632" max="6632" width="2.77734375" style="263" customWidth="1"/>
    <col min="6633" max="6633" width="19.109375" style="263" customWidth="1"/>
    <col min="6634" max="6634" width="2.77734375" style="263" customWidth="1"/>
    <col min="6635" max="6635" width="22.77734375" style="263" customWidth="1"/>
    <col min="6636" max="6636" width="2.77734375" style="263" customWidth="1"/>
    <col min="6637" max="6637" width="24.109375" style="263" customWidth="1"/>
    <col min="6638" max="6638" width="2.77734375" style="263" customWidth="1"/>
    <col min="6639" max="6639" width="22.77734375" style="263" customWidth="1"/>
    <col min="6640" max="6640" width="2.77734375" style="263" customWidth="1"/>
    <col min="6641" max="6641" width="19.77734375" style="263" customWidth="1"/>
    <col min="6642" max="6642" width="2.77734375" style="263" customWidth="1"/>
    <col min="6643" max="6643" width="22.44140625" style="263" customWidth="1"/>
    <col min="6644" max="6644" width="2.77734375" style="263" customWidth="1"/>
    <col min="6645" max="6645" width="21.77734375" style="263" customWidth="1"/>
    <col min="6646" max="6646" width="2.77734375" style="263" customWidth="1"/>
    <col min="6647" max="6647" width="25.109375" style="263" customWidth="1"/>
    <col min="6648" max="6648" width="53.109375" style="263" customWidth="1"/>
    <col min="6649" max="6649" width="2.77734375" style="263" customWidth="1"/>
    <col min="6650" max="6650" width="25.109375" style="263" customWidth="1"/>
    <col min="6651" max="6651" width="2.77734375" style="263" customWidth="1"/>
    <col min="6652" max="6652" width="24" style="263" customWidth="1"/>
    <col min="6653" max="6653" width="2.77734375" style="263" customWidth="1"/>
    <col min="6654" max="6654" width="21.77734375" style="263" customWidth="1"/>
    <col min="6655" max="6655" width="2.77734375" style="263" customWidth="1"/>
    <col min="6656" max="6656" width="22.109375" style="263" customWidth="1"/>
    <col min="6657" max="6657" width="53.77734375" style="263" customWidth="1"/>
    <col min="6658" max="6658" width="2.77734375" style="263" customWidth="1"/>
    <col min="6659" max="6659" width="23.77734375" style="263" customWidth="1"/>
    <col min="6660" max="6660" width="2.77734375" style="263" customWidth="1"/>
    <col min="6661" max="6661" width="22.5546875" style="263" customWidth="1"/>
    <col min="6662" max="6662" width="2.77734375" style="263" customWidth="1"/>
    <col min="6663" max="6663" width="18.77734375" style="263" customWidth="1"/>
    <col min="6664" max="6664" width="2.77734375" style="263" customWidth="1"/>
    <col min="6665" max="6665" width="19.109375" style="263" customWidth="1"/>
    <col min="6666" max="6666" width="2.77734375" style="263" customWidth="1"/>
    <col min="6667" max="6667" width="19.77734375" style="263" customWidth="1"/>
    <col min="6668" max="6836" width="8.77734375" style="263"/>
    <col min="6837" max="6837" width="55.109375" style="263" customWidth="1"/>
    <col min="6838" max="6838" width="2.77734375" style="263" customWidth="1"/>
    <col min="6839" max="6839" width="19.44140625" style="263" customWidth="1"/>
    <col min="6840" max="6840" width="2.77734375" style="263" customWidth="1"/>
    <col min="6841" max="6841" width="20.77734375" style="263" customWidth="1"/>
    <col min="6842" max="6842" width="2.77734375" style="263" customWidth="1"/>
    <col min="6843" max="6843" width="21" style="263" customWidth="1"/>
    <col min="6844" max="6844" width="2.77734375" style="263" customWidth="1"/>
    <col min="6845" max="6845" width="18.77734375" style="263" customWidth="1"/>
    <col min="6846" max="6846" width="2.77734375" style="263" customWidth="1"/>
    <col min="6847" max="6847" width="16.77734375" style="263" customWidth="1"/>
    <col min="6848" max="6848" width="2.77734375" style="263" customWidth="1"/>
    <col min="6849" max="6849" width="16.44140625" style="263" customWidth="1"/>
    <col min="6850" max="6850" width="2.77734375" style="263" customWidth="1"/>
    <col min="6851" max="6851" width="19.77734375" style="263" customWidth="1"/>
    <col min="6852" max="6852" width="2.77734375" style="263" customWidth="1"/>
    <col min="6853" max="6853" width="19.44140625" style="263" customWidth="1"/>
    <col min="6854" max="6854" width="2.77734375" style="263" customWidth="1"/>
    <col min="6855" max="6855" width="17.109375" style="263" customWidth="1"/>
    <col min="6856" max="6856" width="2.77734375" style="263" customWidth="1"/>
    <col min="6857" max="6857" width="19.109375" style="263" customWidth="1"/>
    <col min="6858" max="6858" width="2.77734375" style="263" customWidth="1"/>
    <col min="6859" max="6859" width="18.109375" style="263" customWidth="1"/>
    <col min="6860" max="6860" width="2.77734375" style="263" customWidth="1"/>
    <col min="6861" max="6861" width="17.5546875" style="263" customWidth="1"/>
    <col min="6862" max="6862" width="2.77734375" style="263" customWidth="1"/>
    <col min="6863" max="6863" width="20.77734375" style="263" customWidth="1"/>
    <col min="6864" max="6864" width="2.77734375" style="263" customWidth="1"/>
    <col min="6865" max="6865" width="17.77734375" style="263" customWidth="1"/>
    <col min="6866" max="6866" width="2.77734375" style="263" customWidth="1"/>
    <col min="6867" max="6867" width="19.5546875" style="263" customWidth="1"/>
    <col min="6868" max="6868" width="2.77734375" style="263" customWidth="1"/>
    <col min="6869" max="6869" width="16" style="263" customWidth="1"/>
    <col min="6870" max="6870" width="2.77734375" style="263" customWidth="1"/>
    <col min="6871" max="6871" width="18.77734375" style="263" customWidth="1"/>
    <col min="6872" max="6872" width="2.77734375" style="263" customWidth="1"/>
    <col min="6873" max="6873" width="18.109375" style="263" customWidth="1"/>
    <col min="6874" max="6875" width="8.77734375" style="263" customWidth="1"/>
    <col min="6876" max="6876" width="2.77734375" style="263" customWidth="1"/>
    <col min="6877" max="6877" width="18.77734375" style="263" customWidth="1"/>
    <col min="6878" max="6878" width="2.77734375" style="263" customWidth="1"/>
    <col min="6879" max="6879" width="19" style="263" customWidth="1"/>
    <col min="6880" max="6880" width="2.77734375" style="263" customWidth="1"/>
    <col min="6881" max="6881" width="18.109375" style="263" customWidth="1"/>
    <col min="6882" max="6882" width="2.77734375" style="263" customWidth="1"/>
    <col min="6883" max="6883" width="18.5546875" style="263" customWidth="1"/>
    <col min="6884" max="6884" width="2.77734375" style="263" customWidth="1"/>
    <col min="6885" max="6885" width="18.77734375" style="263" customWidth="1"/>
    <col min="6886" max="6886" width="2.77734375" style="263" customWidth="1"/>
    <col min="6887" max="6887" width="22.5546875" style="263" customWidth="1"/>
    <col min="6888" max="6888" width="2.77734375" style="263" customWidth="1"/>
    <col min="6889" max="6889" width="19.109375" style="263" customWidth="1"/>
    <col min="6890" max="6890" width="2.77734375" style="263" customWidth="1"/>
    <col min="6891" max="6891" width="22.77734375" style="263" customWidth="1"/>
    <col min="6892" max="6892" width="2.77734375" style="263" customWidth="1"/>
    <col min="6893" max="6893" width="24.109375" style="263" customWidth="1"/>
    <col min="6894" max="6894" width="2.77734375" style="263" customWidth="1"/>
    <col min="6895" max="6895" width="22.77734375" style="263" customWidth="1"/>
    <col min="6896" max="6896" width="2.77734375" style="263" customWidth="1"/>
    <col min="6897" max="6897" width="19.77734375" style="263" customWidth="1"/>
    <col min="6898" max="6898" width="2.77734375" style="263" customWidth="1"/>
    <col min="6899" max="6899" width="22.44140625" style="263" customWidth="1"/>
    <col min="6900" max="6900" width="2.77734375" style="263" customWidth="1"/>
    <col min="6901" max="6901" width="21.77734375" style="263" customWidth="1"/>
    <col min="6902" max="6902" width="2.77734375" style="263" customWidth="1"/>
    <col min="6903" max="6903" width="25.109375" style="263" customWidth="1"/>
    <col min="6904" max="6904" width="53.109375" style="263" customWidth="1"/>
    <col min="6905" max="6905" width="2.77734375" style="263" customWidth="1"/>
    <col min="6906" max="6906" width="25.109375" style="263" customWidth="1"/>
    <col min="6907" max="6907" width="2.77734375" style="263" customWidth="1"/>
    <col min="6908" max="6908" width="24" style="263" customWidth="1"/>
    <col min="6909" max="6909" width="2.77734375" style="263" customWidth="1"/>
    <col min="6910" max="6910" width="21.77734375" style="263" customWidth="1"/>
    <col min="6911" max="6911" width="2.77734375" style="263" customWidth="1"/>
    <col min="6912" max="6912" width="22.109375" style="263" customWidth="1"/>
    <col min="6913" max="6913" width="53.77734375" style="263" customWidth="1"/>
    <col min="6914" max="6914" width="2.77734375" style="263" customWidth="1"/>
    <col min="6915" max="6915" width="23.77734375" style="263" customWidth="1"/>
    <col min="6916" max="6916" width="2.77734375" style="263" customWidth="1"/>
    <col min="6917" max="6917" width="22.5546875" style="263" customWidth="1"/>
    <col min="6918" max="6918" width="2.77734375" style="263" customWidth="1"/>
    <col min="6919" max="6919" width="18.77734375" style="263" customWidth="1"/>
    <col min="6920" max="6920" width="2.77734375" style="263" customWidth="1"/>
    <col min="6921" max="6921" width="19.109375" style="263" customWidth="1"/>
    <col min="6922" max="6922" width="2.77734375" style="263" customWidth="1"/>
    <col min="6923" max="6923" width="19.77734375" style="263" customWidth="1"/>
    <col min="6924" max="7092" width="8.77734375" style="263"/>
    <col min="7093" max="7093" width="55.109375" style="263" customWidth="1"/>
    <col min="7094" max="7094" width="2.77734375" style="263" customWidth="1"/>
    <col min="7095" max="7095" width="19.44140625" style="263" customWidth="1"/>
    <col min="7096" max="7096" width="2.77734375" style="263" customWidth="1"/>
    <col min="7097" max="7097" width="20.77734375" style="263" customWidth="1"/>
    <col min="7098" max="7098" width="2.77734375" style="263" customWidth="1"/>
    <col min="7099" max="7099" width="21" style="263" customWidth="1"/>
    <col min="7100" max="7100" width="2.77734375" style="263" customWidth="1"/>
    <col min="7101" max="7101" width="18.77734375" style="263" customWidth="1"/>
    <col min="7102" max="7102" width="2.77734375" style="263" customWidth="1"/>
    <col min="7103" max="7103" width="16.77734375" style="263" customWidth="1"/>
    <col min="7104" max="7104" width="2.77734375" style="263" customWidth="1"/>
    <col min="7105" max="7105" width="16.44140625" style="263" customWidth="1"/>
    <col min="7106" max="7106" width="2.77734375" style="263" customWidth="1"/>
    <col min="7107" max="7107" width="19.77734375" style="263" customWidth="1"/>
    <col min="7108" max="7108" width="2.77734375" style="263" customWidth="1"/>
    <col min="7109" max="7109" width="19.44140625" style="263" customWidth="1"/>
    <col min="7110" max="7110" width="2.77734375" style="263" customWidth="1"/>
    <col min="7111" max="7111" width="17.109375" style="263" customWidth="1"/>
    <col min="7112" max="7112" width="2.77734375" style="263" customWidth="1"/>
    <col min="7113" max="7113" width="19.109375" style="263" customWidth="1"/>
    <col min="7114" max="7114" width="2.77734375" style="263" customWidth="1"/>
    <col min="7115" max="7115" width="18.109375" style="263" customWidth="1"/>
    <col min="7116" max="7116" width="2.77734375" style="263" customWidth="1"/>
    <col min="7117" max="7117" width="17.5546875" style="263" customWidth="1"/>
    <col min="7118" max="7118" width="2.77734375" style="263" customWidth="1"/>
    <col min="7119" max="7119" width="20.77734375" style="263" customWidth="1"/>
    <col min="7120" max="7120" width="2.77734375" style="263" customWidth="1"/>
    <col min="7121" max="7121" width="17.77734375" style="263" customWidth="1"/>
    <col min="7122" max="7122" width="2.77734375" style="263" customWidth="1"/>
    <col min="7123" max="7123" width="19.5546875" style="263" customWidth="1"/>
    <col min="7124" max="7124" width="2.77734375" style="263" customWidth="1"/>
    <col min="7125" max="7125" width="16" style="263" customWidth="1"/>
    <col min="7126" max="7126" width="2.77734375" style="263" customWidth="1"/>
    <col min="7127" max="7127" width="18.77734375" style="263" customWidth="1"/>
    <col min="7128" max="7128" width="2.77734375" style="263" customWidth="1"/>
    <col min="7129" max="7129" width="18.109375" style="263" customWidth="1"/>
    <col min="7130" max="7131" width="8.77734375" style="263" customWidth="1"/>
    <col min="7132" max="7132" width="2.77734375" style="263" customWidth="1"/>
    <col min="7133" max="7133" width="18.77734375" style="263" customWidth="1"/>
    <col min="7134" max="7134" width="2.77734375" style="263" customWidth="1"/>
    <col min="7135" max="7135" width="19" style="263" customWidth="1"/>
    <col min="7136" max="7136" width="2.77734375" style="263" customWidth="1"/>
    <col min="7137" max="7137" width="18.109375" style="263" customWidth="1"/>
    <col min="7138" max="7138" width="2.77734375" style="263" customWidth="1"/>
    <col min="7139" max="7139" width="18.5546875" style="263" customWidth="1"/>
    <col min="7140" max="7140" width="2.77734375" style="263" customWidth="1"/>
    <col min="7141" max="7141" width="18.77734375" style="263" customWidth="1"/>
    <col min="7142" max="7142" width="2.77734375" style="263" customWidth="1"/>
    <col min="7143" max="7143" width="22.5546875" style="263" customWidth="1"/>
    <col min="7144" max="7144" width="2.77734375" style="263" customWidth="1"/>
    <col min="7145" max="7145" width="19.109375" style="263" customWidth="1"/>
    <col min="7146" max="7146" width="2.77734375" style="263" customWidth="1"/>
    <col min="7147" max="7147" width="22.77734375" style="263" customWidth="1"/>
    <col min="7148" max="7148" width="2.77734375" style="263" customWidth="1"/>
    <col min="7149" max="7149" width="24.109375" style="263" customWidth="1"/>
    <col min="7150" max="7150" width="2.77734375" style="263" customWidth="1"/>
    <col min="7151" max="7151" width="22.77734375" style="263" customWidth="1"/>
    <col min="7152" max="7152" width="2.77734375" style="263" customWidth="1"/>
    <col min="7153" max="7153" width="19.77734375" style="263" customWidth="1"/>
    <col min="7154" max="7154" width="2.77734375" style="263" customWidth="1"/>
    <col min="7155" max="7155" width="22.44140625" style="263" customWidth="1"/>
    <col min="7156" max="7156" width="2.77734375" style="263" customWidth="1"/>
    <col min="7157" max="7157" width="21.77734375" style="263" customWidth="1"/>
    <col min="7158" max="7158" width="2.77734375" style="263" customWidth="1"/>
    <col min="7159" max="7159" width="25.109375" style="263" customWidth="1"/>
    <col min="7160" max="7160" width="53.109375" style="263" customWidth="1"/>
    <col min="7161" max="7161" width="2.77734375" style="263" customWidth="1"/>
    <col min="7162" max="7162" width="25.109375" style="263" customWidth="1"/>
    <col min="7163" max="7163" width="2.77734375" style="263" customWidth="1"/>
    <col min="7164" max="7164" width="24" style="263" customWidth="1"/>
    <col min="7165" max="7165" width="2.77734375" style="263" customWidth="1"/>
    <col min="7166" max="7166" width="21.77734375" style="263" customWidth="1"/>
    <col min="7167" max="7167" width="2.77734375" style="263" customWidth="1"/>
    <col min="7168" max="7168" width="22.109375" style="263" customWidth="1"/>
    <col min="7169" max="7169" width="53.77734375" style="263" customWidth="1"/>
    <col min="7170" max="7170" width="2.77734375" style="263" customWidth="1"/>
    <col min="7171" max="7171" width="23.77734375" style="263" customWidth="1"/>
    <col min="7172" max="7172" width="2.77734375" style="263" customWidth="1"/>
    <col min="7173" max="7173" width="22.5546875" style="263" customWidth="1"/>
    <col min="7174" max="7174" width="2.77734375" style="263" customWidth="1"/>
    <col min="7175" max="7175" width="18.77734375" style="263" customWidth="1"/>
    <col min="7176" max="7176" width="2.77734375" style="263" customWidth="1"/>
    <col min="7177" max="7177" width="19.109375" style="263" customWidth="1"/>
    <col min="7178" max="7178" width="2.77734375" style="263" customWidth="1"/>
    <col min="7179" max="7179" width="19.77734375" style="263" customWidth="1"/>
    <col min="7180" max="7348" width="8.77734375" style="263"/>
    <col min="7349" max="7349" width="55.109375" style="263" customWidth="1"/>
    <col min="7350" max="7350" width="2.77734375" style="263" customWidth="1"/>
    <col min="7351" max="7351" width="19.44140625" style="263" customWidth="1"/>
    <col min="7352" max="7352" width="2.77734375" style="263" customWidth="1"/>
    <col min="7353" max="7353" width="20.77734375" style="263" customWidth="1"/>
    <col min="7354" max="7354" width="2.77734375" style="263" customWidth="1"/>
    <col min="7355" max="7355" width="21" style="263" customWidth="1"/>
    <col min="7356" max="7356" width="2.77734375" style="263" customWidth="1"/>
    <col min="7357" max="7357" width="18.77734375" style="263" customWidth="1"/>
    <col min="7358" max="7358" width="2.77734375" style="263" customWidth="1"/>
    <col min="7359" max="7359" width="16.77734375" style="263" customWidth="1"/>
    <col min="7360" max="7360" width="2.77734375" style="263" customWidth="1"/>
    <col min="7361" max="7361" width="16.44140625" style="263" customWidth="1"/>
    <col min="7362" max="7362" width="2.77734375" style="263" customWidth="1"/>
    <col min="7363" max="7363" width="19.77734375" style="263" customWidth="1"/>
    <col min="7364" max="7364" width="2.77734375" style="263" customWidth="1"/>
    <col min="7365" max="7365" width="19.44140625" style="263" customWidth="1"/>
    <col min="7366" max="7366" width="2.77734375" style="263" customWidth="1"/>
    <col min="7367" max="7367" width="17.109375" style="263" customWidth="1"/>
    <col min="7368" max="7368" width="2.77734375" style="263" customWidth="1"/>
    <col min="7369" max="7369" width="19.109375" style="263" customWidth="1"/>
    <col min="7370" max="7370" width="2.77734375" style="263" customWidth="1"/>
    <col min="7371" max="7371" width="18.109375" style="263" customWidth="1"/>
    <col min="7372" max="7372" width="2.77734375" style="263" customWidth="1"/>
    <col min="7373" max="7373" width="17.5546875" style="263" customWidth="1"/>
    <col min="7374" max="7374" width="2.77734375" style="263" customWidth="1"/>
    <col min="7375" max="7375" width="20.77734375" style="263" customWidth="1"/>
    <col min="7376" max="7376" width="2.77734375" style="263" customWidth="1"/>
    <col min="7377" max="7377" width="17.77734375" style="263" customWidth="1"/>
    <col min="7378" max="7378" width="2.77734375" style="263" customWidth="1"/>
    <col min="7379" max="7379" width="19.5546875" style="263" customWidth="1"/>
    <col min="7380" max="7380" width="2.77734375" style="263" customWidth="1"/>
    <col min="7381" max="7381" width="16" style="263" customWidth="1"/>
    <col min="7382" max="7382" width="2.77734375" style="263" customWidth="1"/>
    <col min="7383" max="7383" width="18.77734375" style="263" customWidth="1"/>
    <col min="7384" max="7384" width="2.77734375" style="263" customWidth="1"/>
    <col min="7385" max="7385" width="18.109375" style="263" customWidth="1"/>
    <col min="7386" max="7387" width="8.77734375" style="263" customWidth="1"/>
    <col min="7388" max="7388" width="2.77734375" style="263" customWidth="1"/>
    <col min="7389" max="7389" width="18.77734375" style="263" customWidth="1"/>
    <col min="7390" max="7390" width="2.77734375" style="263" customWidth="1"/>
    <col min="7391" max="7391" width="19" style="263" customWidth="1"/>
    <col min="7392" max="7392" width="2.77734375" style="263" customWidth="1"/>
    <col min="7393" max="7393" width="18.109375" style="263" customWidth="1"/>
    <col min="7394" max="7394" width="2.77734375" style="263" customWidth="1"/>
    <col min="7395" max="7395" width="18.5546875" style="263" customWidth="1"/>
    <col min="7396" max="7396" width="2.77734375" style="263" customWidth="1"/>
    <col min="7397" max="7397" width="18.77734375" style="263" customWidth="1"/>
    <col min="7398" max="7398" width="2.77734375" style="263" customWidth="1"/>
    <col min="7399" max="7399" width="22.5546875" style="263" customWidth="1"/>
    <col min="7400" max="7400" width="2.77734375" style="263" customWidth="1"/>
    <col min="7401" max="7401" width="19.109375" style="263" customWidth="1"/>
    <col min="7402" max="7402" width="2.77734375" style="263" customWidth="1"/>
    <col min="7403" max="7403" width="22.77734375" style="263" customWidth="1"/>
    <col min="7404" max="7404" width="2.77734375" style="263" customWidth="1"/>
    <col min="7405" max="7405" width="24.109375" style="263" customWidth="1"/>
    <col min="7406" max="7406" width="2.77734375" style="263" customWidth="1"/>
    <col min="7407" max="7407" width="22.77734375" style="263" customWidth="1"/>
    <col min="7408" max="7408" width="2.77734375" style="263" customWidth="1"/>
    <col min="7409" max="7409" width="19.77734375" style="263" customWidth="1"/>
    <col min="7410" max="7410" width="2.77734375" style="263" customWidth="1"/>
    <col min="7411" max="7411" width="22.44140625" style="263" customWidth="1"/>
    <col min="7412" max="7412" width="2.77734375" style="263" customWidth="1"/>
    <col min="7413" max="7413" width="21.77734375" style="263" customWidth="1"/>
    <col min="7414" max="7414" width="2.77734375" style="263" customWidth="1"/>
    <col min="7415" max="7415" width="25.109375" style="263" customWidth="1"/>
    <col min="7416" max="7416" width="53.109375" style="263" customWidth="1"/>
    <col min="7417" max="7417" width="2.77734375" style="263" customWidth="1"/>
    <col min="7418" max="7418" width="25.109375" style="263" customWidth="1"/>
    <col min="7419" max="7419" width="2.77734375" style="263" customWidth="1"/>
    <col min="7420" max="7420" width="24" style="263" customWidth="1"/>
    <col min="7421" max="7421" width="2.77734375" style="263" customWidth="1"/>
    <col min="7422" max="7422" width="21.77734375" style="263" customWidth="1"/>
    <col min="7423" max="7423" width="2.77734375" style="263" customWidth="1"/>
    <col min="7424" max="7424" width="22.109375" style="263" customWidth="1"/>
    <col min="7425" max="7425" width="53.77734375" style="263" customWidth="1"/>
    <col min="7426" max="7426" width="2.77734375" style="263" customWidth="1"/>
    <col min="7427" max="7427" width="23.77734375" style="263" customWidth="1"/>
    <col min="7428" max="7428" width="2.77734375" style="263" customWidth="1"/>
    <col min="7429" max="7429" width="22.5546875" style="263" customWidth="1"/>
    <col min="7430" max="7430" width="2.77734375" style="263" customWidth="1"/>
    <col min="7431" max="7431" width="18.77734375" style="263" customWidth="1"/>
    <col min="7432" max="7432" width="2.77734375" style="263" customWidth="1"/>
    <col min="7433" max="7433" width="19.109375" style="263" customWidth="1"/>
    <col min="7434" max="7434" width="2.77734375" style="263" customWidth="1"/>
    <col min="7435" max="7435" width="19.77734375" style="263" customWidth="1"/>
    <col min="7436" max="7604" width="8.77734375" style="263"/>
    <col min="7605" max="7605" width="55.109375" style="263" customWidth="1"/>
    <col min="7606" max="7606" width="2.77734375" style="263" customWidth="1"/>
    <col min="7607" max="7607" width="19.44140625" style="263" customWidth="1"/>
    <col min="7608" max="7608" width="2.77734375" style="263" customWidth="1"/>
    <col min="7609" max="7609" width="20.77734375" style="263" customWidth="1"/>
    <col min="7610" max="7610" width="2.77734375" style="263" customWidth="1"/>
    <col min="7611" max="7611" width="21" style="263" customWidth="1"/>
    <col min="7612" max="7612" width="2.77734375" style="263" customWidth="1"/>
    <col min="7613" max="7613" width="18.77734375" style="263" customWidth="1"/>
    <col min="7614" max="7614" width="2.77734375" style="263" customWidth="1"/>
    <col min="7615" max="7615" width="16.77734375" style="263" customWidth="1"/>
    <col min="7616" max="7616" width="2.77734375" style="263" customWidth="1"/>
    <col min="7617" max="7617" width="16.44140625" style="263" customWidth="1"/>
    <col min="7618" max="7618" width="2.77734375" style="263" customWidth="1"/>
    <col min="7619" max="7619" width="19.77734375" style="263" customWidth="1"/>
    <col min="7620" max="7620" width="2.77734375" style="263" customWidth="1"/>
    <col min="7621" max="7621" width="19.44140625" style="263" customWidth="1"/>
    <col min="7622" max="7622" width="2.77734375" style="263" customWidth="1"/>
    <col min="7623" max="7623" width="17.109375" style="263" customWidth="1"/>
    <col min="7624" max="7624" width="2.77734375" style="263" customWidth="1"/>
    <col min="7625" max="7625" width="19.109375" style="263" customWidth="1"/>
    <col min="7626" max="7626" width="2.77734375" style="263" customWidth="1"/>
    <col min="7627" max="7627" width="18.109375" style="263" customWidth="1"/>
    <col min="7628" max="7628" width="2.77734375" style="263" customWidth="1"/>
    <col min="7629" max="7629" width="17.5546875" style="263" customWidth="1"/>
    <col min="7630" max="7630" width="2.77734375" style="263" customWidth="1"/>
    <col min="7631" max="7631" width="20.77734375" style="263" customWidth="1"/>
    <col min="7632" max="7632" width="2.77734375" style="263" customWidth="1"/>
    <col min="7633" max="7633" width="17.77734375" style="263" customWidth="1"/>
    <col min="7634" max="7634" width="2.77734375" style="263" customWidth="1"/>
    <col min="7635" max="7635" width="19.5546875" style="263" customWidth="1"/>
    <col min="7636" max="7636" width="2.77734375" style="263" customWidth="1"/>
    <col min="7637" max="7637" width="16" style="263" customWidth="1"/>
    <col min="7638" max="7638" width="2.77734375" style="263" customWidth="1"/>
    <col min="7639" max="7639" width="18.77734375" style="263" customWidth="1"/>
    <col min="7640" max="7640" width="2.77734375" style="263" customWidth="1"/>
    <col min="7641" max="7641" width="18.109375" style="263" customWidth="1"/>
    <col min="7642" max="7643" width="8.77734375" style="263" customWidth="1"/>
    <col min="7644" max="7644" width="2.77734375" style="263" customWidth="1"/>
    <col min="7645" max="7645" width="18.77734375" style="263" customWidth="1"/>
    <col min="7646" max="7646" width="2.77734375" style="263" customWidth="1"/>
    <col min="7647" max="7647" width="19" style="263" customWidth="1"/>
    <col min="7648" max="7648" width="2.77734375" style="263" customWidth="1"/>
    <col min="7649" max="7649" width="18.109375" style="263" customWidth="1"/>
    <col min="7650" max="7650" width="2.77734375" style="263" customWidth="1"/>
    <col min="7651" max="7651" width="18.5546875" style="263" customWidth="1"/>
    <col min="7652" max="7652" width="2.77734375" style="263" customWidth="1"/>
    <col min="7653" max="7653" width="18.77734375" style="263" customWidth="1"/>
    <col min="7654" max="7654" width="2.77734375" style="263" customWidth="1"/>
    <col min="7655" max="7655" width="22.5546875" style="263" customWidth="1"/>
    <col min="7656" max="7656" width="2.77734375" style="263" customWidth="1"/>
    <col min="7657" max="7657" width="19.109375" style="263" customWidth="1"/>
    <col min="7658" max="7658" width="2.77734375" style="263" customWidth="1"/>
    <col min="7659" max="7659" width="22.77734375" style="263" customWidth="1"/>
    <col min="7660" max="7660" width="2.77734375" style="263" customWidth="1"/>
    <col min="7661" max="7661" width="24.109375" style="263" customWidth="1"/>
    <col min="7662" max="7662" width="2.77734375" style="263" customWidth="1"/>
    <col min="7663" max="7663" width="22.77734375" style="263" customWidth="1"/>
    <col min="7664" max="7664" width="2.77734375" style="263" customWidth="1"/>
    <col min="7665" max="7665" width="19.77734375" style="263" customWidth="1"/>
    <col min="7666" max="7666" width="2.77734375" style="263" customWidth="1"/>
    <col min="7667" max="7667" width="22.44140625" style="263" customWidth="1"/>
    <col min="7668" max="7668" width="2.77734375" style="263" customWidth="1"/>
    <col min="7669" max="7669" width="21.77734375" style="263" customWidth="1"/>
    <col min="7670" max="7670" width="2.77734375" style="263" customWidth="1"/>
    <col min="7671" max="7671" width="25.109375" style="263" customWidth="1"/>
    <col min="7672" max="7672" width="53.109375" style="263" customWidth="1"/>
    <col min="7673" max="7673" width="2.77734375" style="263" customWidth="1"/>
    <col min="7674" max="7674" width="25.109375" style="263" customWidth="1"/>
    <col min="7675" max="7675" width="2.77734375" style="263" customWidth="1"/>
    <col min="7676" max="7676" width="24" style="263" customWidth="1"/>
    <col min="7677" max="7677" width="2.77734375" style="263" customWidth="1"/>
    <col min="7678" max="7678" width="21.77734375" style="263" customWidth="1"/>
    <col min="7679" max="7679" width="2.77734375" style="263" customWidth="1"/>
    <col min="7680" max="7680" width="22.109375" style="263" customWidth="1"/>
    <col min="7681" max="7681" width="53.77734375" style="263" customWidth="1"/>
    <col min="7682" max="7682" width="2.77734375" style="263" customWidth="1"/>
    <col min="7683" max="7683" width="23.77734375" style="263" customWidth="1"/>
    <col min="7684" max="7684" width="2.77734375" style="263" customWidth="1"/>
    <col min="7685" max="7685" width="22.5546875" style="263" customWidth="1"/>
    <col min="7686" max="7686" width="2.77734375" style="263" customWidth="1"/>
    <col min="7687" max="7687" width="18.77734375" style="263" customWidth="1"/>
    <col min="7688" max="7688" width="2.77734375" style="263" customWidth="1"/>
    <col min="7689" max="7689" width="19.109375" style="263" customWidth="1"/>
    <col min="7690" max="7690" width="2.77734375" style="263" customWidth="1"/>
    <col min="7691" max="7691" width="19.77734375" style="263" customWidth="1"/>
    <col min="7692" max="7860" width="8.77734375" style="263"/>
    <col min="7861" max="7861" width="55.109375" style="263" customWidth="1"/>
    <col min="7862" max="7862" width="2.77734375" style="263" customWidth="1"/>
    <col min="7863" max="7863" width="19.44140625" style="263" customWidth="1"/>
    <col min="7864" max="7864" width="2.77734375" style="263" customWidth="1"/>
    <col min="7865" max="7865" width="20.77734375" style="263" customWidth="1"/>
    <col min="7866" max="7866" width="2.77734375" style="263" customWidth="1"/>
    <col min="7867" max="7867" width="21" style="263" customWidth="1"/>
    <col min="7868" max="7868" width="2.77734375" style="263" customWidth="1"/>
    <col min="7869" max="7869" width="18.77734375" style="263" customWidth="1"/>
    <col min="7870" max="7870" width="2.77734375" style="263" customWidth="1"/>
    <col min="7871" max="7871" width="16.77734375" style="263" customWidth="1"/>
    <col min="7872" max="7872" width="2.77734375" style="263" customWidth="1"/>
    <col min="7873" max="7873" width="16.44140625" style="263" customWidth="1"/>
    <col min="7874" max="7874" width="2.77734375" style="263" customWidth="1"/>
    <col min="7875" max="7875" width="19.77734375" style="263" customWidth="1"/>
    <col min="7876" max="7876" width="2.77734375" style="263" customWidth="1"/>
    <col min="7877" max="7877" width="19.44140625" style="263" customWidth="1"/>
    <col min="7878" max="7878" width="2.77734375" style="263" customWidth="1"/>
    <col min="7879" max="7879" width="17.109375" style="263" customWidth="1"/>
    <col min="7880" max="7880" width="2.77734375" style="263" customWidth="1"/>
    <col min="7881" max="7881" width="19.109375" style="263" customWidth="1"/>
    <col min="7882" max="7882" width="2.77734375" style="263" customWidth="1"/>
    <col min="7883" max="7883" width="18.109375" style="263" customWidth="1"/>
    <col min="7884" max="7884" width="2.77734375" style="263" customWidth="1"/>
    <col min="7885" max="7885" width="17.5546875" style="263" customWidth="1"/>
    <col min="7886" max="7886" width="2.77734375" style="263" customWidth="1"/>
    <col min="7887" max="7887" width="20.77734375" style="263" customWidth="1"/>
    <col min="7888" max="7888" width="2.77734375" style="263" customWidth="1"/>
    <col min="7889" max="7889" width="17.77734375" style="263" customWidth="1"/>
    <col min="7890" max="7890" width="2.77734375" style="263" customWidth="1"/>
    <col min="7891" max="7891" width="19.5546875" style="263" customWidth="1"/>
    <col min="7892" max="7892" width="2.77734375" style="263" customWidth="1"/>
    <col min="7893" max="7893" width="16" style="263" customWidth="1"/>
    <col min="7894" max="7894" width="2.77734375" style="263" customWidth="1"/>
    <col min="7895" max="7895" width="18.77734375" style="263" customWidth="1"/>
    <col min="7896" max="7896" width="2.77734375" style="263" customWidth="1"/>
    <col min="7897" max="7897" width="18.109375" style="263" customWidth="1"/>
    <col min="7898" max="7899" width="8.77734375" style="263" customWidth="1"/>
    <col min="7900" max="7900" width="2.77734375" style="263" customWidth="1"/>
    <col min="7901" max="7901" width="18.77734375" style="263" customWidth="1"/>
    <col min="7902" max="7902" width="2.77734375" style="263" customWidth="1"/>
    <col min="7903" max="7903" width="19" style="263" customWidth="1"/>
    <col min="7904" max="7904" width="2.77734375" style="263" customWidth="1"/>
    <col min="7905" max="7905" width="18.109375" style="263" customWidth="1"/>
    <col min="7906" max="7906" width="2.77734375" style="263" customWidth="1"/>
    <col min="7907" max="7907" width="18.5546875" style="263" customWidth="1"/>
    <col min="7908" max="7908" width="2.77734375" style="263" customWidth="1"/>
    <col min="7909" max="7909" width="18.77734375" style="263" customWidth="1"/>
    <col min="7910" max="7910" width="2.77734375" style="263" customWidth="1"/>
    <col min="7911" max="7911" width="22.5546875" style="263" customWidth="1"/>
    <col min="7912" max="7912" width="2.77734375" style="263" customWidth="1"/>
    <col min="7913" max="7913" width="19.109375" style="263" customWidth="1"/>
    <col min="7914" max="7914" width="2.77734375" style="263" customWidth="1"/>
    <col min="7915" max="7915" width="22.77734375" style="263" customWidth="1"/>
    <col min="7916" max="7916" width="2.77734375" style="263" customWidth="1"/>
    <col min="7917" max="7917" width="24.109375" style="263" customWidth="1"/>
    <col min="7918" max="7918" width="2.77734375" style="263" customWidth="1"/>
    <col min="7919" max="7919" width="22.77734375" style="263" customWidth="1"/>
    <col min="7920" max="7920" width="2.77734375" style="263" customWidth="1"/>
    <col min="7921" max="7921" width="19.77734375" style="263" customWidth="1"/>
    <col min="7922" max="7922" width="2.77734375" style="263" customWidth="1"/>
    <col min="7923" max="7923" width="22.44140625" style="263" customWidth="1"/>
    <col min="7924" max="7924" width="2.77734375" style="263" customWidth="1"/>
    <col min="7925" max="7925" width="21.77734375" style="263" customWidth="1"/>
    <col min="7926" max="7926" width="2.77734375" style="263" customWidth="1"/>
    <col min="7927" max="7927" width="25.109375" style="263" customWidth="1"/>
    <col min="7928" max="7928" width="53.109375" style="263" customWidth="1"/>
    <col min="7929" max="7929" width="2.77734375" style="263" customWidth="1"/>
    <col min="7930" max="7930" width="25.109375" style="263" customWidth="1"/>
    <col min="7931" max="7931" width="2.77734375" style="263" customWidth="1"/>
    <col min="7932" max="7932" width="24" style="263" customWidth="1"/>
    <col min="7933" max="7933" width="2.77734375" style="263" customWidth="1"/>
    <col min="7934" max="7934" width="21.77734375" style="263" customWidth="1"/>
    <col min="7935" max="7935" width="2.77734375" style="263" customWidth="1"/>
    <col min="7936" max="7936" width="22.109375" style="263" customWidth="1"/>
    <col min="7937" max="7937" width="53.77734375" style="263" customWidth="1"/>
    <col min="7938" max="7938" width="2.77734375" style="263" customWidth="1"/>
    <col min="7939" max="7939" width="23.77734375" style="263" customWidth="1"/>
    <col min="7940" max="7940" width="2.77734375" style="263" customWidth="1"/>
    <col min="7941" max="7941" width="22.5546875" style="263" customWidth="1"/>
    <col min="7942" max="7942" width="2.77734375" style="263" customWidth="1"/>
    <col min="7943" max="7943" width="18.77734375" style="263" customWidth="1"/>
    <col min="7944" max="7944" width="2.77734375" style="263" customWidth="1"/>
    <col min="7945" max="7945" width="19.109375" style="263" customWidth="1"/>
    <col min="7946" max="7946" width="2.77734375" style="263" customWidth="1"/>
    <col min="7947" max="7947" width="19.77734375" style="263" customWidth="1"/>
    <col min="7948" max="8116" width="8.77734375" style="263"/>
    <col min="8117" max="8117" width="55.109375" style="263" customWidth="1"/>
    <col min="8118" max="8118" width="2.77734375" style="263" customWidth="1"/>
    <col min="8119" max="8119" width="19.44140625" style="263" customWidth="1"/>
    <col min="8120" max="8120" width="2.77734375" style="263" customWidth="1"/>
    <col min="8121" max="8121" width="20.77734375" style="263" customWidth="1"/>
    <col min="8122" max="8122" width="2.77734375" style="263" customWidth="1"/>
    <col min="8123" max="8123" width="21" style="263" customWidth="1"/>
    <col min="8124" max="8124" width="2.77734375" style="263" customWidth="1"/>
    <col min="8125" max="8125" width="18.77734375" style="263" customWidth="1"/>
    <col min="8126" max="8126" width="2.77734375" style="263" customWidth="1"/>
    <col min="8127" max="8127" width="16.77734375" style="263" customWidth="1"/>
    <col min="8128" max="8128" width="2.77734375" style="263" customWidth="1"/>
    <col min="8129" max="8129" width="16.44140625" style="263" customWidth="1"/>
    <col min="8130" max="8130" width="2.77734375" style="263" customWidth="1"/>
    <col min="8131" max="8131" width="19.77734375" style="263" customWidth="1"/>
    <col min="8132" max="8132" width="2.77734375" style="263" customWidth="1"/>
    <col min="8133" max="8133" width="19.44140625" style="263" customWidth="1"/>
    <col min="8134" max="8134" width="2.77734375" style="263" customWidth="1"/>
    <col min="8135" max="8135" width="17.109375" style="263" customWidth="1"/>
    <col min="8136" max="8136" width="2.77734375" style="263" customWidth="1"/>
    <col min="8137" max="8137" width="19.109375" style="263" customWidth="1"/>
    <col min="8138" max="8138" width="2.77734375" style="263" customWidth="1"/>
    <col min="8139" max="8139" width="18.109375" style="263" customWidth="1"/>
    <col min="8140" max="8140" width="2.77734375" style="263" customWidth="1"/>
    <col min="8141" max="8141" width="17.5546875" style="263" customWidth="1"/>
    <col min="8142" max="8142" width="2.77734375" style="263" customWidth="1"/>
    <col min="8143" max="8143" width="20.77734375" style="263" customWidth="1"/>
    <col min="8144" max="8144" width="2.77734375" style="263" customWidth="1"/>
    <col min="8145" max="8145" width="17.77734375" style="263" customWidth="1"/>
    <col min="8146" max="8146" width="2.77734375" style="263" customWidth="1"/>
    <col min="8147" max="8147" width="19.5546875" style="263" customWidth="1"/>
    <col min="8148" max="8148" width="2.77734375" style="263" customWidth="1"/>
    <col min="8149" max="8149" width="16" style="263" customWidth="1"/>
    <col min="8150" max="8150" width="2.77734375" style="263" customWidth="1"/>
    <col min="8151" max="8151" width="18.77734375" style="263" customWidth="1"/>
    <col min="8152" max="8152" width="2.77734375" style="263" customWidth="1"/>
    <col min="8153" max="8153" width="18.109375" style="263" customWidth="1"/>
    <col min="8154" max="8155" width="8.77734375" style="263" customWidth="1"/>
    <col min="8156" max="8156" width="2.77734375" style="263" customWidth="1"/>
    <col min="8157" max="8157" width="18.77734375" style="263" customWidth="1"/>
    <col min="8158" max="8158" width="2.77734375" style="263" customWidth="1"/>
    <col min="8159" max="8159" width="19" style="263" customWidth="1"/>
    <col min="8160" max="8160" width="2.77734375" style="263" customWidth="1"/>
    <col min="8161" max="8161" width="18.109375" style="263" customWidth="1"/>
    <col min="8162" max="8162" width="2.77734375" style="263" customWidth="1"/>
    <col min="8163" max="8163" width="18.5546875" style="263" customWidth="1"/>
    <col min="8164" max="8164" width="2.77734375" style="263" customWidth="1"/>
    <col min="8165" max="8165" width="18.77734375" style="263" customWidth="1"/>
    <col min="8166" max="8166" width="2.77734375" style="263" customWidth="1"/>
    <col min="8167" max="8167" width="22.5546875" style="263" customWidth="1"/>
    <col min="8168" max="8168" width="2.77734375" style="263" customWidth="1"/>
    <col min="8169" max="8169" width="19.109375" style="263" customWidth="1"/>
    <col min="8170" max="8170" width="2.77734375" style="263" customWidth="1"/>
    <col min="8171" max="8171" width="22.77734375" style="263" customWidth="1"/>
    <col min="8172" max="8172" width="2.77734375" style="263" customWidth="1"/>
    <col min="8173" max="8173" width="24.109375" style="263" customWidth="1"/>
    <col min="8174" max="8174" width="2.77734375" style="263" customWidth="1"/>
    <col min="8175" max="8175" width="22.77734375" style="263" customWidth="1"/>
    <col min="8176" max="8176" width="2.77734375" style="263" customWidth="1"/>
    <col min="8177" max="8177" width="19.77734375" style="263" customWidth="1"/>
    <col min="8178" max="8178" width="2.77734375" style="263" customWidth="1"/>
    <col min="8179" max="8179" width="22.44140625" style="263" customWidth="1"/>
    <col min="8180" max="8180" width="2.77734375" style="263" customWidth="1"/>
    <col min="8181" max="8181" width="21.77734375" style="263" customWidth="1"/>
    <col min="8182" max="8182" width="2.77734375" style="263" customWidth="1"/>
    <col min="8183" max="8183" width="25.109375" style="263" customWidth="1"/>
    <col min="8184" max="8184" width="53.109375" style="263" customWidth="1"/>
    <col min="8185" max="8185" width="2.77734375" style="263" customWidth="1"/>
    <col min="8186" max="8186" width="25.109375" style="263" customWidth="1"/>
    <col min="8187" max="8187" width="2.77734375" style="263" customWidth="1"/>
    <col min="8188" max="8188" width="24" style="263" customWidth="1"/>
    <col min="8189" max="8189" width="2.77734375" style="263" customWidth="1"/>
    <col min="8190" max="8190" width="21.77734375" style="263" customWidth="1"/>
    <col min="8191" max="8191" width="2.77734375" style="263" customWidth="1"/>
    <col min="8192" max="8192" width="22.109375" style="263" customWidth="1"/>
    <col min="8193" max="8193" width="53.77734375" style="263" customWidth="1"/>
    <col min="8194" max="8194" width="2.77734375" style="263" customWidth="1"/>
    <col min="8195" max="8195" width="23.77734375" style="263" customWidth="1"/>
    <col min="8196" max="8196" width="2.77734375" style="263" customWidth="1"/>
    <col min="8197" max="8197" width="22.5546875" style="263" customWidth="1"/>
    <col min="8198" max="8198" width="2.77734375" style="263" customWidth="1"/>
    <col min="8199" max="8199" width="18.77734375" style="263" customWidth="1"/>
    <col min="8200" max="8200" width="2.77734375" style="263" customWidth="1"/>
    <col min="8201" max="8201" width="19.109375" style="263" customWidth="1"/>
    <col min="8202" max="8202" width="2.77734375" style="263" customWidth="1"/>
    <col min="8203" max="8203" width="19.77734375" style="263" customWidth="1"/>
    <col min="8204" max="8372" width="8.77734375" style="263"/>
    <col min="8373" max="8373" width="55.109375" style="263" customWidth="1"/>
    <col min="8374" max="8374" width="2.77734375" style="263" customWidth="1"/>
    <col min="8375" max="8375" width="19.44140625" style="263" customWidth="1"/>
    <col min="8376" max="8376" width="2.77734375" style="263" customWidth="1"/>
    <col min="8377" max="8377" width="20.77734375" style="263" customWidth="1"/>
    <col min="8378" max="8378" width="2.77734375" style="263" customWidth="1"/>
    <col min="8379" max="8379" width="21" style="263" customWidth="1"/>
    <col min="8380" max="8380" width="2.77734375" style="263" customWidth="1"/>
    <col min="8381" max="8381" width="18.77734375" style="263" customWidth="1"/>
    <col min="8382" max="8382" width="2.77734375" style="263" customWidth="1"/>
    <col min="8383" max="8383" width="16.77734375" style="263" customWidth="1"/>
    <col min="8384" max="8384" width="2.77734375" style="263" customWidth="1"/>
    <col min="8385" max="8385" width="16.44140625" style="263" customWidth="1"/>
    <col min="8386" max="8386" width="2.77734375" style="263" customWidth="1"/>
    <col min="8387" max="8387" width="19.77734375" style="263" customWidth="1"/>
    <col min="8388" max="8388" width="2.77734375" style="263" customWidth="1"/>
    <col min="8389" max="8389" width="19.44140625" style="263" customWidth="1"/>
    <col min="8390" max="8390" width="2.77734375" style="263" customWidth="1"/>
    <col min="8391" max="8391" width="17.109375" style="263" customWidth="1"/>
    <col min="8392" max="8392" width="2.77734375" style="263" customWidth="1"/>
    <col min="8393" max="8393" width="19.109375" style="263" customWidth="1"/>
    <col min="8394" max="8394" width="2.77734375" style="263" customWidth="1"/>
    <col min="8395" max="8395" width="18.109375" style="263" customWidth="1"/>
    <col min="8396" max="8396" width="2.77734375" style="263" customWidth="1"/>
    <col min="8397" max="8397" width="17.5546875" style="263" customWidth="1"/>
    <col min="8398" max="8398" width="2.77734375" style="263" customWidth="1"/>
    <col min="8399" max="8399" width="20.77734375" style="263" customWidth="1"/>
    <col min="8400" max="8400" width="2.77734375" style="263" customWidth="1"/>
    <col min="8401" max="8401" width="17.77734375" style="263" customWidth="1"/>
    <col min="8402" max="8402" width="2.77734375" style="263" customWidth="1"/>
    <col min="8403" max="8403" width="19.5546875" style="263" customWidth="1"/>
    <col min="8404" max="8404" width="2.77734375" style="263" customWidth="1"/>
    <col min="8405" max="8405" width="16" style="263" customWidth="1"/>
    <col min="8406" max="8406" width="2.77734375" style="263" customWidth="1"/>
    <col min="8407" max="8407" width="18.77734375" style="263" customWidth="1"/>
    <col min="8408" max="8408" width="2.77734375" style="263" customWidth="1"/>
    <col min="8409" max="8409" width="18.109375" style="263" customWidth="1"/>
    <col min="8410" max="8411" width="8.77734375" style="263" customWidth="1"/>
    <col min="8412" max="8412" width="2.77734375" style="263" customWidth="1"/>
    <col min="8413" max="8413" width="18.77734375" style="263" customWidth="1"/>
    <col min="8414" max="8414" width="2.77734375" style="263" customWidth="1"/>
    <col min="8415" max="8415" width="19" style="263" customWidth="1"/>
    <col min="8416" max="8416" width="2.77734375" style="263" customWidth="1"/>
    <col min="8417" max="8417" width="18.109375" style="263" customWidth="1"/>
    <col min="8418" max="8418" width="2.77734375" style="263" customWidth="1"/>
    <col min="8419" max="8419" width="18.5546875" style="263" customWidth="1"/>
    <col min="8420" max="8420" width="2.77734375" style="263" customWidth="1"/>
    <col min="8421" max="8421" width="18.77734375" style="263" customWidth="1"/>
    <col min="8422" max="8422" width="2.77734375" style="263" customWidth="1"/>
    <col min="8423" max="8423" width="22.5546875" style="263" customWidth="1"/>
    <col min="8424" max="8424" width="2.77734375" style="263" customWidth="1"/>
    <col min="8425" max="8425" width="19.109375" style="263" customWidth="1"/>
    <col min="8426" max="8426" width="2.77734375" style="263" customWidth="1"/>
    <col min="8427" max="8427" width="22.77734375" style="263" customWidth="1"/>
    <col min="8428" max="8428" width="2.77734375" style="263" customWidth="1"/>
    <col min="8429" max="8429" width="24.109375" style="263" customWidth="1"/>
    <col min="8430" max="8430" width="2.77734375" style="263" customWidth="1"/>
    <col min="8431" max="8431" width="22.77734375" style="263" customWidth="1"/>
    <col min="8432" max="8432" width="2.77734375" style="263" customWidth="1"/>
    <col min="8433" max="8433" width="19.77734375" style="263" customWidth="1"/>
    <col min="8434" max="8434" width="2.77734375" style="263" customWidth="1"/>
    <col min="8435" max="8435" width="22.44140625" style="263" customWidth="1"/>
    <col min="8436" max="8436" width="2.77734375" style="263" customWidth="1"/>
    <col min="8437" max="8437" width="21.77734375" style="263" customWidth="1"/>
    <col min="8438" max="8438" width="2.77734375" style="263" customWidth="1"/>
    <col min="8439" max="8439" width="25.109375" style="263" customWidth="1"/>
    <col min="8440" max="8440" width="53.109375" style="263" customWidth="1"/>
    <col min="8441" max="8441" width="2.77734375" style="263" customWidth="1"/>
    <col min="8442" max="8442" width="25.109375" style="263" customWidth="1"/>
    <col min="8443" max="8443" width="2.77734375" style="263" customWidth="1"/>
    <col min="8444" max="8444" width="24" style="263" customWidth="1"/>
    <col min="8445" max="8445" width="2.77734375" style="263" customWidth="1"/>
    <col min="8446" max="8446" width="21.77734375" style="263" customWidth="1"/>
    <col min="8447" max="8447" width="2.77734375" style="263" customWidth="1"/>
    <col min="8448" max="8448" width="22.109375" style="263" customWidth="1"/>
    <col min="8449" max="8449" width="53.77734375" style="263" customWidth="1"/>
    <col min="8450" max="8450" width="2.77734375" style="263" customWidth="1"/>
    <col min="8451" max="8451" width="23.77734375" style="263" customWidth="1"/>
    <col min="8452" max="8452" width="2.77734375" style="263" customWidth="1"/>
    <col min="8453" max="8453" width="22.5546875" style="263" customWidth="1"/>
    <col min="8454" max="8454" width="2.77734375" style="263" customWidth="1"/>
    <col min="8455" max="8455" width="18.77734375" style="263" customWidth="1"/>
    <col min="8456" max="8456" width="2.77734375" style="263" customWidth="1"/>
    <col min="8457" max="8457" width="19.109375" style="263" customWidth="1"/>
    <col min="8458" max="8458" width="2.77734375" style="263" customWidth="1"/>
    <col min="8459" max="8459" width="19.77734375" style="263" customWidth="1"/>
    <col min="8460" max="8628" width="8.77734375" style="263"/>
    <col min="8629" max="8629" width="55.109375" style="263" customWidth="1"/>
    <col min="8630" max="8630" width="2.77734375" style="263" customWidth="1"/>
    <col min="8631" max="8631" width="19.44140625" style="263" customWidth="1"/>
    <col min="8632" max="8632" width="2.77734375" style="263" customWidth="1"/>
    <col min="8633" max="8633" width="20.77734375" style="263" customWidth="1"/>
    <col min="8634" max="8634" width="2.77734375" style="263" customWidth="1"/>
    <col min="8635" max="8635" width="21" style="263" customWidth="1"/>
    <col min="8636" max="8636" width="2.77734375" style="263" customWidth="1"/>
    <col min="8637" max="8637" width="18.77734375" style="263" customWidth="1"/>
    <col min="8638" max="8638" width="2.77734375" style="263" customWidth="1"/>
    <col min="8639" max="8639" width="16.77734375" style="263" customWidth="1"/>
    <col min="8640" max="8640" width="2.77734375" style="263" customWidth="1"/>
    <col min="8641" max="8641" width="16.44140625" style="263" customWidth="1"/>
    <col min="8642" max="8642" width="2.77734375" style="263" customWidth="1"/>
    <col min="8643" max="8643" width="19.77734375" style="263" customWidth="1"/>
    <col min="8644" max="8644" width="2.77734375" style="263" customWidth="1"/>
    <col min="8645" max="8645" width="19.44140625" style="263" customWidth="1"/>
    <col min="8646" max="8646" width="2.77734375" style="263" customWidth="1"/>
    <col min="8647" max="8647" width="17.109375" style="263" customWidth="1"/>
    <col min="8648" max="8648" width="2.77734375" style="263" customWidth="1"/>
    <col min="8649" max="8649" width="19.109375" style="263" customWidth="1"/>
    <col min="8650" max="8650" width="2.77734375" style="263" customWidth="1"/>
    <col min="8651" max="8651" width="18.109375" style="263" customWidth="1"/>
    <col min="8652" max="8652" width="2.77734375" style="263" customWidth="1"/>
    <col min="8653" max="8653" width="17.5546875" style="263" customWidth="1"/>
    <col min="8654" max="8654" width="2.77734375" style="263" customWidth="1"/>
    <col min="8655" max="8655" width="20.77734375" style="263" customWidth="1"/>
    <col min="8656" max="8656" width="2.77734375" style="263" customWidth="1"/>
    <col min="8657" max="8657" width="17.77734375" style="263" customWidth="1"/>
    <col min="8658" max="8658" width="2.77734375" style="263" customWidth="1"/>
    <col min="8659" max="8659" width="19.5546875" style="263" customWidth="1"/>
    <col min="8660" max="8660" width="2.77734375" style="263" customWidth="1"/>
    <col min="8661" max="8661" width="16" style="263" customWidth="1"/>
    <col min="8662" max="8662" width="2.77734375" style="263" customWidth="1"/>
    <col min="8663" max="8663" width="18.77734375" style="263" customWidth="1"/>
    <col min="8664" max="8664" width="2.77734375" style="263" customWidth="1"/>
    <col min="8665" max="8665" width="18.109375" style="263" customWidth="1"/>
    <col min="8666" max="8667" width="8.77734375" style="263" customWidth="1"/>
    <col min="8668" max="8668" width="2.77734375" style="263" customWidth="1"/>
    <col min="8669" max="8669" width="18.77734375" style="263" customWidth="1"/>
    <col min="8670" max="8670" width="2.77734375" style="263" customWidth="1"/>
    <col min="8671" max="8671" width="19" style="263" customWidth="1"/>
    <col min="8672" max="8672" width="2.77734375" style="263" customWidth="1"/>
    <col min="8673" max="8673" width="18.109375" style="263" customWidth="1"/>
    <col min="8674" max="8674" width="2.77734375" style="263" customWidth="1"/>
    <col min="8675" max="8675" width="18.5546875" style="263" customWidth="1"/>
    <col min="8676" max="8676" width="2.77734375" style="263" customWidth="1"/>
    <col min="8677" max="8677" width="18.77734375" style="263" customWidth="1"/>
    <col min="8678" max="8678" width="2.77734375" style="263" customWidth="1"/>
    <col min="8679" max="8679" width="22.5546875" style="263" customWidth="1"/>
    <col min="8680" max="8680" width="2.77734375" style="263" customWidth="1"/>
    <col min="8681" max="8681" width="19.109375" style="263" customWidth="1"/>
    <col min="8682" max="8682" width="2.77734375" style="263" customWidth="1"/>
    <col min="8683" max="8683" width="22.77734375" style="263" customWidth="1"/>
    <col min="8684" max="8684" width="2.77734375" style="263" customWidth="1"/>
    <col min="8685" max="8685" width="24.109375" style="263" customWidth="1"/>
    <col min="8686" max="8686" width="2.77734375" style="263" customWidth="1"/>
    <col min="8687" max="8687" width="22.77734375" style="263" customWidth="1"/>
    <col min="8688" max="8688" width="2.77734375" style="263" customWidth="1"/>
    <col min="8689" max="8689" width="19.77734375" style="263" customWidth="1"/>
    <col min="8690" max="8690" width="2.77734375" style="263" customWidth="1"/>
    <col min="8691" max="8691" width="22.44140625" style="263" customWidth="1"/>
    <col min="8692" max="8692" width="2.77734375" style="263" customWidth="1"/>
    <col min="8693" max="8693" width="21.77734375" style="263" customWidth="1"/>
    <col min="8694" max="8694" width="2.77734375" style="263" customWidth="1"/>
    <col min="8695" max="8695" width="25.109375" style="263" customWidth="1"/>
    <col min="8696" max="8696" width="53.109375" style="263" customWidth="1"/>
    <col min="8697" max="8697" width="2.77734375" style="263" customWidth="1"/>
    <col min="8698" max="8698" width="25.109375" style="263" customWidth="1"/>
    <col min="8699" max="8699" width="2.77734375" style="263" customWidth="1"/>
    <col min="8700" max="8700" width="24" style="263" customWidth="1"/>
    <col min="8701" max="8701" width="2.77734375" style="263" customWidth="1"/>
    <col min="8702" max="8702" width="21.77734375" style="263" customWidth="1"/>
    <col min="8703" max="8703" width="2.77734375" style="263" customWidth="1"/>
    <col min="8704" max="8704" width="22.109375" style="263" customWidth="1"/>
    <col min="8705" max="8705" width="53.77734375" style="263" customWidth="1"/>
    <col min="8706" max="8706" width="2.77734375" style="263" customWidth="1"/>
    <col min="8707" max="8707" width="23.77734375" style="263" customWidth="1"/>
    <col min="8708" max="8708" width="2.77734375" style="263" customWidth="1"/>
    <col min="8709" max="8709" width="22.5546875" style="263" customWidth="1"/>
    <col min="8710" max="8710" width="2.77734375" style="263" customWidth="1"/>
    <col min="8711" max="8711" width="18.77734375" style="263" customWidth="1"/>
    <col min="8712" max="8712" width="2.77734375" style="263" customWidth="1"/>
    <col min="8713" max="8713" width="19.109375" style="263" customWidth="1"/>
    <col min="8714" max="8714" width="2.77734375" style="263" customWidth="1"/>
    <col min="8715" max="8715" width="19.77734375" style="263" customWidth="1"/>
    <col min="8716" max="8884" width="8.77734375" style="263"/>
    <col min="8885" max="8885" width="55.109375" style="263" customWidth="1"/>
    <col min="8886" max="8886" width="2.77734375" style="263" customWidth="1"/>
    <col min="8887" max="8887" width="19.44140625" style="263" customWidth="1"/>
    <col min="8888" max="8888" width="2.77734375" style="263" customWidth="1"/>
    <col min="8889" max="8889" width="20.77734375" style="263" customWidth="1"/>
    <col min="8890" max="8890" width="2.77734375" style="263" customWidth="1"/>
    <col min="8891" max="8891" width="21" style="263" customWidth="1"/>
    <col min="8892" max="8892" width="2.77734375" style="263" customWidth="1"/>
    <col min="8893" max="8893" width="18.77734375" style="263" customWidth="1"/>
    <col min="8894" max="8894" width="2.77734375" style="263" customWidth="1"/>
    <col min="8895" max="8895" width="16.77734375" style="263" customWidth="1"/>
    <col min="8896" max="8896" width="2.77734375" style="263" customWidth="1"/>
    <col min="8897" max="8897" width="16.44140625" style="263" customWidth="1"/>
    <col min="8898" max="8898" width="2.77734375" style="263" customWidth="1"/>
    <col min="8899" max="8899" width="19.77734375" style="263" customWidth="1"/>
    <col min="8900" max="8900" width="2.77734375" style="263" customWidth="1"/>
    <col min="8901" max="8901" width="19.44140625" style="263" customWidth="1"/>
    <col min="8902" max="8902" width="2.77734375" style="263" customWidth="1"/>
    <col min="8903" max="8903" width="17.109375" style="263" customWidth="1"/>
    <col min="8904" max="8904" width="2.77734375" style="263" customWidth="1"/>
    <col min="8905" max="8905" width="19.109375" style="263" customWidth="1"/>
    <col min="8906" max="8906" width="2.77734375" style="263" customWidth="1"/>
    <col min="8907" max="8907" width="18.109375" style="263" customWidth="1"/>
    <col min="8908" max="8908" width="2.77734375" style="263" customWidth="1"/>
    <col min="8909" max="8909" width="17.5546875" style="263" customWidth="1"/>
    <col min="8910" max="8910" width="2.77734375" style="263" customWidth="1"/>
    <col min="8911" max="8911" width="20.77734375" style="263" customWidth="1"/>
    <col min="8912" max="8912" width="2.77734375" style="263" customWidth="1"/>
    <col min="8913" max="8913" width="17.77734375" style="263" customWidth="1"/>
    <col min="8914" max="8914" width="2.77734375" style="263" customWidth="1"/>
    <col min="8915" max="8915" width="19.5546875" style="263" customWidth="1"/>
    <col min="8916" max="8916" width="2.77734375" style="263" customWidth="1"/>
    <col min="8917" max="8917" width="16" style="263" customWidth="1"/>
    <col min="8918" max="8918" width="2.77734375" style="263" customWidth="1"/>
    <col min="8919" max="8919" width="18.77734375" style="263" customWidth="1"/>
    <col min="8920" max="8920" width="2.77734375" style="263" customWidth="1"/>
    <col min="8921" max="8921" width="18.109375" style="263" customWidth="1"/>
    <col min="8922" max="8923" width="8.77734375" style="263" customWidth="1"/>
    <col min="8924" max="8924" width="2.77734375" style="263" customWidth="1"/>
    <col min="8925" max="8925" width="18.77734375" style="263" customWidth="1"/>
    <col min="8926" max="8926" width="2.77734375" style="263" customWidth="1"/>
    <col min="8927" max="8927" width="19" style="263" customWidth="1"/>
    <col min="8928" max="8928" width="2.77734375" style="263" customWidth="1"/>
    <col min="8929" max="8929" width="18.109375" style="263" customWidth="1"/>
    <col min="8930" max="8930" width="2.77734375" style="263" customWidth="1"/>
    <col min="8931" max="8931" width="18.5546875" style="263" customWidth="1"/>
    <col min="8932" max="8932" width="2.77734375" style="263" customWidth="1"/>
    <col min="8933" max="8933" width="18.77734375" style="263" customWidth="1"/>
    <col min="8934" max="8934" width="2.77734375" style="263" customWidth="1"/>
    <col min="8935" max="8935" width="22.5546875" style="263" customWidth="1"/>
    <col min="8936" max="8936" width="2.77734375" style="263" customWidth="1"/>
    <col min="8937" max="8937" width="19.109375" style="263" customWidth="1"/>
    <col min="8938" max="8938" width="2.77734375" style="263" customWidth="1"/>
    <col min="8939" max="8939" width="22.77734375" style="263" customWidth="1"/>
    <col min="8940" max="8940" width="2.77734375" style="263" customWidth="1"/>
    <col min="8941" max="8941" width="24.109375" style="263" customWidth="1"/>
    <col min="8942" max="8942" width="2.77734375" style="263" customWidth="1"/>
    <col min="8943" max="8943" width="22.77734375" style="263" customWidth="1"/>
    <col min="8944" max="8944" width="2.77734375" style="263" customWidth="1"/>
    <col min="8945" max="8945" width="19.77734375" style="263" customWidth="1"/>
    <col min="8946" max="8946" width="2.77734375" style="263" customWidth="1"/>
    <col min="8947" max="8947" width="22.44140625" style="263" customWidth="1"/>
    <col min="8948" max="8948" width="2.77734375" style="263" customWidth="1"/>
    <col min="8949" max="8949" width="21.77734375" style="263" customWidth="1"/>
    <col min="8950" max="8950" width="2.77734375" style="263" customWidth="1"/>
    <col min="8951" max="8951" width="25.109375" style="263" customWidth="1"/>
    <col min="8952" max="8952" width="53.109375" style="263" customWidth="1"/>
    <col min="8953" max="8953" width="2.77734375" style="263" customWidth="1"/>
    <col min="8954" max="8954" width="25.109375" style="263" customWidth="1"/>
    <col min="8955" max="8955" width="2.77734375" style="263" customWidth="1"/>
    <col min="8956" max="8956" width="24" style="263" customWidth="1"/>
    <col min="8957" max="8957" width="2.77734375" style="263" customWidth="1"/>
    <col min="8958" max="8958" width="21.77734375" style="263" customWidth="1"/>
    <col min="8959" max="8959" width="2.77734375" style="263" customWidth="1"/>
    <col min="8960" max="8960" width="22.109375" style="263" customWidth="1"/>
    <col min="8961" max="8961" width="53.77734375" style="263" customWidth="1"/>
    <col min="8962" max="8962" width="2.77734375" style="263" customWidth="1"/>
    <col min="8963" max="8963" width="23.77734375" style="263" customWidth="1"/>
    <col min="8964" max="8964" width="2.77734375" style="263" customWidth="1"/>
    <col min="8965" max="8965" width="22.5546875" style="263" customWidth="1"/>
    <col min="8966" max="8966" width="2.77734375" style="263" customWidth="1"/>
    <col min="8967" max="8967" width="18.77734375" style="263" customWidth="1"/>
    <col min="8968" max="8968" width="2.77734375" style="263" customWidth="1"/>
    <col min="8969" max="8969" width="19.109375" style="263" customWidth="1"/>
    <col min="8970" max="8970" width="2.77734375" style="263" customWidth="1"/>
    <col min="8971" max="8971" width="19.77734375" style="263" customWidth="1"/>
    <col min="8972" max="9140" width="8.77734375" style="263"/>
    <col min="9141" max="9141" width="55.109375" style="263" customWidth="1"/>
    <col min="9142" max="9142" width="2.77734375" style="263" customWidth="1"/>
    <col min="9143" max="9143" width="19.44140625" style="263" customWidth="1"/>
    <col min="9144" max="9144" width="2.77734375" style="263" customWidth="1"/>
    <col min="9145" max="9145" width="20.77734375" style="263" customWidth="1"/>
    <col min="9146" max="9146" width="2.77734375" style="263" customWidth="1"/>
    <col min="9147" max="9147" width="21" style="263" customWidth="1"/>
    <col min="9148" max="9148" width="2.77734375" style="263" customWidth="1"/>
    <col min="9149" max="9149" width="18.77734375" style="263" customWidth="1"/>
    <col min="9150" max="9150" width="2.77734375" style="263" customWidth="1"/>
    <col min="9151" max="9151" width="16.77734375" style="263" customWidth="1"/>
    <col min="9152" max="9152" width="2.77734375" style="263" customWidth="1"/>
    <col min="9153" max="9153" width="16.44140625" style="263" customWidth="1"/>
    <col min="9154" max="9154" width="2.77734375" style="263" customWidth="1"/>
    <col min="9155" max="9155" width="19.77734375" style="263" customWidth="1"/>
    <col min="9156" max="9156" width="2.77734375" style="263" customWidth="1"/>
    <col min="9157" max="9157" width="19.44140625" style="263" customWidth="1"/>
    <col min="9158" max="9158" width="2.77734375" style="263" customWidth="1"/>
    <col min="9159" max="9159" width="17.109375" style="263" customWidth="1"/>
    <col min="9160" max="9160" width="2.77734375" style="263" customWidth="1"/>
    <col min="9161" max="9161" width="19.109375" style="263" customWidth="1"/>
    <col min="9162" max="9162" width="2.77734375" style="263" customWidth="1"/>
    <col min="9163" max="9163" width="18.109375" style="263" customWidth="1"/>
    <col min="9164" max="9164" width="2.77734375" style="263" customWidth="1"/>
    <col min="9165" max="9165" width="17.5546875" style="263" customWidth="1"/>
    <col min="9166" max="9166" width="2.77734375" style="263" customWidth="1"/>
    <col min="9167" max="9167" width="20.77734375" style="263" customWidth="1"/>
    <col min="9168" max="9168" width="2.77734375" style="263" customWidth="1"/>
    <col min="9169" max="9169" width="17.77734375" style="263" customWidth="1"/>
    <col min="9170" max="9170" width="2.77734375" style="263" customWidth="1"/>
    <col min="9171" max="9171" width="19.5546875" style="263" customWidth="1"/>
    <col min="9172" max="9172" width="2.77734375" style="263" customWidth="1"/>
    <col min="9173" max="9173" width="16" style="263" customWidth="1"/>
    <col min="9174" max="9174" width="2.77734375" style="263" customWidth="1"/>
    <col min="9175" max="9175" width="18.77734375" style="263" customWidth="1"/>
    <col min="9176" max="9176" width="2.77734375" style="263" customWidth="1"/>
    <col min="9177" max="9177" width="18.109375" style="263" customWidth="1"/>
    <col min="9178" max="9179" width="8.77734375" style="263" customWidth="1"/>
    <col min="9180" max="9180" width="2.77734375" style="263" customWidth="1"/>
    <col min="9181" max="9181" width="18.77734375" style="263" customWidth="1"/>
    <col min="9182" max="9182" width="2.77734375" style="263" customWidth="1"/>
    <col min="9183" max="9183" width="19" style="263" customWidth="1"/>
    <col min="9184" max="9184" width="2.77734375" style="263" customWidth="1"/>
    <col min="9185" max="9185" width="18.109375" style="263" customWidth="1"/>
    <col min="9186" max="9186" width="2.77734375" style="263" customWidth="1"/>
    <col min="9187" max="9187" width="18.5546875" style="263" customWidth="1"/>
    <col min="9188" max="9188" width="2.77734375" style="263" customWidth="1"/>
    <col min="9189" max="9189" width="18.77734375" style="263" customWidth="1"/>
    <col min="9190" max="9190" width="2.77734375" style="263" customWidth="1"/>
    <col min="9191" max="9191" width="22.5546875" style="263" customWidth="1"/>
    <col min="9192" max="9192" width="2.77734375" style="263" customWidth="1"/>
    <col min="9193" max="9193" width="19.109375" style="263" customWidth="1"/>
    <col min="9194" max="9194" width="2.77734375" style="263" customWidth="1"/>
    <col min="9195" max="9195" width="22.77734375" style="263" customWidth="1"/>
    <col min="9196" max="9196" width="2.77734375" style="263" customWidth="1"/>
    <col min="9197" max="9197" width="24.109375" style="263" customWidth="1"/>
    <col min="9198" max="9198" width="2.77734375" style="263" customWidth="1"/>
    <col min="9199" max="9199" width="22.77734375" style="263" customWidth="1"/>
    <col min="9200" max="9200" width="2.77734375" style="263" customWidth="1"/>
    <col min="9201" max="9201" width="19.77734375" style="263" customWidth="1"/>
    <col min="9202" max="9202" width="2.77734375" style="263" customWidth="1"/>
    <col min="9203" max="9203" width="22.44140625" style="263" customWidth="1"/>
    <col min="9204" max="9204" width="2.77734375" style="263" customWidth="1"/>
    <col min="9205" max="9205" width="21.77734375" style="263" customWidth="1"/>
    <col min="9206" max="9206" width="2.77734375" style="263" customWidth="1"/>
    <col min="9207" max="9207" width="25.109375" style="263" customWidth="1"/>
    <col min="9208" max="9208" width="53.109375" style="263" customWidth="1"/>
    <col min="9209" max="9209" width="2.77734375" style="263" customWidth="1"/>
    <col min="9210" max="9210" width="25.109375" style="263" customWidth="1"/>
    <col min="9211" max="9211" width="2.77734375" style="263" customWidth="1"/>
    <col min="9212" max="9212" width="24" style="263" customWidth="1"/>
    <col min="9213" max="9213" width="2.77734375" style="263" customWidth="1"/>
    <col min="9214" max="9214" width="21.77734375" style="263" customWidth="1"/>
    <col min="9215" max="9215" width="2.77734375" style="263" customWidth="1"/>
    <col min="9216" max="9216" width="22.109375" style="263" customWidth="1"/>
    <col min="9217" max="9217" width="53.77734375" style="263" customWidth="1"/>
    <col min="9218" max="9218" width="2.77734375" style="263" customWidth="1"/>
    <col min="9219" max="9219" width="23.77734375" style="263" customWidth="1"/>
    <col min="9220" max="9220" width="2.77734375" style="263" customWidth="1"/>
    <col min="9221" max="9221" width="22.5546875" style="263" customWidth="1"/>
    <col min="9222" max="9222" width="2.77734375" style="263" customWidth="1"/>
    <col min="9223" max="9223" width="18.77734375" style="263" customWidth="1"/>
    <col min="9224" max="9224" width="2.77734375" style="263" customWidth="1"/>
    <col min="9225" max="9225" width="19.109375" style="263" customWidth="1"/>
    <col min="9226" max="9226" width="2.77734375" style="263" customWidth="1"/>
    <col min="9227" max="9227" width="19.77734375" style="263" customWidth="1"/>
    <col min="9228" max="9396" width="8.77734375" style="263"/>
    <col min="9397" max="9397" width="55.109375" style="263" customWidth="1"/>
    <col min="9398" max="9398" width="2.77734375" style="263" customWidth="1"/>
    <col min="9399" max="9399" width="19.44140625" style="263" customWidth="1"/>
    <col min="9400" max="9400" width="2.77734375" style="263" customWidth="1"/>
    <col min="9401" max="9401" width="20.77734375" style="263" customWidth="1"/>
    <col min="9402" max="9402" width="2.77734375" style="263" customWidth="1"/>
    <col min="9403" max="9403" width="21" style="263" customWidth="1"/>
    <col min="9404" max="9404" width="2.77734375" style="263" customWidth="1"/>
    <col min="9405" max="9405" width="18.77734375" style="263" customWidth="1"/>
    <col min="9406" max="9406" width="2.77734375" style="263" customWidth="1"/>
    <col min="9407" max="9407" width="16.77734375" style="263" customWidth="1"/>
    <col min="9408" max="9408" width="2.77734375" style="263" customWidth="1"/>
    <col min="9409" max="9409" width="16.44140625" style="263" customWidth="1"/>
    <col min="9410" max="9410" width="2.77734375" style="263" customWidth="1"/>
    <col min="9411" max="9411" width="19.77734375" style="263" customWidth="1"/>
    <col min="9412" max="9412" width="2.77734375" style="263" customWidth="1"/>
    <col min="9413" max="9413" width="19.44140625" style="263" customWidth="1"/>
    <col min="9414" max="9414" width="2.77734375" style="263" customWidth="1"/>
    <col min="9415" max="9415" width="17.109375" style="263" customWidth="1"/>
    <col min="9416" max="9416" width="2.77734375" style="263" customWidth="1"/>
    <col min="9417" max="9417" width="19.109375" style="263" customWidth="1"/>
    <col min="9418" max="9418" width="2.77734375" style="263" customWidth="1"/>
    <col min="9419" max="9419" width="18.109375" style="263" customWidth="1"/>
    <col min="9420" max="9420" width="2.77734375" style="263" customWidth="1"/>
    <col min="9421" max="9421" width="17.5546875" style="263" customWidth="1"/>
    <col min="9422" max="9422" width="2.77734375" style="263" customWidth="1"/>
    <col min="9423" max="9423" width="20.77734375" style="263" customWidth="1"/>
    <col min="9424" max="9424" width="2.77734375" style="263" customWidth="1"/>
    <col min="9425" max="9425" width="17.77734375" style="263" customWidth="1"/>
    <col min="9426" max="9426" width="2.77734375" style="263" customWidth="1"/>
    <col min="9427" max="9427" width="19.5546875" style="263" customWidth="1"/>
    <col min="9428" max="9428" width="2.77734375" style="263" customWidth="1"/>
    <col min="9429" max="9429" width="16" style="263" customWidth="1"/>
    <col min="9430" max="9430" width="2.77734375" style="263" customWidth="1"/>
    <col min="9431" max="9431" width="18.77734375" style="263" customWidth="1"/>
    <col min="9432" max="9432" width="2.77734375" style="263" customWidth="1"/>
    <col min="9433" max="9433" width="18.109375" style="263" customWidth="1"/>
    <col min="9434" max="9435" width="8.77734375" style="263" customWidth="1"/>
    <col min="9436" max="9436" width="2.77734375" style="263" customWidth="1"/>
    <col min="9437" max="9437" width="18.77734375" style="263" customWidth="1"/>
    <col min="9438" max="9438" width="2.77734375" style="263" customWidth="1"/>
    <col min="9439" max="9439" width="19" style="263" customWidth="1"/>
    <col min="9440" max="9440" width="2.77734375" style="263" customWidth="1"/>
    <col min="9441" max="9441" width="18.109375" style="263" customWidth="1"/>
    <col min="9442" max="9442" width="2.77734375" style="263" customWidth="1"/>
    <col min="9443" max="9443" width="18.5546875" style="263" customWidth="1"/>
    <col min="9444" max="9444" width="2.77734375" style="263" customWidth="1"/>
    <col min="9445" max="9445" width="18.77734375" style="263" customWidth="1"/>
    <col min="9446" max="9446" width="2.77734375" style="263" customWidth="1"/>
    <col min="9447" max="9447" width="22.5546875" style="263" customWidth="1"/>
    <col min="9448" max="9448" width="2.77734375" style="263" customWidth="1"/>
    <col min="9449" max="9449" width="19.109375" style="263" customWidth="1"/>
    <col min="9450" max="9450" width="2.77734375" style="263" customWidth="1"/>
    <col min="9451" max="9451" width="22.77734375" style="263" customWidth="1"/>
    <col min="9452" max="9452" width="2.77734375" style="263" customWidth="1"/>
    <col min="9453" max="9453" width="24.109375" style="263" customWidth="1"/>
    <col min="9454" max="9454" width="2.77734375" style="263" customWidth="1"/>
    <col min="9455" max="9455" width="22.77734375" style="263" customWidth="1"/>
    <col min="9456" max="9456" width="2.77734375" style="263" customWidth="1"/>
    <col min="9457" max="9457" width="19.77734375" style="263" customWidth="1"/>
    <col min="9458" max="9458" width="2.77734375" style="263" customWidth="1"/>
    <col min="9459" max="9459" width="22.44140625" style="263" customWidth="1"/>
    <col min="9460" max="9460" width="2.77734375" style="263" customWidth="1"/>
    <col min="9461" max="9461" width="21.77734375" style="263" customWidth="1"/>
    <col min="9462" max="9462" width="2.77734375" style="263" customWidth="1"/>
    <col min="9463" max="9463" width="25.109375" style="263" customWidth="1"/>
    <col min="9464" max="9464" width="53.109375" style="263" customWidth="1"/>
    <col min="9465" max="9465" width="2.77734375" style="263" customWidth="1"/>
    <col min="9466" max="9466" width="25.109375" style="263" customWidth="1"/>
    <col min="9467" max="9467" width="2.77734375" style="263" customWidth="1"/>
    <col min="9468" max="9468" width="24" style="263" customWidth="1"/>
    <col min="9469" max="9469" width="2.77734375" style="263" customWidth="1"/>
    <col min="9470" max="9470" width="21.77734375" style="263" customWidth="1"/>
    <col min="9471" max="9471" width="2.77734375" style="263" customWidth="1"/>
    <col min="9472" max="9472" width="22.109375" style="263" customWidth="1"/>
    <col min="9473" max="9473" width="53.77734375" style="263" customWidth="1"/>
    <col min="9474" max="9474" width="2.77734375" style="263" customWidth="1"/>
    <col min="9475" max="9475" width="23.77734375" style="263" customWidth="1"/>
    <col min="9476" max="9476" width="2.77734375" style="263" customWidth="1"/>
    <col min="9477" max="9477" width="22.5546875" style="263" customWidth="1"/>
    <col min="9478" max="9478" width="2.77734375" style="263" customWidth="1"/>
    <col min="9479" max="9479" width="18.77734375" style="263" customWidth="1"/>
    <col min="9480" max="9480" width="2.77734375" style="263" customWidth="1"/>
    <col min="9481" max="9481" width="19.109375" style="263" customWidth="1"/>
    <col min="9482" max="9482" width="2.77734375" style="263" customWidth="1"/>
    <col min="9483" max="9483" width="19.77734375" style="263" customWidth="1"/>
    <col min="9484" max="9652" width="8.77734375" style="263"/>
    <col min="9653" max="9653" width="55.109375" style="263" customWidth="1"/>
    <col min="9654" max="9654" width="2.77734375" style="263" customWidth="1"/>
    <col min="9655" max="9655" width="19.44140625" style="263" customWidth="1"/>
    <col min="9656" max="9656" width="2.77734375" style="263" customWidth="1"/>
    <col min="9657" max="9657" width="20.77734375" style="263" customWidth="1"/>
    <col min="9658" max="9658" width="2.77734375" style="263" customWidth="1"/>
    <col min="9659" max="9659" width="21" style="263" customWidth="1"/>
    <col min="9660" max="9660" width="2.77734375" style="263" customWidth="1"/>
    <col min="9661" max="9661" width="18.77734375" style="263" customWidth="1"/>
    <col min="9662" max="9662" width="2.77734375" style="263" customWidth="1"/>
    <col min="9663" max="9663" width="16.77734375" style="263" customWidth="1"/>
    <col min="9664" max="9664" width="2.77734375" style="263" customWidth="1"/>
    <col min="9665" max="9665" width="16.44140625" style="263" customWidth="1"/>
    <col min="9666" max="9666" width="2.77734375" style="263" customWidth="1"/>
    <col min="9667" max="9667" width="19.77734375" style="263" customWidth="1"/>
    <col min="9668" max="9668" width="2.77734375" style="263" customWidth="1"/>
    <col min="9669" max="9669" width="19.44140625" style="263" customWidth="1"/>
    <col min="9670" max="9670" width="2.77734375" style="263" customWidth="1"/>
    <col min="9671" max="9671" width="17.109375" style="263" customWidth="1"/>
    <col min="9672" max="9672" width="2.77734375" style="263" customWidth="1"/>
    <col min="9673" max="9673" width="19.109375" style="263" customWidth="1"/>
    <col min="9674" max="9674" width="2.77734375" style="263" customWidth="1"/>
    <col min="9675" max="9675" width="18.109375" style="263" customWidth="1"/>
    <col min="9676" max="9676" width="2.77734375" style="263" customWidth="1"/>
    <col min="9677" max="9677" width="17.5546875" style="263" customWidth="1"/>
    <col min="9678" max="9678" width="2.77734375" style="263" customWidth="1"/>
    <col min="9679" max="9679" width="20.77734375" style="263" customWidth="1"/>
    <col min="9680" max="9680" width="2.77734375" style="263" customWidth="1"/>
    <col min="9681" max="9681" width="17.77734375" style="263" customWidth="1"/>
    <col min="9682" max="9682" width="2.77734375" style="263" customWidth="1"/>
    <col min="9683" max="9683" width="19.5546875" style="263" customWidth="1"/>
    <col min="9684" max="9684" width="2.77734375" style="263" customWidth="1"/>
    <col min="9685" max="9685" width="16" style="263" customWidth="1"/>
    <col min="9686" max="9686" width="2.77734375" style="263" customWidth="1"/>
    <col min="9687" max="9687" width="18.77734375" style="263" customWidth="1"/>
    <col min="9688" max="9688" width="2.77734375" style="263" customWidth="1"/>
    <col min="9689" max="9689" width="18.109375" style="263" customWidth="1"/>
    <col min="9690" max="9691" width="8.77734375" style="263" customWidth="1"/>
    <col min="9692" max="9692" width="2.77734375" style="263" customWidth="1"/>
    <col min="9693" max="9693" width="18.77734375" style="263" customWidth="1"/>
    <col min="9694" max="9694" width="2.77734375" style="263" customWidth="1"/>
    <col min="9695" max="9695" width="19" style="263" customWidth="1"/>
    <col min="9696" max="9696" width="2.77734375" style="263" customWidth="1"/>
    <col min="9697" max="9697" width="18.109375" style="263" customWidth="1"/>
    <col min="9698" max="9698" width="2.77734375" style="263" customWidth="1"/>
    <col min="9699" max="9699" width="18.5546875" style="263" customWidth="1"/>
    <col min="9700" max="9700" width="2.77734375" style="263" customWidth="1"/>
    <col min="9701" max="9701" width="18.77734375" style="263" customWidth="1"/>
    <col min="9702" max="9702" width="2.77734375" style="263" customWidth="1"/>
    <col min="9703" max="9703" width="22.5546875" style="263" customWidth="1"/>
    <col min="9704" max="9704" width="2.77734375" style="263" customWidth="1"/>
    <col min="9705" max="9705" width="19.109375" style="263" customWidth="1"/>
    <col min="9706" max="9706" width="2.77734375" style="263" customWidth="1"/>
    <col min="9707" max="9707" width="22.77734375" style="263" customWidth="1"/>
    <col min="9708" max="9708" width="2.77734375" style="263" customWidth="1"/>
    <col min="9709" max="9709" width="24.109375" style="263" customWidth="1"/>
    <col min="9710" max="9710" width="2.77734375" style="263" customWidth="1"/>
    <col min="9711" max="9711" width="22.77734375" style="263" customWidth="1"/>
    <col min="9712" max="9712" width="2.77734375" style="263" customWidth="1"/>
    <col min="9713" max="9713" width="19.77734375" style="263" customWidth="1"/>
    <col min="9714" max="9714" width="2.77734375" style="263" customWidth="1"/>
    <col min="9715" max="9715" width="22.44140625" style="263" customWidth="1"/>
    <col min="9716" max="9716" width="2.77734375" style="263" customWidth="1"/>
    <col min="9717" max="9717" width="21.77734375" style="263" customWidth="1"/>
    <col min="9718" max="9718" width="2.77734375" style="263" customWidth="1"/>
    <col min="9719" max="9719" width="25.109375" style="263" customWidth="1"/>
    <col min="9720" max="9720" width="53.109375" style="263" customWidth="1"/>
    <col min="9721" max="9721" width="2.77734375" style="263" customWidth="1"/>
    <col min="9722" max="9722" width="25.109375" style="263" customWidth="1"/>
    <col min="9723" max="9723" width="2.77734375" style="263" customWidth="1"/>
    <col min="9724" max="9724" width="24" style="263" customWidth="1"/>
    <col min="9725" max="9725" width="2.77734375" style="263" customWidth="1"/>
    <col min="9726" max="9726" width="21.77734375" style="263" customWidth="1"/>
    <col min="9727" max="9727" width="2.77734375" style="263" customWidth="1"/>
    <col min="9728" max="9728" width="22.109375" style="263" customWidth="1"/>
    <col min="9729" max="9729" width="53.77734375" style="263" customWidth="1"/>
    <col min="9730" max="9730" width="2.77734375" style="263" customWidth="1"/>
    <col min="9731" max="9731" width="23.77734375" style="263" customWidth="1"/>
    <col min="9732" max="9732" width="2.77734375" style="263" customWidth="1"/>
    <col min="9733" max="9733" width="22.5546875" style="263" customWidth="1"/>
    <col min="9734" max="9734" width="2.77734375" style="263" customWidth="1"/>
    <col min="9735" max="9735" width="18.77734375" style="263" customWidth="1"/>
    <col min="9736" max="9736" width="2.77734375" style="263" customWidth="1"/>
    <col min="9737" max="9737" width="19.109375" style="263" customWidth="1"/>
    <col min="9738" max="9738" width="2.77734375" style="263" customWidth="1"/>
    <col min="9739" max="9739" width="19.77734375" style="263" customWidth="1"/>
    <col min="9740" max="9908" width="8.77734375" style="263"/>
    <col min="9909" max="9909" width="55.109375" style="263" customWidth="1"/>
    <col min="9910" max="9910" width="2.77734375" style="263" customWidth="1"/>
    <col min="9911" max="9911" width="19.44140625" style="263" customWidth="1"/>
    <col min="9912" max="9912" width="2.77734375" style="263" customWidth="1"/>
    <col min="9913" max="9913" width="20.77734375" style="263" customWidth="1"/>
    <col min="9914" max="9914" width="2.77734375" style="263" customWidth="1"/>
    <col min="9915" max="9915" width="21" style="263" customWidth="1"/>
    <col min="9916" max="9916" width="2.77734375" style="263" customWidth="1"/>
    <col min="9917" max="9917" width="18.77734375" style="263" customWidth="1"/>
    <col min="9918" max="9918" width="2.77734375" style="263" customWidth="1"/>
    <col min="9919" max="9919" width="16.77734375" style="263" customWidth="1"/>
    <col min="9920" max="9920" width="2.77734375" style="263" customWidth="1"/>
    <col min="9921" max="9921" width="16.44140625" style="263" customWidth="1"/>
    <col min="9922" max="9922" width="2.77734375" style="263" customWidth="1"/>
    <col min="9923" max="9923" width="19.77734375" style="263" customWidth="1"/>
    <col min="9924" max="9924" width="2.77734375" style="263" customWidth="1"/>
    <col min="9925" max="9925" width="19.44140625" style="263" customWidth="1"/>
    <col min="9926" max="9926" width="2.77734375" style="263" customWidth="1"/>
    <col min="9927" max="9927" width="17.109375" style="263" customWidth="1"/>
    <col min="9928" max="9928" width="2.77734375" style="263" customWidth="1"/>
    <col min="9929" max="9929" width="19.109375" style="263" customWidth="1"/>
    <col min="9930" max="9930" width="2.77734375" style="263" customWidth="1"/>
    <col min="9931" max="9931" width="18.109375" style="263" customWidth="1"/>
    <col min="9932" max="9932" width="2.77734375" style="263" customWidth="1"/>
    <col min="9933" max="9933" width="17.5546875" style="263" customWidth="1"/>
    <col min="9934" max="9934" width="2.77734375" style="263" customWidth="1"/>
    <col min="9935" max="9935" width="20.77734375" style="263" customWidth="1"/>
    <col min="9936" max="9936" width="2.77734375" style="263" customWidth="1"/>
    <col min="9937" max="9937" width="17.77734375" style="263" customWidth="1"/>
    <col min="9938" max="9938" width="2.77734375" style="263" customWidth="1"/>
    <col min="9939" max="9939" width="19.5546875" style="263" customWidth="1"/>
    <col min="9940" max="9940" width="2.77734375" style="263" customWidth="1"/>
    <col min="9941" max="9941" width="16" style="263" customWidth="1"/>
    <col min="9942" max="9942" width="2.77734375" style="263" customWidth="1"/>
    <col min="9943" max="9943" width="18.77734375" style="263" customWidth="1"/>
    <col min="9944" max="9944" width="2.77734375" style="263" customWidth="1"/>
    <col min="9945" max="9945" width="18.109375" style="263" customWidth="1"/>
    <col min="9946" max="9947" width="8.77734375" style="263" customWidth="1"/>
    <col min="9948" max="9948" width="2.77734375" style="263" customWidth="1"/>
    <col min="9949" max="9949" width="18.77734375" style="263" customWidth="1"/>
    <col min="9950" max="9950" width="2.77734375" style="263" customWidth="1"/>
    <col min="9951" max="9951" width="19" style="263" customWidth="1"/>
    <col min="9952" max="9952" width="2.77734375" style="263" customWidth="1"/>
    <col min="9953" max="9953" width="18.109375" style="263" customWidth="1"/>
    <col min="9954" max="9954" width="2.77734375" style="263" customWidth="1"/>
    <col min="9955" max="9955" width="18.5546875" style="263" customWidth="1"/>
    <col min="9956" max="9956" width="2.77734375" style="263" customWidth="1"/>
    <col min="9957" max="9957" width="18.77734375" style="263" customWidth="1"/>
    <col min="9958" max="9958" width="2.77734375" style="263" customWidth="1"/>
    <col min="9959" max="9959" width="22.5546875" style="263" customWidth="1"/>
    <col min="9960" max="9960" width="2.77734375" style="263" customWidth="1"/>
    <col min="9961" max="9961" width="19.109375" style="263" customWidth="1"/>
    <col min="9962" max="9962" width="2.77734375" style="263" customWidth="1"/>
    <col min="9963" max="9963" width="22.77734375" style="263" customWidth="1"/>
    <col min="9964" max="9964" width="2.77734375" style="263" customWidth="1"/>
    <col min="9965" max="9965" width="24.109375" style="263" customWidth="1"/>
    <col min="9966" max="9966" width="2.77734375" style="263" customWidth="1"/>
    <col min="9967" max="9967" width="22.77734375" style="263" customWidth="1"/>
    <col min="9968" max="9968" width="2.77734375" style="263" customWidth="1"/>
    <col min="9969" max="9969" width="19.77734375" style="263" customWidth="1"/>
    <col min="9970" max="9970" width="2.77734375" style="263" customWidth="1"/>
    <col min="9971" max="9971" width="22.44140625" style="263" customWidth="1"/>
    <col min="9972" max="9972" width="2.77734375" style="263" customWidth="1"/>
    <col min="9973" max="9973" width="21.77734375" style="263" customWidth="1"/>
    <col min="9974" max="9974" width="2.77734375" style="263" customWidth="1"/>
    <col min="9975" max="9975" width="25.109375" style="263" customWidth="1"/>
    <col min="9976" max="9976" width="53.109375" style="263" customWidth="1"/>
    <col min="9977" max="9977" width="2.77734375" style="263" customWidth="1"/>
    <col min="9978" max="9978" width="25.109375" style="263" customWidth="1"/>
    <col min="9979" max="9979" width="2.77734375" style="263" customWidth="1"/>
    <col min="9980" max="9980" width="24" style="263" customWidth="1"/>
    <col min="9981" max="9981" width="2.77734375" style="263" customWidth="1"/>
    <col min="9982" max="9982" width="21.77734375" style="263" customWidth="1"/>
    <col min="9983" max="9983" width="2.77734375" style="263" customWidth="1"/>
    <col min="9984" max="9984" width="22.109375" style="263" customWidth="1"/>
    <col min="9985" max="9985" width="53.77734375" style="263" customWidth="1"/>
    <col min="9986" max="9986" width="2.77734375" style="263" customWidth="1"/>
    <col min="9987" max="9987" width="23.77734375" style="263" customWidth="1"/>
    <col min="9988" max="9988" width="2.77734375" style="263" customWidth="1"/>
    <col min="9989" max="9989" width="22.5546875" style="263" customWidth="1"/>
    <col min="9990" max="9990" width="2.77734375" style="263" customWidth="1"/>
    <col min="9991" max="9991" width="18.77734375" style="263" customWidth="1"/>
    <col min="9992" max="9992" width="2.77734375" style="263" customWidth="1"/>
    <col min="9993" max="9993" width="19.109375" style="263" customWidth="1"/>
    <col min="9994" max="9994" width="2.77734375" style="263" customWidth="1"/>
    <col min="9995" max="9995" width="19.77734375" style="263" customWidth="1"/>
    <col min="9996" max="10164" width="8.77734375" style="263"/>
    <col min="10165" max="10165" width="55.109375" style="263" customWidth="1"/>
    <col min="10166" max="10166" width="2.77734375" style="263" customWidth="1"/>
    <col min="10167" max="10167" width="19.44140625" style="263" customWidth="1"/>
    <col min="10168" max="10168" width="2.77734375" style="263" customWidth="1"/>
    <col min="10169" max="10169" width="20.77734375" style="263" customWidth="1"/>
    <col min="10170" max="10170" width="2.77734375" style="263" customWidth="1"/>
    <col min="10171" max="10171" width="21" style="263" customWidth="1"/>
    <col min="10172" max="10172" width="2.77734375" style="263" customWidth="1"/>
    <col min="10173" max="10173" width="18.77734375" style="263" customWidth="1"/>
    <col min="10174" max="10174" width="2.77734375" style="263" customWidth="1"/>
    <col min="10175" max="10175" width="16.77734375" style="263" customWidth="1"/>
    <col min="10176" max="10176" width="2.77734375" style="263" customWidth="1"/>
    <col min="10177" max="10177" width="16.44140625" style="263" customWidth="1"/>
    <col min="10178" max="10178" width="2.77734375" style="263" customWidth="1"/>
    <col min="10179" max="10179" width="19.77734375" style="263" customWidth="1"/>
    <col min="10180" max="10180" width="2.77734375" style="263" customWidth="1"/>
    <col min="10181" max="10181" width="19.44140625" style="263" customWidth="1"/>
    <col min="10182" max="10182" width="2.77734375" style="263" customWidth="1"/>
    <col min="10183" max="10183" width="17.109375" style="263" customWidth="1"/>
    <col min="10184" max="10184" width="2.77734375" style="263" customWidth="1"/>
    <col min="10185" max="10185" width="19.109375" style="263" customWidth="1"/>
    <col min="10186" max="10186" width="2.77734375" style="263" customWidth="1"/>
    <col min="10187" max="10187" width="18.109375" style="263" customWidth="1"/>
    <col min="10188" max="10188" width="2.77734375" style="263" customWidth="1"/>
    <col min="10189" max="10189" width="17.5546875" style="263" customWidth="1"/>
    <col min="10190" max="10190" width="2.77734375" style="263" customWidth="1"/>
    <col min="10191" max="10191" width="20.77734375" style="263" customWidth="1"/>
    <col min="10192" max="10192" width="2.77734375" style="263" customWidth="1"/>
    <col min="10193" max="10193" width="17.77734375" style="263" customWidth="1"/>
    <col min="10194" max="10194" width="2.77734375" style="263" customWidth="1"/>
    <col min="10195" max="10195" width="19.5546875" style="263" customWidth="1"/>
    <col min="10196" max="10196" width="2.77734375" style="263" customWidth="1"/>
    <col min="10197" max="10197" width="16" style="263" customWidth="1"/>
    <col min="10198" max="10198" width="2.77734375" style="263" customWidth="1"/>
    <col min="10199" max="10199" width="18.77734375" style="263" customWidth="1"/>
    <col min="10200" max="10200" width="2.77734375" style="263" customWidth="1"/>
    <col min="10201" max="10201" width="18.109375" style="263" customWidth="1"/>
    <col min="10202" max="10203" width="8.77734375" style="263" customWidth="1"/>
    <col min="10204" max="10204" width="2.77734375" style="263" customWidth="1"/>
    <col min="10205" max="10205" width="18.77734375" style="263" customWidth="1"/>
    <col min="10206" max="10206" width="2.77734375" style="263" customWidth="1"/>
    <col min="10207" max="10207" width="19" style="263" customWidth="1"/>
    <col min="10208" max="10208" width="2.77734375" style="263" customWidth="1"/>
    <col min="10209" max="10209" width="18.109375" style="263" customWidth="1"/>
    <col min="10210" max="10210" width="2.77734375" style="263" customWidth="1"/>
    <col min="10211" max="10211" width="18.5546875" style="263" customWidth="1"/>
    <col min="10212" max="10212" width="2.77734375" style="263" customWidth="1"/>
    <col min="10213" max="10213" width="18.77734375" style="263" customWidth="1"/>
    <col min="10214" max="10214" width="2.77734375" style="263" customWidth="1"/>
    <col min="10215" max="10215" width="22.5546875" style="263" customWidth="1"/>
    <col min="10216" max="10216" width="2.77734375" style="263" customWidth="1"/>
    <col min="10217" max="10217" width="19.109375" style="263" customWidth="1"/>
    <col min="10218" max="10218" width="2.77734375" style="263" customWidth="1"/>
    <col min="10219" max="10219" width="22.77734375" style="263" customWidth="1"/>
    <col min="10220" max="10220" width="2.77734375" style="263" customWidth="1"/>
    <col min="10221" max="10221" width="24.109375" style="263" customWidth="1"/>
    <col min="10222" max="10222" width="2.77734375" style="263" customWidth="1"/>
    <col min="10223" max="10223" width="22.77734375" style="263" customWidth="1"/>
    <col min="10224" max="10224" width="2.77734375" style="263" customWidth="1"/>
    <col min="10225" max="10225" width="19.77734375" style="263" customWidth="1"/>
    <col min="10226" max="10226" width="2.77734375" style="263" customWidth="1"/>
    <col min="10227" max="10227" width="22.44140625" style="263" customWidth="1"/>
    <col min="10228" max="10228" width="2.77734375" style="263" customWidth="1"/>
    <col min="10229" max="10229" width="21.77734375" style="263" customWidth="1"/>
    <col min="10230" max="10230" width="2.77734375" style="263" customWidth="1"/>
    <col min="10231" max="10231" width="25.109375" style="263" customWidth="1"/>
    <col min="10232" max="10232" width="53.109375" style="263" customWidth="1"/>
    <col min="10233" max="10233" width="2.77734375" style="263" customWidth="1"/>
    <col min="10234" max="10234" width="25.109375" style="263" customWidth="1"/>
    <col min="10235" max="10235" width="2.77734375" style="263" customWidth="1"/>
    <col min="10236" max="10236" width="24" style="263" customWidth="1"/>
    <col min="10237" max="10237" width="2.77734375" style="263" customWidth="1"/>
    <col min="10238" max="10238" width="21.77734375" style="263" customWidth="1"/>
    <col min="10239" max="10239" width="2.77734375" style="263" customWidth="1"/>
    <col min="10240" max="10240" width="22.109375" style="263" customWidth="1"/>
    <col min="10241" max="10241" width="53.77734375" style="263" customWidth="1"/>
    <col min="10242" max="10242" width="2.77734375" style="263" customWidth="1"/>
    <col min="10243" max="10243" width="23.77734375" style="263" customWidth="1"/>
    <col min="10244" max="10244" width="2.77734375" style="263" customWidth="1"/>
    <col min="10245" max="10245" width="22.5546875" style="263" customWidth="1"/>
    <col min="10246" max="10246" width="2.77734375" style="263" customWidth="1"/>
    <col min="10247" max="10247" width="18.77734375" style="263" customWidth="1"/>
    <col min="10248" max="10248" width="2.77734375" style="263" customWidth="1"/>
    <col min="10249" max="10249" width="19.109375" style="263" customWidth="1"/>
    <col min="10250" max="10250" width="2.77734375" style="263" customWidth="1"/>
    <col min="10251" max="10251" width="19.77734375" style="263" customWidth="1"/>
    <col min="10252" max="10420" width="8.77734375" style="263"/>
    <col min="10421" max="10421" width="55.109375" style="263" customWidth="1"/>
    <col min="10422" max="10422" width="2.77734375" style="263" customWidth="1"/>
    <col min="10423" max="10423" width="19.44140625" style="263" customWidth="1"/>
    <col min="10424" max="10424" width="2.77734375" style="263" customWidth="1"/>
    <col min="10425" max="10425" width="20.77734375" style="263" customWidth="1"/>
    <col min="10426" max="10426" width="2.77734375" style="263" customWidth="1"/>
    <col min="10427" max="10427" width="21" style="263" customWidth="1"/>
    <col min="10428" max="10428" width="2.77734375" style="263" customWidth="1"/>
    <col min="10429" max="10429" width="18.77734375" style="263" customWidth="1"/>
    <col min="10430" max="10430" width="2.77734375" style="263" customWidth="1"/>
    <col min="10431" max="10431" width="16.77734375" style="263" customWidth="1"/>
    <col min="10432" max="10432" width="2.77734375" style="263" customWidth="1"/>
    <col min="10433" max="10433" width="16.44140625" style="263" customWidth="1"/>
    <col min="10434" max="10434" width="2.77734375" style="263" customWidth="1"/>
    <col min="10435" max="10435" width="19.77734375" style="263" customWidth="1"/>
    <col min="10436" max="10436" width="2.77734375" style="263" customWidth="1"/>
    <col min="10437" max="10437" width="19.44140625" style="263" customWidth="1"/>
    <col min="10438" max="10438" width="2.77734375" style="263" customWidth="1"/>
    <col min="10439" max="10439" width="17.109375" style="263" customWidth="1"/>
    <col min="10440" max="10440" width="2.77734375" style="263" customWidth="1"/>
    <col min="10441" max="10441" width="19.109375" style="263" customWidth="1"/>
    <col min="10442" max="10442" width="2.77734375" style="263" customWidth="1"/>
    <col min="10443" max="10443" width="18.109375" style="263" customWidth="1"/>
    <col min="10444" max="10444" width="2.77734375" style="263" customWidth="1"/>
    <col min="10445" max="10445" width="17.5546875" style="263" customWidth="1"/>
    <col min="10446" max="10446" width="2.77734375" style="263" customWidth="1"/>
    <col min="10447" max="10447" width="20.77734375" style="263" customWidth="1"/>
    <col min="10448" max="10448" width="2.77734375" style="263" customWidth="1"/>
    <col min="10449" max="10449" width="17.77734375" style="263" customWidth="1"/>
    <col min="10450" max="10450" width="2.77734375" style="263" customWidth="1"/>
    <col min="10451" max="10451" width="19.5546875" style="263" customWidth="1"/>
    <col min="10452" max="10452" width="2.77734375" style="263" customWidth="1"/>
    <col min="10453" max="10453" width="16" style="263" customWidth="1"/>
    <col min="10454" max="10454" width="2.77734375" style="263" customWidth="1"/>
    <col min="10455" max="10455" width="18.77734375" style="263" customWidth="1"/>
    <col min="10456" max="10456" width="2.77734375" style="263" customWidth="1"/>
    <col min="10457" max="10457" width="18.109375" style="263" customWidth="1"/>
    <col min="10458" max="10459" width="8.77734375" style="263" customWidth="1"/>
    <col min="10460" max="10460" width="2.77734375" style="263" customWidth="1"/>
    <col min="10461" max="10461" width="18.77734375" style="263" customWidth="1"/>
    <col min="10462" max="10462" width="2.77734375" style="263" customWidth="1"/>
    <col min="10463" max="10463" width="19" style="263" customWidth="1"/>
    <col min="10464" max="10464" width="2.77734375" style="263" customWidth="1"/>
    <col min="10465" max="10465" width="18.109375" style="263" customWidth="1"/>
    <col min="10466" max="10466" width="2.77734375" style="263" customWidth="1"/>
    <col min="10467" max="10467" width="18.5546875" style="263" customWidth="1"/>
    <col min="10468" max="10468" width="2.77734375" style="263" customWidth="1"/>
    <col min="10469" max="10469" width="18.77734375" style="263" customWidth="1"/>
    <col min="10470" max="10470" width="2.77734375" style="263" customWidth="1"/>
    <col min="10471" max="10471" width="22.5546875" style="263" customWidth="1"/>
    <col min="10472" max="10472" width="2.77734375" style="263" customWidth="1"/>
    <col min="10473" max="10473" width="19.109375" style="263" customWidth="1"/>
    <col min="10474" max="10474" width="2.77734375" style="263" customWidth="1"/>
    <col min="10475" max="10475" width="22.77734375" style="263" customWidth="1"/>
    <col min="10476" max="10476" width="2.77734375" style="263" customWidth="1"/>
    <col min="10477" max="10477" width="24.109375" style="263" customWidth="1"/>
    <col min="10478" max="10478" width="2.77734375" style="263" customWidth="1"/>
    <col min="10479" max="10479" width="22.77734375" style="263" customWidth="1"/>
    <col min="10480" max="10480" width="2.77734375" style="263" customWidth="1"/>
    <col min="10481" max="10481" width="19.77734375" style="263" customWidth="1"/>
    <col min="10482" max="10482" width="2.77734375" style="263" customWidth="1"/>
    <col min="10483" max="10483" width="22.44140625" style="263" customWidth="1"/>
    <col min="10484" max="10484" width="2.77734375" style="263" customWidth="1"/>
    <col min="10485" max="10485" width="21.77734375" style="263" customWidth="1"/>
    <col min="10486" max="10486" width="2.77734375" style="263" customWidth="1"/>
    <col min="10487" max="10487" width="25.109375" style="263" customWidth="1"/>
    <col min="10488" max="10488" width="53.109375" style="263" customWidth="1"/>
    <col min="10489" max="10489" width="2.77734375" style="263" customWidth="1"/>
    <col min="10490" max="10490" width="25.109375" style="263" customWidth="1"/>
    <col min="10491" max="10491" width="2.77734375" style="263" customWidth="1"/>
    <col min="10492" max="10492" width="24" style="263" customWidth="1"/>
    <col min="10493" max="10493" width="2.77734375" style="263" customWidth="1"/>
    <col min="10494" max="10494" width="21.77734375" style="263" customWidth="1"/>
    <col min="10495" max="10495" width="2.77734375" style="263" customWidth="1"/>
    <col min="10496" max="10496" width="22.109375" style="263" customWidth="1"/>
    <col min="10497" max="10497" width="53.77734375" style="263" customWidth="1"/>
    <col min="10498" max="10498" width="2.77734375" style="263" customWidth="1"/>
    <col min="10499" max="10499" width="23.77734375" style="263" customWidth="1"/>
    <col min="10500" max="10500" width="2.77734375" style="263" customWidth="1"/>
    <col min="10501" max="10501" width="22.5546875" style="263" customWidth="1"/>
    <col min="10502" max="10502" width="2.77734375" style="263" customWidth="1"/>
    <col min="10503" max="10503" width="18.77734375" style="263" customWidth="1"/>
    <col min="10504" max="10504" width="2.77734375" style="263" customWidth="1"/>
    <col min="10505" max="10505" width="19.109375" style="263" customWidth="1"/>
    <col min="10506" max="10506" width="2.77734375" style="263" customWidth="1"/>
    <col min="10507" max="10507" width="19.77734375" style="263" customWidth="1"/>
    <col min="10508" max="10676" width="8.77734375" style="263"/>
    <col min="10677" max="10677" width="55.109375" style="263" customWidth="1"/>
    <col min="10678" max="10678" width="2.77734375" style="263" customWidth="1"/>
    <col min="10679" max="10679" width="19.44140625" style="263" customWidth="1"/>
    <col min="10680" max="10680" width="2.77734375" style="263" customWidth="1"/>
    <col min="10681" max="10681" width="20.77734375" style="263" customWidth="1"/>
    <col min="10682" max="10682" width="2.77734375" style="263" customWidth="1"/>
    <col min="10683" max="10683" width="21" style="263" customWidth="1"/>
    <col min="10684" max="10684" width="2.77734375" style="263" customWidth="1"/>
    <col min="10685" max="10685" width="18.77734375" style="263" customWidth="1"/>
    <col min="10686" max="10686" width="2.77734375" style="263" customWidth="1"/>
    <col min="10687" max="10687" width="16.77734375" style="263" customWidth="1"/>
    <col min="10688" max="10688" width="2.77734375" style="263" customWidth="1"/>
    <col min="10689" max="10689" width="16.44140625" style="263" customWidth="1"/>
    <col min="10690" max="10690" width="2.77734375" style="263" customWidth="1"/>
    <col min="10691" max="10691" width="19.77734375" style="263" customWidth="1"/>
    <col min="10692" max="10692" width="2.77734375" style="263" customWidth="1"/>
    <col min="10693" max="10693" width="19.44140625" style="263" customWidth="1"/>
    <col min="10694" max="10694" width="2.77734375" style="263" customWidth="1"/>
    <col min="10695" max="10695" width="17.109375" style="263" customWidth="1"/>
    <col min="10696" max="10696" width="2.77734375" style="263" customWidth="1"/>
    <col min="10697" max="10697" width="19.109375" style="263" customWidth="1"/>
    <col min="10698" max="10698" width="2.77734375" style="263" customWidth="1"/>
    <col min="10699" max="10699" width="18.109375" style="263" customWidth="1"/>
    <col min="10700" max="10700" width="2.77734375" style="263" customWidth="1"/>
    <col min="10701" max="10701" width="17.5546875" style="263" customWidth="1"/>
    <col min="10702" max="10702" width="2.77734375" style="263" customWidth="1"/>
    <col min="10703" max="10703" width="20.77734375" style="263" customWidth="1"/>
    <col min="10704" max="10704" width="2.77734375" style="263" customWidth="1"/>
    <col min="10705" max="10705" width="17.77734375" style="263" customWidth="1"/>
    <col min="10706" max="10706" width="2.77734375" style="263" customWidth="1"/>
    <col min="10707" max="10707" width="19.5546875" style="263" customWidth="1"/>
    <col min="10708" max="10708" width="2.77734375" style="263" customWidth="1"/>
    <col min="10709" max="10709" width="16" style="263" customWidth="1"/>
    <col min="10710" max="10710" width="2.77734375" style="263" customWidth="1"/>
    <col min="10711" max="10711" width="18.77734375" style="263" customWidth="1"/>
    <col min="10712" max="10712" width="2.77734375" style="263" customWidth="1"/>
    <col min="10713" max="10713" width="18.109375" style="263" customWidth="1"/>
    <col min="10714" max="10715" width="8.77734375" style="263" customWidth="1"/>
    <col min="10716" max="10716" width="2.77734375" style="263" customWidth="1"/>
    <col min="10717" max="10717" width="18.77734375" style="263" customWidth="1"/>
    <col min="10718" max="10718" width="2.77734375" style="263" customWidth="1"/>
    <col min="10719" max="10719" width="19" style="263" customWidth="1"/>
    <col min="10720" max="10720" width="2.77734375" style="263" customWidth="1"/>
    <col min="10721" max="10721" width="18.109375" style="263" customWidth="1"/>
    <col min="10722" max="10722" width="2.77734375" style="263" customWidth="1"/>
    <col min="10723" max="10723" width="18.5546875" style="263" customWidth="1"/>
    <col min="10724" max="10724" width="2.77734375" style="263" customWidth="1"/>
    <col min="10725" max="10725" width="18.77734375" style="263" customWidth="1"/>
    <col min="10726" max="10726" width="2.77734375" style="263" customWidth="1"/>
    <col min="10727" max="10727" width="22.5546875" style="263" customWidth="1"/>
    <col min="10728" max="10728" width="2.77734375" style="263" customWidth="1"/>
    <col min="10729" max="10729" width="19.109375" style="263" customWidth="1"/>
    <col min="10730" max="10730" width="2.77734375" style="263" customWidth="1"/>
    <col min="10731" max="10731" width="22.77734375" style="263" customWidth="1"/>
    <col min="10732" max="10732" width="2.77734375" style="263" customWidth="1"/>
    <col min="10733" max="10733" width="24.109375" style="263" customWidth="1"/>
    <col min="10734" max="10734" width="2.77734375" style="263" customWidth="1"/>
    <col min="10735" max="10735" width="22.77734375" style="263" customWidth="1"/>
    <col min="10736" max="10736" width="2.77734375" style="263" customWidth="1"/>
    <col min="10737" max="10737" width="19.77734375" style="263" customWidth="1"/>
    <col min="10738" max="10738" width="2.77734375" style="263" customWidth="1"/>
    <col min="10739" max="10739" width="22.44140625" style="263" customWidth="1"/>
    <col min="10740" max="10740" width="2.77734375" style="263" customWidth="1"/>
    <col min="10741" max="10741" width="21.77734375" style="263" customWidth="1"/>
    <col min="10742" max="10742" width="2.77734375" style="263" customWidth="1"/>
    <col min="10743" max="10743" width="25.109375" style="263" customWidth="1"/>
    <col min="10744" max="10744" width="53.109375" style="263" customWidth="1"/>
    <col min="10745" max="10745" width="2.77734375" style="263" customWidth="1"/>
    <col min="10746" max="10746" width="25.109375" style="263" customWidth="1"/>
    <col min="10747" max="10747" width="2.77734375" style="263" customWidth="1"/>
    <col min="10748" max="10748" width="24" style="263" customWidth="1"/>
    <col min="10749" max="10749" width="2.77734375" style="263" customWidth="1"/>
    <col min="10750" max="10750" width="21.77734375" style="263" customWidth="1"/>
    <col min="10751" max="10751" width="2.77734375" style="263" customWidth="1"/>
    <col min="10752" max="10752" width="22.109375" style="263" customWidth="1"/>
    <col min="10753" max="10753" width="53.77734375" style="263" customWidth="1"/>
    <col min="10754" max="10754" width="2.77734375" style="263" customWidth="1"/>
    <col min="10755" max="10755" width="23.77734375" style="263" customWidth="1"/>
    <col min="10756" max="10756" width="2.77734375" style="263" customWidth="1"/>
    <col min="10757" max="10757" width="22.5546875" style="263" customWidth="1"/>
    <col min="10758" max="10758" width="2.77734375" style="263" customWidth="1"/>
    <col min="10759" max="10759" width="18.77734375" style="263" customWidth="1"/>
    <col min="10760" max="10760" width="2.77734375" style="263" customWidth="1"/>
    <col min="10761" max="10761" width="19.109375" style="263" customWidth="1"/>
    <col min="10762" max="10762" width="2.77734375" style="263" customWidth="1"/>
    <col min="10763" max="10763" width="19.77734375" style="263" customWidth="1"/>
    <col min="10764" max="10932" width="8.77734375" style="263"/>
    <col min="10933" max="10933" width="55.109375" style="263" customWidth="1"/>
    <col min="10934" max="10934" width="2.77734375" style="263" customWidth="1"/>
    <col min="10935" max="10935" width="19.44140625" style="263" customWidth="1"/>
    <col min="10936" max="10936" width="2.77734375" style="263" customWidth="1"/>
    <col min="10937" max="10937" width="20.77734375" style="263" customWidth="1"/>
    <col min="10938" max="10938" width="2.77734375" style="263" customWidth="1"/>
    <col min="10939" max="10939" width="21" style="263" customWidth="1"/>
    <col min="10940" max="10940" width="2.77734375" style="263" customWidth="1"/>
    <col min="10941" max="10941" width="18.77734375" style="263" customWidth="1"/>
    <col min="10942" max="10942" width="2.77734375" style="263" customWidth="1"/>
    <col min="10943" max="10943" width="16.77734375" style="263" customWidth="1"/>
    <col min="10944" max="10944" width="2.77734375" style="263" customWidth="1"/>
    <col min="10945" max="10945" width="16.44140625" style="263" customWidth="1"/>
    <col min="10946" max="10946" width="2.77734375" style="263" customWidth="1"/>
    <col min="10947" max="10947" width="19.77734375" style="263" customWidth="1"/>
    <col min="10948" max="10948" width="2.77734375" style="263" customWidth="1"/>
    <col min="10949" max="10949" width="19.44140625" style="263" customWidth="1"/>
    <col min="10950" max="10950" width="2.77734375" style="263" customWidth="1"/>
    <col min="10951" max="10951" width="17.109375" style="263" customWidth="1"/>
    <col min="10952" max="10952" width="2.77734375" style="263" customWidth="1"/>
    <col min="10953" max="10953" width="19.109375" style="263" customWidth="1"/>
    <col min="10954" max="10954" width="2.77734375" style="263" customWidth="1"/>
    <col min="10955" max="10955" width="18.109375" style="263" customWidth="1"/>
    <col min="10956" max="10956" width="2.77734375" style="263" customWidth="1"/>
    <col min="10957" max="10957" width="17.5546875" style="263" customWidth="1"/>
    <col min="10958" max="10958" width="2.77734375" style="263" customWidth="1"/>
    <col min="10959" max="10959" width="20.77734375" style="263" customWidth="1"/>
    <col min="10960" max="10960" width="2.77734375" style="263" customWidth="1"/>
    <col min="10961" max="10961" width="17.77734375" style="263" customWidth="1"/>
    <col min="10962" max="10962" width="2.77734375" style="263" customWidth="1"/>
    <col min="10963" max="10963" width="19.5546875" style="263" customWidth="1"/>
    <col min="10964" max="10964" width="2.77734375" style="263" customWidth="1"/>
    <col min="10965" max="10965" width="16" style="263" customWidth="1"/>
    <col min="10966" max="10966" width="2.77734375" style="263" customWidth="1"/>
    <col min="10967" max="10967" width="18.77734375" style="263" customWidth="1"/>
    <col min="10968" max="10968" width="2.77734375" style="263" customWidth="1"/>
    <col min="10969" max="10969" width="18.109375" style="263" customWidth="1"/>
    <col min="10970" max="10971" width="8.77734375" style="263" customWidth="1"/>
    <col min="10972" max="10972" width="2.77734375" style="263" customWidth="1"/>
    <col min="10973" max="10973" width="18.77734375" style="263" customWidth="1"/>
    <col min="10974" max="10974" width="2.77734375" style="263" customWidth="1"/>
    <col min="10975" max="10975" width="19" style="263" customWidth="1"/>
    <col min="10976" max="10976" width="2.77734375" style="263" customWidth="1"/>
    <col min="10977" max="10977" width="18.109375" style="263" customWidth="1"/>
    <col min="10978" max="10978" width="2.77734375" style="263" customWidth="1"/>
    <col min="10979" max="10979" width="18.5546875" style="263" customWidth="1"/>
    <col min="10980" max="10980" width="2.77734375" style="263" customWidth="1"/>
    <col min="10981" max="10981" width="18.77734375" style="263" customWidth="1"/>
    <col min="10982" max="10982" width="2.77734375" style="263" customWidth="1"/>
    <col min="10983" max="10983" width="22.5546875" style="263" customWidth="1"/>
    <col min="10984" max="10984" width="2.77734375" style="263" customWidth="1"/>
    <col min="10985" max="10985" width="19.109375" style="263" customWidth="1"/>
    <col min="10986" max="10986" width="2.77734375" style="263" customWidth="1"/>
    <col min="10987" max="10987" width="22.77734375" style="263" customWidth="1"/>
    <col min="10988" max="10988" width="2.77734375" style="263" customWidth="1"/>
    <col min="10989" max="10989" width="24.109375" style="263" customWidth="1"/>
    <col min="10990" max="10990" width="2.77734375" style="263" customWidth="1"/>
    <col min="10991" max="10991" width="22.77734375" style="263" customWidth="1"/>
    <col min="10992" max="10992" width="2.77734375" style="263" customWidth="1"/>
    <col min="10993" max="10993" width="19.77734375" style="263" customWidth="1"/>
    <col min="10994" max="10994" width="2.77734375" style="263" customWidth="1"/>
    <col min="10995" max="10995" width="22.44140625" style="263" customWidth="1"/>
    <col min="10996" max="10996" width="2.77734375" style="263" customWidth="1"/>
    <col min="10997" max="10997" width="21.77734375" style="263" customWidth="1"/>
    <col min="10998" max="10998" width="2.77734375" style="263" customWidth="1"/>
    <col min="10999" max="10999" width="25.109375" style="263" customWidth="1"/>
    <col min="11000" max="11000" width="53.109375" style="263" customWidth="1"/>
    <col min="11001" max="11001" width="2.77734375" style="263" customWidth="1"/>
    <col min="11002" max="11002" width="25.109375" style="263" customWidth="1"/>
    <col min="11003" max="11003" width="2.77734375" style="263" customWidth="1"/>
    <col min="11004" max="11004" width="24" style="263" customWidth="1"/>
    <col min="11005" max="11005" width="2.77734375" style="263" customWidth="1"/>
    <col min="11006" max="11006" width="21.77734375" style="263" customWidth="1"/>
    <col min="11007" max="11007" width="2.77734375" style="263" customWidth="1"/>
    <col min="11008" max="11008" width="22.109375" style="263" customWidth="1"/>
    <col min="11009" max="11009" width="53.77734375" style="263" customWidth="1"/>
    <col min="11010" max="11010" width="2.77734375" style="263" customWidth="1"/>
    <col min="11011" max="11011" width="23.77734375" style="263" customWidth="1"/>
    <col min="11012" max="11012" width="2.77734375" style="263" customWidth="1"/>
    <col min="11013" max="11013" width="22.5546875" style="263" customWidth="1"/>
    <col min="11014" max="11014" width="2.77734375" style="263" customWidth="1"/>
    <col min="11015" max="11015" width="18.77734375" style="263" customWidth="1"/>
    <col min="11016" max="11016" width="2.77734375" style="263" customWidth="1"/>
    <col min="11017" max="11017" width="19.109375" style="263" customWidth="1"/>
    <col min="11018" max="11018" width="2.77734375" style="263" customWidth="1"/>
    <col min="11019" max="11019" width="19.77734375" style="263" customWidth="1"/>
    <col min="11020" max="11188" width="8.77734375" style="263"/>
    <col min="11189" max="11189" width="55.109375" style="263" customWidth="1"/>
    <col min="11190" max="11190" width="2.77734375" style="263" customWidth="1"/>
    <col min="11191" max="11191" width="19.44140625" style="263" customWidth="1"/>
    <col min="11192" max="11192" width="2.77734375" style="263" customWidth="1"/>
    <col min="11193" max="11193" width="20.77734375" style="263" customWidth="1"/>
    <col min="11194" max="11194" width="2.77734375" style="263" customWidth="1"/>
    <col min="11195" max="11195" width="21" style="263" customWidth="1"/>
    <col min="11196" max="11196" width="2.77734375" style="263" customWidth="1"/>
    <col min="11197" max="11197" width="18.77734375" style="263" customWidth="1"/>
    <col min="11198" max="11198" width="2.77734375" style="263" customWidth="1"/>
    <col min="11199" max="11199" width="16.77734375" style="263" customWidth="1"/>
    <col min="11200" max="11200" width="2.77734375" style="263" customWidth="1"/>
    <col min="11201" max="11201" width="16.44140625" style="263" customWidth="1"/>
    <col min="11202" max="11202" width="2.77734375" style="263" customWidth="1"/>
    <col min="11203" max="11203" width="19.77734375" style="263" customWidth="1"/>
    <col min="11204" max="11204" width="2.77734375" style="263" customWidth="1"/>
    <col min="11205" max="11205" width="19.44140625" style="263" customWidth="1"/>
    <col min="11206" max="11206" width="2.77734375" style="263" customWidth="1"/>
    <col min="11207" max="11207" width="17.109375" style="263" customWidth="1"/>
    <col min="11208" max="11208" width="2.77734375" style="263" customWidth="1"/>
    <col min="11209" max="11209" width="19.109375" style="263" customWidth="1"/>
    <col min="11210" max="11210" width="2.77734375" style="263" customWidth="1"/>
    <col min="11211" max="11211" width="18.109375" style="263" customWidth="1"/>
    <col min="11212" max="11212" width="2.77734375" style="263" customWidth="1"/>
    <col min="11213" max="11213" width="17.5546875" style="263" customWidth="1"/>
    <col min="11214" max="11214" width="2.77734375" style="263" customWidth="1"/>
    <col min="11215" max="11215" width="20.77734375" style="263" customWidth="1"/>
    <col min="11216" max="11216" width="2.77734375" style="263" customWidth="1"/>
    <col min="11217" max="11217" width="17.77734375" style="263" customWidth="1"/>
    <col min="11218" max="11218" width="2.77734375" style="263" customWidth="1"/>
    <col min="11219" max="11219" width="19.5546875" style="263" customWidth="1"/>
    <col min="11220" max="11220" width="2.77734375" style="263" customWidth="1"/>
    <col min="11221" max="11221" width="16" style="263" customWidth="1"/>
    <col min="11222" max="11222" width="2.77734375" style="263" customWidth="1"/>
    <col min="11223" max="11223" width="18.77734375" style="263" customWidth="1"/>
    <col min="11224" max="11224" width="2.77734375" style="263" customWidth="1"/>
    <col min="11225" max="11225" width="18.109375" style="263" customWidth="1"/>
    <col min="11226" max="11227" width="8.77734375" style="263" customWidth="1"/>
    <col min="11228" max="11228" width="2.77734375" style="263" customWidth="1"/>
    <col min="11229" max="11229" width="18.77734375" style="263" customWidth="1"/>
    <col min="11230" max="11230" width="2.77734375" style="263" customWidth="1"/>
    <col min="11231" max="11231" width="19" style="263" customWidth="1"/>
    <col min="11232" max="11232" width="2.77734375" style="263" customWidth="1"/>
    <col min="11233" max="11233" width="18.109375" style="263" customWidth="1"/>
    <col min="11234" max="11234" width="2.77734375" style="263" customWidth="1"/>
    <col min="11235" max="11235" width="18.5546875" style="263" customWidth="1"/>
    <col min="11236" max="11236" width="2.77734375" style="263" customWidth="1"/>
    <col min="11237" max="11237" width="18.77734375" style="263" customWidth="1"/>
    <col min="11238" max="11238" width="2.77734375" style="263" customWidth="1"/>
    <col min="11239" max="11239" width="22.5546875" style="263" customWidth="1"/>
    <col min="11240" max="11240" width="2.77734375" style="263" customWidth="1"/>
    <col min="11241" max="11241" width="19.109375" style="263" customWidth="1"/>
    <col min="11242" max="11242" width="2.77734375" style="263" customWidth="1"/>
    <col min="11243" max="11243" width="22.77734375" style="263" customWidth="1"/>
    <col min="11244" max="11244" width="2.77734375" style="263" customWidth="1"/>
    <col min="11245" max="11245" width="24.109375" style="263" customWidth="1"/>
    <col min="11246" max="11246" width="2.77734375" style="263" customWidth="1"/>
    <col min="11247" max="11247" width="22.77734375" style="263" customWidth="1"/>
    <col min="11248" max="11248" width="2.77734375" style="263" customWidth="1"/>
    <col min="11249" max="11249" width="19.77734375" style="263" customWidth="1"/>
    <col min="11250" max="11250" width="2.77734375" style="263" customWidth="1"/>
    <col min="11251" max="11251" width="22.44140625" style="263" customWidth="1"/>
    <col min="11252" max="11252" width="2.77734375" style="263" customWidth="1"/>
    <col min="11253" max="11253" width="21.77734375" style="263" customWidth="1"/>
    <col min="11254" max="11254" width="2.77734375" style="263" customWidth="1"/>
    <col min="11255" max="11255" width="25.109375" style="263" customWidth="1"/>
    <col min="11256" max="11256" width="53.109375" style="263" customWidth="1"/>
    <col min="11257" max="11257" width="2.77734375" style="263" customWidth="1"/>
    <col min="11258" max="11258" width="25.109375" style="263" customWidth="1"/>
    <col min="11259" max="11259" width="2.77734375" style="263" customWidth="1"/>
    <col min="11260" max="11260" width="24" style="263" customWidth="1"/>
    <col min="11261" max="11261" width="2.77734375" style="263" customWidth="1"/>
    <col min="11262" max="11262" width="21.77734375" style="263" customWidth="1"/>
    <col min="11263" max="11263" width="2.77734375" style="263" customWidth="1"/>
    <col min="11264" max="11264" width="22.109375" style="263" customWidth="1"/>
    <col min="11265" max="11265" width="53.77734375" style="263" customWidth="1"/>
    <col min="11266" max="11266" width="2.77734375" style="263" customWidth="1"/>
    <col min="11267" max="11267" width="23.77734375" style="263" customWidth="1"/>
    <col min="11268" max="11268" width="2.77734375" style="263" customWidth="1"/>
    <col min="11269" max="11269" width="22.5546875" style="263" customWidth="1"/>
    <col min="11270" max="11270" width="2.77734375" style="263" customWidth="1"/>
    <col min="11271" max="11271" width="18.77734375" style="263" customWidth="1"/>
    <col min="11272" max="11272" width="2.77734375" style="263" customWidth="1"/>
    <col min="11273" max="11273" width="19.109375" style="263" customWidth="1"/>
    <col min="11274" max="11274" width="2.77734375" style="263" customWidth="1"/>
    <col min="11275" max="11275" width="19.77734375" style="263" customWidth="1"/>
    <col min="11276" max="11444" width="8.77734375" style="263"/>
    <col min="11445" max="11445" width="55.109375" style="263" customWidth="1"/>
    <col min="11446" max="11446" width="2.77734375" style="263" customWidth="1"/>
    <col min="11447" max="11447" width="19.44140625" style="263" customWidth="1"/>
    <col min="11448" max="11448" width="2.77734375" style="263" customWidth="1"/>
    <col min="11449" max="11449" width="20.77734375" style="263" customWidth="1"/>
    <col min="11450" max="11450" width="2.77734375" style="263" customWidth="1"/>
    <col min="11451" max="11451" width="21" style="263" customWidth="1"/>
    <col min="11452" max="11452" width="2.77734375" style="263" customWidth="1"/>
    <col min="11453" max="11453" width="18.77734375" style="263" customWidth="1"/>
    <col min="11454" max="11454" width="2.77734375" style="263" customWidth="1"/>
    <col min="11455" max="11455" width="16.77734375" style="263" customWidth="1"/>
    <col min="11456" max="11456" width="2.77734375" style="263" customWidth="1"/>
    <col min="11457" max="11457" width="16.44140625" style="263" customWidth="1"/>
    <col min="11458" max="11458" width="2.77734375" style="263" customWidth="1"/>
    <col min="11459" max="11459" width="19.77734375" style="263" customWidth="1"/>
    <col min="11460" max="11460" width="2.77734375" style="263" customWidth="1"/>
    <col min="11461" max="11461" width="19.44140625" style="263" customWidth="1"/>
    <col min="11462" max="11462" width="2.77734375" style="263" customWidth="1"/>
    <col min="11463" max="11463" width="17.109375" style="263" customWidth="1"/>
    <col min="11464" max="11464" width="2.77734375" style="263" customWidth="1"/>
    <col min="11465" max="11465" width="19.109375" style="263" customWidth="1"/>
    <col min="11466" max="11466" width="2.77734375" style="263" customWidth="1"/>
    <col min="11467" max="11467" width="18.109375" style="263" customWidth="1"/>
    <col min="11468" max="11468" width="2.77734375" style="263" customWidth="1"/>
    <col min="11469" max="11469" width="17.5546875" style="263" customWidth="1"/>
    <col min="11470" max="11470" width="2.77734375" style="263" customWidth="1"/>
    <col min="11471" max="11471" width="20.77734375" style="263" customWidth="1"/>
    <col min="11472" max="11472" width="2.77734375" style="263" customWidth="1"/>
    <col min="11473" max="11473" width="17.77734375" style="263" customWidth="1"/>
    <col min="11474" max="11474" width="2.77734375" style="263" customWidth="1"/>
    <col min="11475" max="11475" width="19.5546875" style="263" customWidth="1"/>
    <col min="11476" max="11476" width="2.77734375" style="263" customWidth="1"/>
    <col min="11477" max="11477" width="16" style="263" customWidth="1"/>
    <col min="11478" max="11478" width="2.77734375" style="263" customWidth="1"/>
    <col min="11479" max="11479" width="18.77734375" style="263" customWidth="1"/>
    <col min="11480" max="11480" width="2.77734375" style="263" customWidth="1"/>
    <col min="11481" max="11481" width="18.109375" style="263" customWidth="1"/>
    <col min="11482" max="11483" width="8.77734375" style="263" customWidth="1"/>
    <col min="11484" max="11484" width="2.77734375" style="263" customWidth="1"/>
    <col min="11485" max="11485" width="18.77734375" style="263" customWidth="1"/>
    <col min="11486" max="11486" width="2.77734375" style="263" customWidth="1"/>
    <col min="11487" max="11487" width="19" style="263" customWidth="1"/>
    <col min="11488" max="11488" width="2.77734375" style="263" customWidth="1"/>
    <col min="11489" max="11489" width="18.109375" style="263" customWidth="1"/>
    <col min="11490" max="11490" width="2.77734375" style="263" customWidth="1"/>
    <col min="11491" max="11491" width="18.5546875" style="263" customWidth="1"/>
    <col min="11492" max="11492" width="2.77734375" style="263" customWidth="1"/>
    <col min="11493" max="11493" width="18.77734375" style="263" customWidth="1"/>
    <col min="11494" max="11494" width="2.77734375" style="263" customWidth="1"/>
    <col min="11495" max="11495" width="22.5546875" style="263" customWidth="1"/>
    <col min="11496" max="11496" width="2.77734375" style="263" customWidth="1"/>
    <col min="11497" max="11497" width="19.109375" style="263" customWidth="1"/>
    <col min="11498" max="11498" width="2.77734375" style="263" customWidth="1"/>
    <col min="11499" max="11499" width="22.77734375" style="263" customWidth="1"/>
    <col min="11500" max="11500" width="2.77734375" style="263" customWidth="1"/>
    <col min="11501" max="11501" width="24.109375" style="263" customWidth="1"/>
    <col min="11502" max="11502" width="2.77734375" style="263" customWidth="1"/>
    <col min="11503" max="11503" width="22.77734375" style="263" customWidth="1"/>
    <col min="11504" max="11504" width="2.77734375" style="263" customWidth="1"/>
    <col min="11505" max="11505" width="19.77734375" style="263" customWidth="1"/>
    <col min="11506" max="11506" width="2.77734375" style="263" customWidth="1"/>
    <col min="11507" max="11507" width="22.44140625" style="263" customWidth="1"/>
    <col min="11508" max="11508" width="2.77734375" style="263" customWidth="1"/>
    <col min="11509" max="11509" width="21.77734375" style="263" customWidth="1"/>
    <col min="11510" max="11510" width="2.77734375" style="263" customWidth="1"/>
    <col min="11511" max="11511" width="25.109375" style="263" customWidth="1"/>
    <col min="11512" max="11512" width="53.109375" style="263" customWidth="1"/>
    <col min="11513" max="11513" width="2.77734375" style="263" customWidth="1"/>
    <col min="11514" max="11514" width="25.109375" style="263" customWidth="1"/>
    <col min="11515" max="11515" width="2.77734375" style="263" customWidth="1"/>
    <col min="11516" max="11516" width="24" style="263" customWidth="1"/>
    <col min="11517" max="11517" width="2.77734375" style="263" customWidth="1"/>
    <col min="11518" max="11518" width="21.77734375" style="263" customWidth="1"/>
    <col min="11519" max="11519" width="2.77734375" style="263" customWidth="1"/>
    <col min="11520" max="11520" width="22.109375" style="263" customWidth="1"/>
    <col min="11521" max="11521" width="53.77734375" style="263" customWidth="1"/>
    <col min="11522" max="11522" width="2.77734375" style="263" customWidth="1"/>
    <col min="11523" max="11523" width="23.77734375" style="263" customWidth="1"/>
    <col min="11524" max="11524" width="2.77734375" style="263" customWidth="1"/>
    <col min="11525" max="11525" width="22.5546875" style="263" customWidth="1"/>
    <col min="11526" max="11526" width="2.77734375" style="263" customWidth="1"/>
    <col min="11527" max="11527" width="18.77734375" style="263" customWidth="1"/>
    <col min="11528" max="11528" width="2.77734375" style="263" customWidth="1"/>
    <col min="11529" max="11529" width="19.109375" style="263" customWidth="1"/>
    <col min="11530" max="11530" width="2.77734375" style="263" customWidth="1"/>
    <col min="11531" max="11531" width="19.77734375" style="263" customWidth="1"/>
    <col min="11532" max="11700" width="8.77734375" style="263"/>
    <col min="11701" max="11701" width="55.109375" style="263" customWidth="1"/>
    <col min="11702" max="11702" width="2.77734375" style="263" customWidth="1"/>
    <col min="11703" max="11703" width="19.44140625" style="263" customWidth="1"/>
    <col min="11704" max="11704" width="2.77734375" style="263" customWidth="1"/>
    <col min="11705" max="11705" width="20.77734375" style="263" customWidth="1"/>
    <col min="11706" max="11706" width="2.77734375" style="263" customWidth="1"/>
    <col min="11707" max="11707" width="21" style="263" customWidth="1"/>
    <col min="11708" max="11708" width="2.77734375" style="263" customWidth="1"/>
    <col min="11709" max="11709" width="18.77734375" style="263" customWidth="1"/>
    <col min="11710" max="11710" width="2.77734375" style="263" customWidth="1"/>
    <col min="11711" max="11711" width="16.77734375" style="263" customWidth="1"/>
    <col min="11712" max="11712" width="2.77734375" style="263" customWidth="1"/>
    <col min="11713" max="11713" width="16.44140625" style="263" customWidth="1"/>
    <col min="11714" max="11714" width="2.77734375" style="263" customWidth="1"/>
    <col min="11715" max="11715" width="19.77734375" style="263" customWidth="1"/>
    <col min="11716" max="11716" width="2.77734375" style="263" customWidth="1"/>
    <col min="11717" max="11717" width="19.44140625" style="263" customWidth="1"/>
    <col min="11718" max="11718" width="2.77734375" style="263" customWidth="1"/>
    <col min="11719" max="11719" width="17.109375" style="263" customWidth="1"/>
    <col min="11720" max="11720" width="2.77734375" style="263" customWidth="1"/>
    <col min="11721" max="11721" width="19.109375" style="263" customWidth="1"/>
    <col min="11722" max="11722" width="2.77734375" style="263" customWidth="1"/>
    <col min="11723" max="11723" width="18.109375" style="263" customWidth="1"/>
    <col min="11724" max="11724" width="2.77734375" style="263" customWidth="1"/>
    <col min="11725" max="11725" width="17.5546875" style="263" customWidth="1"/>
    <col min="11726" max="11726" width="2.77734375" style="263" customWidth="1"/>
    <col min="11727" max="11727" width="20.77734375" style="263" customWidth="1"/>
    <col min="11728" max="11728" width="2.77734375" style="263" customWidth="1"/>
    <col min="11729" max="11729" width="17.77734375" style="263" customWidth="1"/>
    <col min="11730" max="11730" width="2.77734375" style="263" customWidth="1"/>
    <col min="11731" max="11731" width="19.5546875" style="263" customWidth="1"/>
    <col min="11732" max="11732" width="2.77734375" style="263" customWidth="1"/>
    <col min="11733" max="11733" width="16" style="263" customWidth="1"/>
    <col min="11734" max="11734" width="2.77734375" style="263" customWidth="1"/>
    <col min="11735" max="11735" width="18.77734375" style="263" customWidth="1"/>
    <col min="11736" max="11736" width="2.77734375" style="263" customWidth="1"/>
    <col min="11737" max="11737" width="18.109375" style="263" customWidth="1"/>
    <col min="11738" max="11739" width="8.77734375" style="263" customWidth="1"/>
    <col min="11740" max="11740" width="2.77734375" style="263" customWidth="1"/>
    <col min="11741" max="11741" width="18.77734375" style="263" customWidth="1"/>
    <col min="11742" max="11742" width="2.77734375" style="263" customWidth="1"/>
    <col min="11743" max="11743" width="19" style="263" customWidth="1"/>
    <col min="11744" max="11744" width="2.77734375" style="263" customWidth="1"/>
    <col min="11745" max="11745" width="18.109375" style="263" customWidth="1"/>
    <col min="11746" max="11746" width="2.77734375" style="263" customWidth="1"/>
    <col min="11747" max="11747" width="18.5546875" style="263" customWidth="1"/>
    <col min="11748" max="11748" width="2.77734375" style="263" customWidth="1"/>
    <col min="11749" max="11749" width="18.77734375" style="263" customWidth="1"/>
    <col min="11750" max="11750" width="2.77734375" style="263" customWidth="1"/>
    <col min="11751" max="11751" width="22.5546875" style="263" customWidth="1"/>
    <col min="11752" max="11752" width="2.77734375" style="263" customWidth="1"/>
    <col min="11753" max="11753" width="19.109375" style="263" customWidth="1"/>
    <col min="11754" max="11754" width="2.77734375" style="263" customWidth="1"/>
    <col min="11755" max="11755" width="22.77734375" style="263" customWidth="1"/>
    <col min="11756" max="11756" width="2.77734375" style="263" customWidth="1"/>
    <col min="11757" max="11757" width="24.109375" style="263" customWidth="1"/>
    <col min="11758" max="11758" width="2.77734375" style="263" customWidth="1"/>
    <col min="11759" max="11759" width="22.77734375" style="263" customWidth="1"/>
    <col min="11760" max="11760" width="2.77734375" style="263" customWidth="1"/>
    <col min="11761" max="11761" width="19.77734375" style="263" customWidth="1"/>
    <col min="11762" max="11762" width="2.77734375" style="263" customWidth="1"/>
    <col min="11763" max="11763" width="22.44140625" style="263" customWidth="1"/>
    <col min="11764" max="11764" width="2.77734375" style="263" customWidth="1"/>
    <col min="11765" max="11765" width="21.77734375" style="263" customWidth="1"/>
    <col min="11766" max="11766" width="2.77734375" style="263" customWidth="1"/>
    <col min="11767" max="11767" width="25.109375" style="263" customWidth="1"/>
    <col min="11768" max="11768" width="53.109375" style="263" customWidth="1"/>
    <col min="11769" max="11769" width="2.77734375" style="263" customWidth="1"/>
    <col min="11770" max="11770" width="25.109375" style="263" customWidth="1"/>
    <col min="11771" max="11771" width="2.77734375" style="263" customWidth="1"/>
    <col min="11772" max="11772" width="24" style="263" customWidth="1"/>
    <col min="11773" max="11773" width="2.77734375" style="263" customWidth="1"/>
    <col min="11774" max="11774" width="21.77734375" style="263" customWidth="1"/>
    <col min="11775" max="11775" width="2.77734375" style="263" customWidth="1"/>
    <col min="11776" max="11776" width="22.109375" style="263" customWidth="1"/>
    <col min="11777" max="11777" width="53.77734375" style="263" customWidth="1"/>
    <col min="11778" max="11778" width="2.77734375" style="263" customWidth="1"/>
    <col min="11779" max="11779" width="23.77734375" style="263" customWidth="1"/>
    <col min="11780" max="11780" width="2.77734375" style="263" customWidth="1"/>
    <col min="11781" max="11781" width="22.5546875" style="263" customWidth="1"/>
    <col min="11782" max="11782" width="2.77734375" style="263" customWidth="1"/>
    <col min="11783" max="11783" width="18.77734375" style="263" customWidth="1"/>
    <col min="11784" max="11784" width="2.77734375" style="263" customWidth="1"/>
    <col min="11785" max="11785" width="19.109375" style="263" customWidth="1"/>
    <col min="11786" max="11786" width="2.77734375" style="263" customWidth="1"/>
    <col min="11787" max="11787" width="19.77734375" style="263" customWidth="1"/>
    <col min="11788" max="11956" width="8.77734375" style="263"/>
    <col min="11957" max="11957" width="55.109375" style="263" customWidth="1"/>
    <col min="11958" max="11958" width="2.77734375" style="263" customWidth="1"/>
    <col min="11959" max="11959" width="19.44140625" style="263" customWidth="1"/>
    <col min="11960" max="11960" width="2.77734375" style="263" customWidth="1"/>
    <col min="11961" max="11961" width="20.77734375" style="263" customWidth="1"/>
    <col min="11962" max="11962" width="2.77734375" style="263" customWidth="1"/>
    <col min="11963" max="11963" width="21" style="263" customWidth="1"/>
    <col min="11964" max="11964" width="2.77734375" style="263" customWidth="1"/>
    <col min="11965" max="11965" width="18.77734375" style="263" customWidth="1"/>
    <col min="11966" max="11966" width="2.77734375" style="263" customWidth="1"/>
    <col min="11967" max="11967" width="16.77734375" style="263" customWidth="1"/>
    <col min="11968" max="11968" width="2.77734375" style="263" customWidth="1"/>
    <col min="11969" max="11969" width="16.44140625" style="263" customWidth="1"/>
    <col min="11970" max="11970" width="2.77734375" style="263" customWidth="1"/>
    <col min="11971" max="11971" width="19.77734375" style="263" customWidth="1"/>
    <col min="11972" max="11972" width="2.77734375" style="263" customWidth="1"/>
    <col min="11973" max="11973" width="19.44140625" style="263" customWidth="1"/>
    <col min="11974" max="11974" width="2.77734375" style="263" customWidth="1"/>
    <col min="11975" max="11975" width="17.109375" style="263" customWidth="1"/>
    <col min="11976" max="11976" width="2.77734375" style="263" customWidth="1"/>
    <col min="11977" max="11977" width="19.109375" style="263" customWidth="1"/>
    <col min="11978" max="11978" width="2.77734375" style="263" customWidth="1"/>
    <col min="11979" max="11979" width="18.109375" style="263" customWidth="1"/>
    <col min="11980" max="11980" width="2.77734375" style="263" customWidth="1"/>
    <col min="11981" max="11981" width="17.5546875" style="263" customWidth="1"/>
    <col min="11982" max="11982" width="2.77734375" style="263" customWidth="1"/>
    <col min="11983" max="11983" width="20.77734375" style="263" customWidth="1"/>
    <col min="11984" max="11984" width="2.77734375" style="263" customWidth="1"/>
    <col min="11985" max="11985" width="17.77734375" style="263" customWidth="1"/>
    <col min="11986" max="11986" width="2.77734375" style="263" customWidth="1"/>
    <col min="11987" max="11987" width="19.5546875" style="263" customWidth="1"/>
    <col min="11988" max="11988" width="2.77734375" style="263" customWidth="1"/>
    <col min="11989" max="11989" width="16" style="263" customWidth="1"/>
    <col min="11990" max="11990" width="2.77734375" style="263" customWidth="1"/>
    <col min="11991" max="11991" width="18.77734375" style="263" customWidth="1"/>
    <col min="11992" max="11992" width="2.77734375" style="263" customWidth="1"/>
    <col min="11993" max="11993" width="18.109375" style="263" customWidth="1"/>
    <col min="11994" max="11995" width="8.77734375" style="263" customWidth="1"/>
    <col min="11996" max="11996" width="2.77734375" style="263" customWidth="1"/>
    <col min="11997" max="11997" width="18.77734375" style="263" customWidth="1"/>
    <col min="11998" max="11998" width="2.77734375" style="263" customWidth="1"/>
    <col min="11999" max="11999" width="19" style="263" customWidth="1"/>
    <col min="12000" max="12000" width="2.77734375" style="263" customWidth="1"/>
    <col min="12001" max="12001" width="18.109375" style="263" customWidth="1"/>
    <col min="12002" max="12002" width="2.77734375" style="263" customWidth="1"/>
    <col min="12003" max="12003" width="18.5546875" style="263" customWidth="1"/>
    <col min="12004" max="12004" width="2.77734375" style="263" customWidth="1"/>
    <col min="12005" max="12005" width="18.77734375" style="263" customWidth="1"/>
    <col min="12006" max="12006" width="2.77734375" style="263" customWidth="1"/>
    <col min="12007" max="12007" width="22.5546875" style="263" customWidth="1"/>
    <col min="12008" max="12008" width="2.77734375" style="263" customWidth="1"/>
    <col min="12009" max="12009" width="19.109375" style="263" customWidth="1"/>
    <col min="12010" max="12010" width="2.77734375" style="263" customWidth="1"/>
    <col min="12011" max="12011" width="22.77734375" style="263" customWidth="1"/>
    <col min="12012" max="12012" width="2.77734375" style="263" customWidth="1"/>
    <col min="12013" max="12013" width="24.109375" style="263" customWidth="1"/>
    <col min="12014" max="12014" width="2.77734375" style="263" customWidth="1"/>
    <col min="12015" max="12015" width="22.77734375" style="263" customWidth="1"/>
    <col min="12016" max="12016" width="2.77734375" style="263" customWidth="1"/>
    <col min="12017" max="12017" width="19.77734375" style="263" customWidth="1"/>
    <col min="12018" max="12018" width="2.77734375" style="263" customWidth="1"/>
    <col min="12019" max="12019" width="22.44140625" style="263" customWidth="1"/>
    <col min="12020" max="12020" width="2.77734375" style="263" customWidth="1"/>
    <col min="12021" max="12021" width="21.77734375" style="263" customWidth="1"/>
    <col min="12022" max="12022" width="2.77734375" style="263" customWidth="1"/>
    <col min="12023" max="12023" width="25.109375" style="263" customWidth="1"/>
    <col min="12024" max="12024" width="53.109375" style="263" customWidth="1"/>
    <col min="12025" max="12025" width="2.77734375" style="263" customWidth="1"/>
    <col min="12026" max="12026" width="25.109375" style="263" customWidth="1"/>
    <col min="12027" max="12027" width="2.77734375" style="263" customWidth="1"/>
    <col min="12028" max="12028" width="24" style="263" customWidth="1"/>
    <col min="12029" max="12029" width="2.77734375" style="263" customWidth="1"/>
    <col min="12030" max="12030" width="21.77734375" style="263" customWidth="1"/>
    <col min="12031" max="12031" width="2.77734375" style="263" customWidth="1"/>
    <col min="12032" max="12032" width="22.109375" style="263" customWidth="1"/>
    <col min="12033" max="12033" width="53.77734375" style="263" customWidth="1"/>
    <col min="12034" max="12034" width="2.77734375" style="263" customWidth="1"/>
    <col min="12035" max="12035" width="23.77734375" style="263" customWidth="1"/>
    <col min="12036" max="12036" width="2.77734375" style="263" customWidth="1"/>
    <col min="12037" max="12037" width="22.5546875" style="263" customWidth="1"/>
    <col min="12038" max="12038" width="2.77734375" style="263" customWidth="1"/>
    <col min="12039" max="12039" width="18.77734375" style="263" customWidth="1"/>
    <col min="12040" max="12040" width="2.77734375" style="263" customWidth="1"/>
    <col min="12041" max="12041" width="19.109375" style="263" customWidth="1"/>
    <col min="12042" max="12042" width="2.77734375" style="263" customWidth="1"/>
    <col min="12043" max="12043" width="19.77734375" style="263" customWidth="1"/>
    <col min="12044" max="12212" width="8.77734375" style="263"/>
    <col min="12213" max="12213" width="55.109375" style="263" customWidth="1"/>
    <col min="12214" max="12214" width="2.77734375" style="263" customWidth="1"/>
    <col min="12215" max="12215" width="19.44140625" style="263" customWidth="1"/>
    <col min="12216" max="12216" width="2.77734375" style="263" customWidth="1"/>
    <col min="12217" max="12217" width="20.77734375" style="263" customWidth="1"/>
    <col min="12218" max="12218" width="2.77734375" style="263" customWidth="1"/>
    <col min="12219" max="12219" width="21" style="263" customWidth="1"/>
    <col min="12220" max="12220" width="2.77734375" style="263" customWidth="1"/>
    <col min="12221" max="12221" width="18.77734375" style="263" customWidth="1"/>
    <col min="12222" max="12222" width="2.77734375" style="263" customWidth="1"/>
    <col min="12223" max="12223" width="16.77734375" style="263" customWidth="1"/>
    <col min="12224" max="12224" width="2.77734375" style="263" customWidth="1"/>
    <col min="12225" max="12225" width="16.44140625" style="263" customWidth="1"/>
    <col min="12226" max="12226" width="2.77734375" style="263" customWidth="1"/>
    <col min="12227" max="12227" width="19.77734375" style="263" customWidth="1"/>
    <col min="12228" max="12228" width="2.77734375" style="263" customWidth="1"/>
    <col min="12229" max="12229" width="19.44140625" style="263" customWidth="1"/>
    <col min="12230" max="12230" width="2.77734375" style="263" customWidth="1"/>
    <col min="12231" max="12231" width="17.109375" style="263" customWidth="1"/>
    <col min="12232" max="12232" width="2.77734375" style="263" customWidth="1"/>
    <col min="12233" max="12233" width="19.109375" style="263" customWidth="1"/>
    <col min="12234" max="12234" width="2.77734375" style="263" customWidth="1"/>
    <col min="12235" max="12235" width="18.109375" style="263" customWidth="1"/>
    <col min="12236" max="12236" width="2.77734375" style="263" customWidth="1"/>
    <col min="12237" max="12237" width="17.5546875" style="263" customWidth="1"/>
    <col min="12238" max="12238" width="2.77734375" style="263" customWidth="1"/>
    <col min="12239" max="12239" width="20.77734375" style="263" customWidth="1"/>
    <col min="12240" max="12240" width="2.77734375" style="263" customWidth="1"/>
    <col min="12241" max="12241" width="17.77734375" style="263" customWidth="1"/>
    <col min="12242" max="12242" width="2.77734375" style="263" customWidth="1"/>
    <col min="12243" max="12243" width="19.5546875" style="263" customWidth="1"/>
    <col min="12244" max="12244" width="2.77734375" style="263" customWidth="1"/>
    <col min="12245" max="12245" width="16" style="263" customWidth="1"/>
    <col min="12246" max="12246" width="2.77734375" style="263" customWidth="1"/>
    <col min="12247" max="12247" width="18.77734375" style="263" customWidth="1"/>
    <col min="12248" max="12248" width="2.77734375" style="263" customWidth="1"/>
    <col min="12249" max="12249" width="18.109375" style="263" customWidth="1"/>
    <col min="12250" max="12251" width="8.77734375" style="263" customWidth="1"/>
    <col min="12252" max="12252" width="2.77734375" style="263" customWidth="1"/>
    <col min="12253" max="12253" width="18.77734375" style="263" customWidth="1"/>
    <col min="12254" max="12254" width="2.77734375" style="263" customWidth="1"/>
    <col min="12255" max="12255" width="19" style="263" customWidth="1"/>
    <col min="12256" max="12256" width="2.77734375" style="263" customWidth="1"/>
    <col min="12257" max="12257" width="18.109375" style="263" customWidth="1"/>
    <col min="12258" max="12258" width="2.77734375" style="263" customWidth="1"/>
    <col min="12259" max="12259" width="18.5546875" style="263" customWidth="1"/>
    <col min="12260" max="12260" width="2.77734375" style="263" customWidth="1"/>
    <col min="12261" max="12261" width="18.77734375" style="263" customWidth="1"/>
    <col min="12262" max="12262" width="2.77734375" style="263" customWidth="1"/>
    <col min="12263" max="12263" width="22.5546875" style="263" customWidth="1"/>
    <col min="12264" max="12264" width="2.77734375" style="263" customWidth="1"/>
    <col min="12265" max="12265" width="19.109375" style="263" customWidth="1"/>
    <col min="12266" max="12266" width="2.77734375" style="263" customWidth="1"/>
    <col min="12267" max="12267" width="22.77734375" style="263" customWidth="1"/>
    <col min="12268" max="12268" width="2.77734375" style="263" customWidth="1"/>
    <col min="12269" max="12269" width="24.109375" style="263" customWidth="1"/>
    <col min="12270" max="12270" width="2.77734375" style="263" customWidth="1"/>
    <col min="12271" max="12271" width="22.77734375" style="263" customWidth="1"/>
    <col min="12272" max="12272" width="2.77734375" style="263" customWidth="1"/>
    <col min="12273" max="12273" width="19.77734375" style="263" customWidth="1"/>
    <col min="12274" max="12274" width="2.77734375" style="263" customWidth="1"/>
    <col min="12275" max="12275" width="22.44140625" style="263" customWidth="1"/>
    <col min="12276" max="12276" width="2.77734375" style="263" customWidth="1"/>
    <col min="12277" max="12277" width="21.77734375" style="263" customWidth="1"/>
    <col min="12278" max="12278" width="2.77734375" style="263" customWidth="1"/>
    <col min="12279" max="12279" width="25.109375" style="263" customWidth="1"/>
    <col min="12280" max="12280" width="53.109375" style="263" customWidth="1"/>
    <col min="12281" max="12281" width="2.77734375" style="263" customWidth="1"/>
    <col min="12282" max="12282" width="25.109375" style="263" customWidth="1"/>
    <col min="12283" max="12283" width="2.77734375" style="263" customWidth="1"/>
    <col min="12284" max="12284" width="24" style="263" customWidth="1"/>
    <col min="12285" max="12285" width="2.77734375" style="263" customWidth="1"/>
    <col min="12286" max="12286" width="21.77734375" style="263" customWidth="1"/>
    <col min="12287" max="12287" width="2.77734375" style="263" customWidth="1"/>
    <col min="12288" max="12288" width="22.109375" style="263" customWidth="1"/>
    <col min="12289" max="12289" width="53.77734375" style="263" customWidth="1"/>
    <col min="12290" max="12290" width="2.77734375" style="263" customWidth="1"/>
    <col min="12291" max="12291" width="23.77734375" style="263" customWidth="1"/>
    <col min="12292" max="12292" width="2.77734375" style="263" customWidth="1"/>
    <col min="12293" max="12293" width="22.5546875" style="263" customWidth="1"/>
    <col min="12294" max="12294" width="2.77734375" style="263" customWidth="1"/>
    <col min="12295" max="12295" width="18.77734375" style="263" customWidth="1"/>
    <col min="12296" max="12296" width="2.77734375" style="263" customWidth="1"/>
    <col min="12297" max="12297" width="19.109375" style="263" customWidth="1"/>
    <col min="12298" max="12298" width="2.77734375" style="263" customWidth="1"/>
    <col min="12299" max="12299" width="19.77734375" style="263" customWidth="1"/>
    <col min="12300" max="12468" width="8.77734375" style="263"/>
    <col min="12469" max="12469" width="55.109375" style="263" customWidth="1"/>
    <col min="12470" max="12470" width="2.77734375" style="263" customWidth="1"/>
    <col min="12471" max="12471" width="19.44140625" style="263" customWidth="1"/>
    <col min="12472" max="12472" width="2.77734375" style="263" customWidth="1"/>
    <col min="12473" max="12473" width="20.77734375" style="263" customWidth="1"/>
    <col min="12474" max="12474" width="2.77734375" style="263" customWidth="1"/>
    <col min="12475" max="12475" width="21" style="263" customWidth="1"/>
    <col min="12476" max="12476" width="2.77734375" style="263" customWidth="1"/>
    <col min="12477" max="12477" width="18.77734375" style="263" customWidth="1"/>
    <col min="12478" max="12478" width="2.77734375" style="263" customWidth="1"/>
    <col min="12479" max="12479" width="16.77734375" style="263" customWidth="1"/>
    <col min="12480" max="12480" width="2.77734375" style="263" customWidth="1"/>
    <col min="12481" max="12481" width="16.44140625" style="263" customWidth="1"/>
    <col min="12482" max="12482" width="2.77734375" style="263" customWidth="1"/>
    <col min="12483" max="12483" width="19.77734375" style="263" customWidth="1"/>
    <col min="12484" max="12484" width="2.77734375" style="263" customWidth="1"/>
    <col min="12485" max="12485" width="19.44140625" style="263" customWidth="1"/>
    <col min="12486" max="12486" width="2.77734375" style="263" customWidth="1"/>
    <col min="12487" max="12487" width="17.109375" style="263" customWidth="1"/>
    <col min="12488" max="12488" width="2.77734375" style="263" customWidth="1"/>
    <col min="12489" max="12489" width="19.109375" style="263" customWidth="1"/>
    <col min="12490" max="12490" width="2.77734375" style="263" customWidth="1"/>
    <col min="12491" max="12491" width="18.109375" style="263" customWidth="1"/>
    <col min="12492" max="12492" width="2.77734375" style="263" customWidth="1"/>
    <col min="12493" max="12493" width="17.5546875" style="263" customWidth="1"/>
    <col min="12494" max="12494" width="2.77734375" style="263" customWidth="1"/>
    <col min="12495" max="12495" width="20.77734375" style="263" customWidth="1"/>
    <col min="12496" max="12496" width="2.77734375" style="263" customWidth="1"/>
    <col min="12497" max="12497" width="17.77734375" style="263" customWidth="1"/>
    <col min="12498" max="12498" width="2.77734375" style="263" customWidth="1"/>
    <col min="12499" max="12499" width="19.5546875" style="263" customWidth="1"/>
    <col min="12500" max="12500" width="2.77734375" style="263" customWidth="1"/>
    <col min="12501" max="12501" width="16" style="263" customWidth="1"/>
    <col min="12502" max="12502" width="2.77734375" style="263" customWidth="1"/>
    <col min="12503" max="12503" width="18.77734375" style="263" customWidth="1"/>
    <col min="12504" max="12504" width="2.77734375" style="263" customWidth="1"/>
    <col min="12505" max="12505" width="18.109375" style="263" customWidth="1"/>
    <col min="12506" max="12507" width="8.77734375" style="263" customWidth="1"/>
    <col min="12508" max="12508" width="2.77734375" style="263" customWidth="1"/>
    <col min="12509" max="12509" width="18.77734375" style="263" customWidth="1"/>
    <col min="12510" max="12510" width="2.77734375" style="263" customWidth="1"/>
    <col min="12511" max="12511" width="19" style="263" customWidth="1"/>
    <col min="12512" max="12512" width="2.77734375" style="263" customWidth="1"/>
    <col min="12513" max="12513" width="18.109375" style="263" customWidth="1"/>
    <col min="12514" max="12514" width="2.77734375" style="263" customWidth="1"/>
    <col min="12515" max="12515" width="18.5546875" style="263" customWidth="1"/>
    <col min="12516" max="12516" width="2.77734375" style="263" customWidth="1"/>
    <col min="12517" max="12517" width="18.77734375" style="263" customWidth="1"/>
    <col min="12518" max="12518" width="2.77734375" style="263" customWidth="1"/>
    <col min="12519" max="12519" width="22.5546875" style="263" customWidth="1"/>
    <col min="12520" max="12520" width="2.77734375" style="263" customWidth="1"/>
    <col min="12521" max="12521" width="19.109375" style="263" customWidth="1"/>
    <col min="12522" max="12522" width="2.77734375" style="263" customWidth="1"/>
    <col min="12523" max="12523" width="22.77734375" style="263" customWidth="1"/>
    <col min="12524" max="12524" width="2.77734375" style="263" customWidth="1"/>
    <col min="12525" max="12525" width="24.109375" style="263" customWidth="1"/>
    <col min="12526" max="12526" width="2.77734375" style="263" customWidth="1"/>
    <col min="12527" max="12527" width="22.77734375" style="263" customWidth="1"/>
    <col min="12528" max="12528" width="2.77734375" style="263" customWidth="1"/>
    <col min="12529" max="12529" width="19.77734375" style="263" customWidth="1"/>
    <col min="12530" max="12530" width="2.77734375" style="263" customWidth="1"/>
    <col min="12531" max="12531" width="22.44140625" style="263" customWidth="1"/>
    <col min="12532" max="12532" width="2.77734375" style="263" customWidth="1"/>
    <col min="12533" max="12533" width="21.77734375" style="263" customWidth="1"/>
    <col min="12534" max="12534" width="2.77734375" style="263" customWidth="1"/>
    <col min="12535" max="12535" width="25.109375" style="263" customWidth="1"/>
    <col min="12536" max="12536" width="53.109375" style="263" customWidth="1"/>
    <col min="12537" max="12537" width="2.77734375" style="263" customWidth="1"/>
    <col min="12538" max="12538" width="25.109375" style="263" customWidth="1"/>
    <col min="12539" max="12539" width="2.77734375" style="263" customWidth="1"/>
    <col min="12540" max="12540" width="24" style="263" customWidth="1"/>
    <col min="12541" max="12541" width="2.77734375" style="263" customWidth="1"/>
    <col min="12542" max="12542" width="21.77734375" style="263" customWidth="1"/>
    <col min="12543" max="12543" width="2.77734375" style="263" customWidth="1"/>
    <col min="12544" max="12544" width="22.109375" style="263" customWidth="1"/>
    <col min="12545" max="12545" width="53.77734375" style="263" customWidth="1"/>
    <col min="12546" max="12546" width="2.77734375" style="263" customWidth="1"/>
    <col min="12547" max="12547" width="23.77734375" style="263" customWidth="1"/>
    <col min="12548" max="12548" width="2.77734375" style="263" customWidth="1"/>
    <col min="12549" max="12549" width="22.5546875" style="263" customWidth="1"/>
    <col min="12550" max="12550" width="2.77734375" style="263" customWidth="1"/>
    <col min="12551" max="12551" width="18.77734375" style="263" customWidth="1"/>
    <col min="12552" max="12552" width="2.77734375" style="263" customWidth="1"/>
    <col min="12553" max="12553" width="19.109375" style="263" customWidth="1"/>
    <col min="12554" max="12554" width="2.77734375" style="263" customWidth="1"/>
    <col min="12555" max="12555" width="19.77734375" style="263" customWidth="1"/>
    <col min="12556" max="12724" width="8.77734375" style="263"/>
    <col min="12725" max="12725" width="55.109375" style="263" customWidth="1"/>
    <col min="12726" max="12726" width="2.77734375" style="263" customWidth="1"/>
    <col min="12727" max="12727" width="19.44140625" style="263" customWidth="1"/>
    <col min="12728" max="12728" width="2.77734375" style="263" customWidth="1"/>
    <col min="12729" max="12729" width="20.77734375" style="263" customWidth="1"/>
    <col min="12730" max="12730" width="2.77734375" style="263" customWidth="1"/>
    <col min="12731" max="12731" width="21" style="263" customWidth="1"/>
    <col min="12732" max="12732" width="2.77734375" style="263" customWidth="1"/>
    <col min="12733" max="12733" width="18.77734375" style="263" customWidth="1"/>
    <col min="12734" max="12734" width="2.77734375" style="263" customWidth="1"/>
    <col min="12735" max="12735" width="16.77734375" style="263" customWidth="1"/>
    <col min="12736" max="12736" width="2.77734375" style="263" customWidth="1"/>
    <col min="12737" max="12737" width="16.44140625" style="263" customWidth="1"/>
    <col min="12738" max="12738" width="2.77734375" style="263" customWidth="1"/>
    <col min="12739" max="12739" width="19.77734375" style="263" customWidth="1"/>
    <col min="12740" max="12740" width="2.77734375" style="263" customWidth="1"/>
    <col min="12741" max="12741" width="19.44140625" style="263" customWidth="1"/>
    <col min="12742" max="12742" width="2.77734375" style="263" customWidth="1"/>
    <col min="12743" max="12743" width="17.109375" style="263" customWidth="1"/>
    <col min="12744" max="12744" width="2.77734375" style="263" customWidth="1"/>
    <col min="12745" max="12745" width="19.109375" style="263" customWidth="1"/>
    <col min="12746" max="12746" width="2.77734375" style="263" customWidth="1"/>
    <col min="12747" max="12747" width="18.109375" style="263" customWidth="1"/>
    <col min="12748" max="12748" width="2.77734375" style="263" customWidth="1"/>
    <col min="12749" max="12749" width="17.5546875" style="263" customWidth="1"/>
    <col min="12750" max="12750" width="2.77734375" style="263" customWidth="1"/>
    <col min="12751" max="12751" width="20.77734375" style="263" customWidth="1"/>
    <col min="12752" max="12752" width="2.77734375" style="263" customWidth="1"/>
    <col min="12753" max="12753" width="17.77734375" style="263" customWidth="1"/>
    <col min="12754" max="12754" width="2.77734375" style="263" customWidth="1"/>
    <col min="12755" max="12755" width="19.5546875" style="263" customWidth="1"/>
    <col min="12756" max="12756" width="2.77734375" style="263" customWidth="1"/>
    <col min="12757" max="12757" width="16" style="263" customWidth="1"/>
    <col min="12758" max="12758" width="2.77734375" style="263" customWidth="1"/>
    <col min="12759" max="12759" width="18.77734375" style="263" customWidth="1"/>
    <col min="12760" max="12760" width="2.77734375" style="263" customWidth="1"/>
    <col min="12761" max="12761" width="18.109375" style="263" customWidth="1"/>
    <col min="12762" max="12763" width="8.77734375" style="263" customWidth="1"/>
    <col min="12764" max="12764" width="2.77734375" style="263" customWidth="1"/>
    <col min="12765" max="12765" width="18.77734375" style="263" customWidth="1"/>
    <col min="12766" max="12766" width="2.77734375" style="263" customWidth="1"/>
    <col min="12767" max="12767" width="19" style="263" customWidth="1"/>
    <col min="12768" max="12768" width="2.77734375" style="263" customWidth="1"/>
    <col min="12769" max="12769" width="18.109375" style="263" customWidth="1"/>
    <col min="12770" max="12770" width="2.77734375" style="263" customWidth="1"/>
    <col min="12771" max="12771" width="18.5546875" style="263" customWidth="1"/>
    <col min="12772" max="12772" width="2.77734375" style="263" customWidth="1"/>
    <col min="12773" max="12773" width="18.77734375" style="263" customWidth="1"/>
    <col min="12774" max="12774" width="2.77734375" style="263" customWidth="1"/>
    <col min="12775" max="12775" width="22.5546875" style="263" customWidth="1"/>
    <col min="12776" max="12776" width="2.77734375" style="263" customWidth="1"/>
    <col min="12777" max="12777" width="19.109375" style="263" customWidth="1"/>
    <col min="12778" max="12778" width="2.77734375" style="263" customWidth="1"/>
    <col min="12779" max="12779" width="22.77734375" style="263" customWidth="1"/>
    <col min="12780" max="12780" width="2.77734375" style="263" customWidth="1"/>
    <col min="12781" max="12781" width="24.109375" style="263" customWidth="1"/>
    <col min="12782" max="12782" width="2.77734375" style="263" customWidth="1"/>
    <col min="12783" max="12783" width="22.77734375" style="263" customWidth="1"/>
    <col min="12784" max="12784" width="2.77734375" style="263" customWidth="1"/>
    <col min="12785" max="12785" width="19.77734375" style="263" customWidth="1"/>
    <col min="12786" max="12786" width="2.77734375" style="263" customWidth="1"/>
    <col min="12787" max="12787" width="22.44140625" style="263" customWidth="1"/>
    <col min="12788" max="12788" width="2.77734375" style="263" customWidth="1"/>
    <col min="12789" max="12789" width="21.77734375" style="263" customWidth="1"/>
    <col min="12790" max="12790" width="2.77734375" style="263" customWidth="1"/>
    <col min="12791" max="12791" width="25.109375" style="263" customWidth="1"/>
    <col min="12792" max="12792" width="53.109375" style="263" customWidth="1"/>
    <col min="12793" max="12793" width="2.77734375" style="263" customWidth="1"/>
    <col min="12794" max="12794" width="25.109375" style="263" customWidth="1"/>
    <col min="12795" max="12795" width="2.77734375" style="263" customWidth="1"/>
    <col min="12796" max="12796" width="24" style="263" customWidth="1"/>
    <col min="12797" max="12797" width="2.77734375" style="263" customWidth="1"/>
    <col min="12798" max="12798" width="21.77734375" style="263" customWidth="1"/>
    <col min="12799" max="12799" width="2.77734375" style="263" customWidth="1"/>
    <col min="12800" max="12800" width="22.109375" style="263" customWidth="1"/>
    <col min="12801" max="12801" width="53.77734375" style="263" customWidth="1"/>
    <col min="12802" max="12802" width="2.77734375" style="263" customWidth="1"/>
    <col min="12803" max="12803" width="23.77734375" style="263" customWidth="1"/>
    <col min="12804" max="12804" width="2.77734375" style="263" customWidth="1"/>
    <col min="12805" max="12805" width="22.5546875" style="263" customWidth="1"/>
    <col min="12806" max="12806" width="2.77734375" style="263" customWidth="1"/>
    <col min="12807" max="12807" width="18.77734375" style="263" customWidth="1"/>
    <col min="12808" max="12808" width="2.77734375" style="263" customWidth="1"/>
    <col min="12809" max="12809" width="19.109375" style="263" customWidth="1"/>
    <col min="12810" max="12810" width="2.77734375" style="263" customWidth="1"/>
    <col min="12811" max="12811" width="19.77734375" style="263" customWidth="1"/>
    <col min="12812" max="12980" width="8.77734375" style="263"/>
    <col min="12981" max="12981" width="55.109375" style="263" customWidth="1"/>
    <col min="12982" max="12982" width="2.77734375" style="263" customWidth="1"/>
    <col min="12983" max="12983" width="19.44140625" style="263" customWidth="1"/>
    <col min="12984" max="12984" width="2.77734375" style="263" customWidth="1"/>
    <col min="12985" max="12985" width="20.77734375" style="263" customWidth="1"/>
    <col min="12986" max="12986" width="2.77734375" style="263" customWidth="1"/>
    <col min="12987" max="12987" width="21" style="263" customWidth="1"/>
    <col min="12988" max="12988" width="2.77734375" style="263" customWidth="1"/>
    <col min="12989" max="12989" width="18.77734375" style="263" customWidth="1"/>
    <col min="12990" max="12990" width="2.77734375" style="263" customWidth="1"/>
    <col min="12991" max="12991" width="16.77734375" style="263" customWidth="1"/>
    <col min="12992" max="12992" width="2.77734375" style="263" customWidth="1"/>
    <col min="12993" max="12993" width="16.44140625" style="263" customWidth="1"/>
    <col min="12994" max="12994" width="2.77734375" style="263" customWidth="1"/>
    <col min="12995" max="12995" width="19.77734375" style="263" customWidth="1"/>
    <col min="12996" max="12996" width="2.77734375" style="263" customWidth="1"/>
    <col min="12997" max="12997" width="19.44140625" style="263" customWidth="1"/>
    <col min="12998" max="12998" width="2.77734375" style="263" customWidth="1"/>
    <col min="12999" max="12999" width="17.109375" style="263" customWidth="1"/>
    <col min="13000" max="13000" width="2.77734375" style="263" customWidth="1"/>
    <col min="13001" max="13001" width="19.109375" style="263" customWidth="1"/>
    <col min="13002" max="13002" width="2.77734375" style="263" customWidth="1"/>
    <col min="13003" max="13003" width="18.109375" style="263" customWidth="1"/>
    <col min="13004" max="13004" width="2.77734375" style="263" customWidth="1"/>
    <col min="13005" max="13005" width="17.5546875" style="263" customWidth="1"/>
    <col min="13006" max="13006" width="2.77734375" style="263" customWidth="1"/>
    <col min="13007" max="13007" width="20.77734375" style="263" customWidth="1"/>
    <col min="13008" max="13008" width="2.77734375" style="263" customWidth="1"/>
    <col min="13009" max="13009" width="17.77734375" style="263" customWidth="1"/>
    <col min="13010" max="13010" width="2.77734375" style="263" customWidth="1"/>
    <col min="13011" max="13011" width="19.5546875" style="263" customWidth="1"/>
    <col min="13012" max="13012" width="2.77734375" style="263" customWidth="1"/>
    <col min="13013" max="13013" width="16" style="263" customWidth="1"/>
    <col min="13014" max="13014" width="2.77734375" style="263" customWidth="1"/>
    <col min="13015" max="13015" width="18.77734375" style="263" customWidth="1"/>
    <col min="13016" max="13016" width="2.77734375" style="263" customWidth="1"/>
    <col min="13017" max="13017" width="18.109375" style="263" customWidth="1"/>
    <col min="13018" max="13019" width="8.77734375" style="263" customWidth="1"/>
    <col min="13020" max="13020" width="2.77734375" style="263" customWidth="1"/>
    <col min="13021" max="13021" width="18.77734375" style="263" customWidth="1"/>
    <col min="13022" max="13022" width="2.77734375" style="263" customWidth="1"/>
    <col min="13023" max="13023" width="19" style="263" customWidth="1"/>
    <col min="13024" max="13024" width="2.77734375" style="263" customWidth="1"/>
    <col min="13025" max="13025" width="18.109375" style="263" customWidth="1"/>
    <col min="13026" max="13026" width="2.77734375" style="263" customWidth="1"/>
    <col min="13027" max="13027" width="18.5546875" style="263" customWidth="1"/>
    <col min="13028" max="13028" width="2.77734375" style="263" customWidth="1"/>
    <col min="13029" max="13029" width="18.77734375" style="263" customWidth="1"/>
    <col min="13030" max="13030" width="2.77734375" style="263" customWidth="1"/>
    <col min="13031" max="13031" width="22.5546875" style="263" customWidth="1"/>
    <col min="13032" max="13032" width="2.77734375" style="263" customWidth="1"/>
    <col min="13033" max="13033" width="19.109375" style="263" customWidth="1"/>
    <col min="13034" max="13034" width="2.77734375" style="263" customWidth="1"/>
    <col min="13035" max="13035" width="22.77734375" style="263" customWidth="1"/>
    <col min="13036" max="13036" width="2.77734375" style="263" customWidth="1"/>
    <col min="13037" max="13037" width="24.109375" style="263" customWidth="1"/>
    <col min="13038" max="13038" width="2.77734375" style="263" customWidth="1"/>
    <col min="13039" max="13039" width="22.77734375" style="263" customWidth="1"/>
    <col min="13040" max="13040" width="2.77734375" style="263" customWidth="1"/>
    <col min="13041" max="13041" width="19.77734375" style="263" customWidth="1"/>
    <col min="13042" max="13042" width="2.77734375" style="263" customWidth="1"/>
    <col min="13043" max="13043" width="22.44140625" style="263" customWidth="1"/>
    <col min="13044" max="13044" width="2.77734375" style="263" customWidth="1"/>
    <col min="13045" max="13045" width="21.77734375" style="263" customWidth="1"/>
    <col min="13046" max="13046" width="2.77734375" style="263" customWidth="1"/>
    <col min="13047" max="13047" width="25.109375" style="263" customWidth="1"/>
    <col min="13048" max="13048" width="53.109375" style="263" customWidth="1"/>
    <col min="13049" max="13049" width="2.77734375" style="263" customWidth="1"/>
    <col min="13050" max="13050" width="25.109375" style="263" customWidth="1"/>
    <col min="13051" max="13051" width="2.77734375" style="263" customWidth="1"/>
    <col min="13052" max="13052" width="24" style="263" customWidth="1"/>
    <col min="13053" max="13053" width="2.77734375" style="263" customWidth="1"/>
    <col min="13054" max="13054" width="21.77734375" style="263" customWidth="1"/>
    <col min="13055" max="13055" width="2.77734375" style="263" customWidth="1"/>
    <col min="13056" max="13056" width="22.109375" style="263" customWidth="1"/>
    <col min="13057" max="13057" width="53.77734375" style="263" customWidth="1"/>
    <col min="13058" max="13058" width="2.77734375" style="263" customWidth="1"/>
    <col min="13059" max="13059" width="23.77734375" style="263" customWidth="1"/>
    <col min="13060" max="13060" width="2.77734375" style="263" customWidth="1"/>
    <col min="13061" max="13061" width="22.5546875" style="263" customWidth="1"/>
    <col min="13062" max="13062" width="2.77734375" style="263" customWidth="1"/>
    <col min="13063" max="13063" width="18.77734375" style="263" customWidth="1"/>
    <col min="13064" max="13064" width="2.77734375" style="263" customWidth="1"/>
    <col min="13065" max="13065" width="19.109375" style="263" customWidth="1"/>
    <col min="13066" max="13066" width="2.77734375" style="263" customWidth="1"/>
    <col min="13067" max="13067" width="19.77734375" style="263" customWidth="1"/>
    <col min="13068" max="13236" width="8.77734375" style="263"/>
    <col min="13237" max="13237" width="55.109375" style="263" customWidth="1"/>
    <col min="13238" max="13238" width="2.77734375" style="263" customWidth="1"/>
    <col min="13239" max="13239" width="19.44140625" style="263" customWidth="1"/>
    <col min="13240" max="13240" width="2.77734375" style="263" customWidth="1"/>
    <col min="13241" max="13241" width="20.77734375" style="263" customWidth="1"/>
    <col min="13242" max="13242" width="2.77734375" style="263" customWidth="1"/>
    <col min="13243" max="13243" width="21" style="263" customWidth="1"/>
    <col min="13244" max="13244" width="2.77734375" style="263" customWidth="1"/>
    <col min="13245" max="13245" width="18.77734375" style="263" customWidth="1"/>
    <col min="13246" max="13246" width="2.77734375" style="263" customWidth="1"/>
    <col min="13247" max="13247" width="16.77734375" style="263" customWidth="1"/>
    <col min="13248" max="13248" width="2.77734375" style="263" customWidth="1"/>
    <col min="13249" max="13249" width="16.44140625" style="263" customWidth="1"/>
    <col min="13250" max="13250" width="2.77734375" style="263" customWidth="1"/>
    <col min="13251" max="13251" width="19.77734375" style="263" customWidth="1"/>
    <col min="13252" max="13252" width="2.77734375" style="263" customWidth="1"/>
    <col min="13253" max="13253" width="19.44140625" style="263" customWidth="1"/>
    <col min="13254" max="13254" width="2.77734375" style="263" customWidth="1"/>
    <col min="13255" max="13255" width="17.109375" style="263" customWidth="1"/>
    <col min="13256" max="13256" width="2.77734375" style="263" customWidth="1"/>
    <col min="13257" max="13257" width="19.109375" style="263" customWidth="1"/>
    <col min="13258" max="13258" width="2.77734375" style="263" customWidth="1"/>
    <col min="13259" max="13259" width="18.109375" style="263" customWidth="1"/>
    <col min="13260" max="13260" width="2.77734375" style="263" customWidth="1"/>
    <col min="13261" max="13261" width="17.5546875" style="263" customWidth="1"/>
    <col min="13262" max="13262" width="2.77734375" style="263" customWidth="1"/>
    <col min="13263" max="13263" width="20.77734375" style="263" customWidth="1"/>
    <col min="13264" max="13264" width="2.77734375" style="263" customWidth="1"/>
    <col min="13265" max="13265" width="17.77734375" style="263" customWidth="1"/>
    <col min="13266" max="13266" width="2.77734375" style="263" customWidth="1"/>
    <col min="13267" max="13267" width="19.5546875" style="263" customWidth="1"/>
    <col min="13268" max="13268" width="2.77734375" style="263" customWidth="1"/>
    <col min="13269" max="13269" width="16" style="263" customWidth="1"/>
    <col min="13270" max="13270" width="2.77734375" style="263" customWidth="1"/>
    <col min="13271" max="13271" width="18.77734375" style="263" customWidth="1"/>
    <col min="13272" max="13272" width="2.77734375" style="263" customWidth="1"/>
    <col min="13273" max="13273" width="18.109375" style="263" customWidth="1"/>
    <col min="13274" max="13275" width="8.77734375" style="263" customWidth="1"/>
    <col min="13276" max="13276" width="2.77734375" style="263" customWidth="1"/>
    <col min="13277" max="13277" width="18.77734375" style="263" customWidth="1"/>
    <col min="13278" max="13278" width="2.77734375" style="263" customWidth="1"/>
    <col min="13279" max="13279" width="19" style="263" customWidth="1"/>
    <col min="13280" max="13280" width="2.77734375" style="263" customWidth="1"/>
    <col min="13281" max="13281" width="18.109375" style="263" customWidth="1"/>
    <col min="13282" max="13282" width="2.77734375" style="263" customWidth="1"/>
    <col min="13283" max="13283" width="18.5546875" style="263" customWidth="1"/>
    <col min="13284" max="13284" width="2.77734375" style="263" customWidth="1"/>
    <col min="13285" max="13285" width="18.77734375" style="263" customWidth="1"/>
    <col min="13286" max="13286" width="2.77734375" style="263" customWidth="1"/>
    <col min="13287" max="13287" width="22.5546875" style="263" customWidth="1"/>
    <col min="13288" max="13288" width="2.77734375" style="263" customWidth="1"/>
    <col min="13289" max="13289" width="19.109375" style="263" customWidth="1"/>
    <col min="13290" max="13290" width="2.77734375" style="263" customWidth="1"/>
    <col min="13291" max="13291" width="22.77734375" style="263" customWidth="1"/>
    <col min="13292" max="13292" width="2.77734375" style="263" customWidth="1"/>
    <col min="13293" max="13293" width="24.109375" style="263" customWidth="1"/>
    <col min="13294" max="13294" width="2.77734375" style="263" customWidth="1"/>
    <col min="13295" max="13295" width="22.77734375" style="263" customWidth="1"/>
    <col min="13296" max="13296" width="2.77734375" style="263" customWidth="1"/>
    <col min="13297" max="13297" width="19.77734375" style="263" customWidth="1"/>
    <col min="13298" max="13298" width="2.77734375" style="263" customWidth="1"/>
    <col min="13299" max="13299" width="22.44140625" style="263" customWidth="1"/>
    <col min="13300" max="13300" width="2.77734375" style="263" customWidth="1"/>
    <col min="13301" max="13301" width="21.77734375" style="263" customWidth="1"/>
    <col min="13302" max="13302" width="2.77734375" style="263" customWidth="1"/>
    <col min="13303" max="13303" width="25.109375" style="263" customWidth="1"/>
    <col min="13304" max="13304" width="53.109375" style="263" customWidth="1"/>
    <col min="13305" max="13305" width="2.77734375" style="263" customWidth="1"/>
    <col min="13306" max="13306" width="25.109375" style="263" customWidth="1"/>
    <col min="13307" max="13307" width="2.77734375" style="263" customWidth="1"/>
    <col min="13308" max="13308" width="24" style="263" customWidth="1"/>
    <col min="13309" max="13309" width="2.77734375" style="263" customWidth="1"/>
    <col min="13310" max="13310" width="21.77734375" style="263" customWidth="1"/>
    <col min="13311" max="13311" width="2.77734375" style="263" customWidth="1"/>
    <col min="13312" max="13312" width="22.109375" style="263" customWidth="1"/>
    <col min="13313" max="13313" width="53.77734375" style="263" customWidth="1"/>
    <col min="13314" max="13314" width="2.77734375" style="263" customWidth="1"/>
    <col min="13315" max="13315" width="23.77734375" style="263" customWidth="1"/>
    <col min="13316" max="13316" width="2.77734375" style="263" customWidth="1"/>
    <col min="13317" max="13317" width="22.5546875" style="263" customWidth="1"/>
    <col min="13318" max="13318" width="2.77734375" style="263" customWidth="1"/>
    <col min="13319" max="13319" width="18.77734375" style="263" customWidth="1"/>
    <col min="13320" max="13320" width="2.77734375" style="263" customWidth="1"/>
    <col min="13321" max="13321" width="19.109375" style="263" customWidth="1"/>
    <col min="13322" max="13322" width="2.77734375" style="263" customWidth="1"/>
    <col min="13323" max="13323" width="19.77734375" style="263" customWidth="1"/>
    <col min="13324" max="13492" width="8.77734375" style="263"/>
    <col min="13493" max="13493" width="55.109375" style="263" customWidth="1"/>
    <col min="13494" max="13494" width="2.77734375" style="263" customWidth="1"/>
    <col min="13495" max="13495" width="19.44140625" style="263" customWidth="1"/>
    <col min="13496" max="13496" width="2.77734375" style="263" customWidth="1"/>
    <col min="13497" max="13497" width="20.77734375" style="263" customWidth="1"/>
    <col min="13498" max="13498" width="2.77734375" style="263" customWidth="1"/>
    <col min="13499" max="13499" width="21" style="263" customWidth="1"/>
    <col min="13500" max="13500" width="2.77734375" style="263" customWidth="1"/>
    <col min="13501" max="13501" width="18.77734375" style="263" customWidth="1"/>
    <col min="13502" max="13502" width="2.77734375" style="263" customWidth="1"/>
    <col min="13503" max="13503" width="16.77734375" style="263" customWidth="1"/>
    <col min="13504" max="13504" width="2.77734375" style="263" customWidth="1"/>
    <col min="13505" max="13505" width="16.44140625" style="263" customWidth="1"/>
    <col min="13506" max="13506" width="2.77734375" style="263" customWidth="1"/>
    <col min="13507" max="13507" width="19.77734375" style="263" customWidth="1"/>
    <col min="13508" max="13508" width="2.77734375" style="263" customWidth="1"/>
    <col min="13509" max="13509" width="19.44140625" style="263" customWidth="1"/>
    <col min="13510" max="13510" width="2.77734375" style="263" customWidth="1"/>
    <col min="13511" max="13511" width="17.109375" style="263" customWidth="1"/>
    <col min="13512" max="13512" width="2.77734375" style="263" customWidth="1"/>
    <col min="13513" max="13513" width="19.109375" style="263" customWidth="1"/>
    <col min="13514" max="13514" width="2.77734375" style="263" customWidth="1"/>
    <col min="13515" max="13515" width="18.109375" style="263" customWidth="1"/>
    <col min="13516" max="13516" width="2.77734375" style="263" customWidth="1"/>
    <col min="13517" max="13517" width="17.5546875" style="263" customWidth="1"/>
    <col min="13518" max="13518" width="2.77734375" style="263" customWidth="1"/>
    <col min="13519" max="13519" width="20.77734375" style="263" customWidth="1"/>
    <col min="13520" max="13520" width="2.77734375" style="263" customWidth="1"/>
    <col min="13521" max="13521" width="17.77734375" style="263" customWidth="1"/>
    <col min="13522" max="13522" width="2.77734375" style="263" customWidth="1"/>
    <col min="13523" max="13523" width="19.5546875" style="263" customWidth="1"/>
    <col min="13524" max="13524" width="2.77734375" style="263" customWidth="1"/>
    <col min="13525" max="13525" width="16" style="263" customWidth="1"/>
    <col min="13526" max="13526" width="2.77734375" style="263" customWidth="1"/>
    <col min="13527" max="13527" width="18.77734375" style="263" customWidth="1"/>
    <col min="13528" max="13528" width="2.77734375" style="263" customWidth="1"/>
    <col min="13529" max="13529" width="18.109375" style="263" customWidth="1"/>
    <col min="13530" max="13531" width="8.77734375" style="263" customWidth="1"/>
    <col min="13532" max="13532" width="2.77734375" style="263" customWidth="1"/>
    <col min="13533" max="13533" width="18.77734375" style="263" customWidth="1"/>
    <col min="13534" max="13534" width="2.77734375" style="263" customWidth="1"/>
    <col min="13535" max="13535" width="19" style="263" customWidth="1"/>
    <col min="13536" max="13536" width="2.77734375" style="263" customWidth="1"/>
    <col min="13537" max="13537" width="18.109375" style="263" customWidth="1"/>
    <col min="13538" max="13538" width="2.77734375" style="263" customWidth="1"/>
    <col min="13539" max="13539" width="18.5546875" style="263" customWidth="1"/>
    <col min="13540" max="13540" width="2.77734375" style="263" customWidth="1"/>
    <col min="13541" max="13541" width="18.77734375" style="263" customWidth="1"/>
    <col min="13542" max="13542" width="2.77734375" style="263" customWidth="1"/>
    <col min="13543" max="13543" width="22.5546875" style="263" customWidth="1"/>
    <col min="13544" max="13544" width="2.77734375" style="263" customWidth="1"/>
    <col min="13545" max="13545" width="19.109375" style="263" customWidth="1"/>
    <col min="13546" max="13546" width="2.77734375" style="263" customWidth="1"/>
    <col min="13547" max="13547" width="22.77734375" style="263" customWidth="1"/>
    <col min="13548" max="13548" width="2.77734375" style="263" customWidth="1"/>
    <col min="13549" max="13549" width="24.109375" style="263" customWidth="1"/>
    <col min="13550" max="13550" width="2.77734375" style="263" customWidth="1"/>
    <col min="13551" max="13551" width="22.77734375" style="263" customWidth="1"/>
    <col min="13552" max="13552" width="2.77734375" style="263" customWidth="1"/>
    <col min="13553" max="13553" width="19.77734375" style="263" customWidth="1"/>
    <col min="13554" max="13554" width="2.77734375" style="263" customWidth="1"/>
    <col min="13555" max="13555" width="22.44140625" style="263" customWidth="1"/>
    <col min="13556" max="13556" width="2.77734375" style="263" customWidth="1"/>
    <col min="13557" max="13557" width="21.77734375" style="263" customWidth="1"/>
    <col min="13558" max="13558" width="2.77734375" style="263" customWidth="1"/>
    <col min="13559" max="13559" width="25.109375" style="263" customWidth="1"/>
    <col min="13560" max="13560" width="53.109375" style="263" customWidth="1"/>
    <col min="13561" max="13561" width="2.77734375" style="263" customWidth="1"/>
    <col min="13562" max="13562" width="25.109375" style="263" customWidth="1"/>
    <col min="13563" max="13563" width="2.77734375" style="263" customWidth="1"/>
    <col min="13564" max="13564" width="24" style="263" customWidth="1"/>
    <col min="13565" max="13565" width="2.77734375" style="263" customWidth="1"/>
    <col min="13566" max="13566" width="21.77734375" style="263" customWidth="1"/>
    <col min="13567" max="13567" width="2.77734375" style="263" customWidth="1"/>
    <col min="13568" max="13568" width="22.109375" style="263" customWidth="1"/>
    <col min="13569" max="13569" width="53.77734375" style="263" customWidth="1"/>
    <col min="13570" max="13570" width="2.77734375" style="263" customWidth="1"/>
    <col min="13571" max="13571" width="23.77734375" style="263" customWidth="1"/>
    <col min="13572" max="13572" width="2.77734375" style="263" customWidth="1"/>
    <col min="13573" max="13573" width="22.5546875" style="263" customWidth="1"/>
    <col min="13574" max="13574" width="2.77734375" style="263" customWidth="1"/>
    <col min="13575" max="13575" width="18.77734375" style="263" customWidth="1"/>
    <col min="13576" max="13576" width="2.77734375" style="263" customWidth="1"/>
    <col min="13577" max="13577" width="19.109375" style="263" customWidth="1"/>
    <col min="13578" max="13578" width="2.77734375" style="263" customWidth="1"/>
    <col min="13579" max="13579" width="19.77734375" style="263" customWidth="1"/>
    <col min="13580" max="13748" width="8.77734375" style="263"/>
    <col min="13749" max="13749" width="55.109375" style="263" customWidth="1"/>
    <col min="13750" max="13750" width="2.77734375" style="263" customWidth="1"/>
    <col min="13751" max="13751" width="19.44140625" style="263" customWidth="1"/>
    <col min="13752" max="13752" width="2.77734375" style="263" customWidth="1"/>
    <col min="13753" max="13753" width="20.77734375" style="263" customWidth="1"/>
    <col min="13754" max="13754" width="2.77734375" style="263" customWidth="1"/>
    <col min="13755" max="13755" width="21" style="263" customWidth="1"/>
    <col min="13756" max="13756" width="2.77734375" style="263" customWidth="1"/>
    <col min="13757" max="13757" width="18.77734375" style="263" customWidth="1"/>
    <col min="13758" max="13758" width="2.77734375" style="263" customWidth="1"/>
    <col min="13759" max="13759" width="16.77734375" style="263" customWidth="1"/>
    <col min="13760" max="13760" width="2.77734375" style="263" customWidth="1"/>
    <col min="13761" max="13761" width="16.44140625" style="263" customWidth="1"/>
    <col min="13762" max="13762" width="2.77734375" style="263" customWidth="1"/>
    <col min="13763" max="13763" width="19.77734375" style="263" customWidth="1"/>
    <col min="13764" max="13764" width="2.77734375" style="263" customWidth="1"/>
    <col min="13765" max="13765" width="19.44140625" style="263" customWidth="1"/>
    <col min="13766" max="13766" width="2.77734375" style="263" customWidth="1"/>
    <col min="13767" max="13767" width="17.109375" style="263" customWidth="1"/>
    <col min="13768" max="13768" width="2.77734375" style="263" customWidth="1"/>
    <col min="13769" max="13769" width="19.109375" style="263" customWidth="1"/>
    <col min="13770" max="13770" width="2.77734375" style="263" customWidth="1"/>
    <col min="13771" max="13771" width="18.109375" style="263" customWidth="1"/>
    <col min="13772" max="13772" width="2.77734375" style="263" customWidth="1"/>
    <col min="13773" max="13773" width="17.5546875" style="263" customWidth="1"/>
    <col min="13774" max="13774" width="2.77734375" style="263" customWidth="1"/>
    <col min="13775" max="13775" width="20.77734375" style="263" customWidth="1"/>
    <col min="13776" max="13776" width="2.77734375" style="263" customWidth="1"/>
    <col min="13777" max="13777" width="17.77734375" style="263" customWidth="1"/>
    <col min="13778" max="13778" width="2.77734375" style="263" customWidth="1"/>
    <col min="13779" max="13779" width="19.5546875" style="263" customWidth="1"/>
    <col min="13780" max="13780" width="2.77734375" style="263" customWidth="1"/>
    <col min="13781" max="13781" width="16" style="263" customWidth="1"/>
    <col min="13782" max="13782" width="2.77734375" style="263" customWidth="1"/>
    <col min="13783" max="13783" width="18.77734375" style="263" customWidth="1"/>
    <col min="13784" max="13784" width="2.77734375" style="263" customWidth="1"/>
    <col min="13785" max="13785" width="18.109375" style="263" customWidth="1"/>
    <col min="13786" max="13787" width="8.77734375" style="263" customWidth="1"/>
    <col min="13788" max="13788" width="2.77734375" style="263" customWidth="1"/>
    <col min="13789" max="13789" width="18.77734375" style="263" customWidth="1"/>
    <col min="13790" max="13790" width="2.77734375" style="263" customWidth="1"/>
    <col min="13791" max="13791" width="19" style="263" customWidth="1"/>
    <col min="13792" max="13792" width="2.77734375" style="263" customWidth="1"/>
    <col min="13793" max="13793" width="18.109375" style="263" customWidth="1"/>
    <col min="13794" max="13794" width="2.77734375" style="263" customWidth="1"/>
    <col min="13795" max="13795" width="18.5546875" style="263" customWidth="1"/>
    <col min="13796" max="13796" width="2.77734375" style="263" customWidth="1"/>
    <col min="13797" max="13797" width="18.77734375" style="263" customWidth="1"/>
    <col min="13798" max="13798" width="2.77734375" style="263" customWidth="1"/>
    <col min="13799" max="13799" width="22.5546875" style="263" customWidth="1"/>
    <col min="13800" max="13800" width="2.77734375" style="263" customWidth="1"/>
    <col min="13801" max="13801" width="19.109375" style="263" customWidth="1"/>
    <col min="13802" max="13802" width="2.77734375" style="263" customWidth="1"/>
    <col min="13803" max="13803" width="22.77734375" style="263" customWidth="1"/>
    <col min="13804" max="13804" width="2.77734375" style="263" customWidth="1"/>
    <col min="13805" max="13805" width="24.109375" style="263" customWidth="1"/>
    <col min="13806" max="13806" width="2.77734375" style="263" customWidth="1"/>
    <col min="13807" max="13807" width="22.77734375" style="263" customWidth="1"/>
    <col min="13808" max="13808" width="2.77734375" style="263" customWidth="1"/>
    <col min="13809" max="13809" width="19.77734375" style="263" customWidth="1"/>
    <col min="13810" max="13810" width="2.77734375" style="263" customWidth="1"/>
    <col min="13811" max="13811" width="22.44140625" style="263" customWidth="1"/>
    <col min="13812" max="13812" width="2.77734375" style="263" customWidth="1"/>
    <col min="13813" max="13813" width="21.77734375" style="263" customWidth="1"/>
    <col min="13814" max="13814" width="2.77734375" style="263" customWidth="1"/>
    <col min="13815" max="13815" width="25.109375" style="263" customWidth="1"/>
    <col min="13816" max="13816" width="53.109375" style="263" customWidth="1"/>
    <col min="13817" max="13817" width="2.77734375" style="263" customWidth="1"/>
    <col min="13818" max="13818" width="25.109375" style="263" customWidth="1"/>
    <col min="13819" max="13819" width="2.77734375" style="263" customWidth="1"/>
    <col min="13820" max="13820" width="24" style="263" customWidth="1"/>
    <col min="13821" max="13821" width="2.77734375" style="263" customWidth="1"/>
    <col min="13822" max="13822" width="21.77734375" style="263" customWidth="1"/>
    <col min="13823" max="13823" width="2.77734375" style="263" customWidth="1"/>
    <col min="13824" max="13824" width="22.109375" style="263" customWidth="1"/>
    <col min="13825" max="13825" width="53.77734375" style="263" customWidth="1"/>
    <col min="13826" max="13826" width="2.77734375" style="263" customWidth="1"/>
    <col min="13827" max="13827" width="23.77734375" style="263" customWidth="1"/>
    <col min="13828" max="13828" width="2.77734375" style="263" customWidth="1"/>
    <col min="13829" max="13829" width="22.5546875" style="263" customWidth="1"/>
    <col min="13830" max="13830" width="2.77734375" style="263" customWidth="1"/>
    <col min="13831" max="13831" width="18.77734375" style="263" customWidth="1"/>
    <col min="13832" max="13832" width="2.77734375" style="263" customWidth="1"/>
    <col min="13833" max="13833" width="19.109375" style="263" customWidth="1"/>
    <col min="13834" max="13834" width="2.77734375" style="263" customWidth="1"/>
    <col min="13835" max="13835" width="19.77734375" style="263" customWidth="1"/>
    <col min="13836" max="14004" width="8.77734375" style="263"/>
    <col min="14005" max="14005" width="55.109375" style="263" customWidth="1"/>
    <col min="14006" max="14006" width="2.77734375" style="263" customWidth="1"/>
    <col min="14007" max="14007" width="19.44140625" style="263" customWidth="1"/>
    <col min="14008" max="14008" width="2.77734375" style="263" customWidth="1"/>
    <col min="14009" max="14009" width="20.77734375" style="263" customWidth="1"/>
    <col min="14010" max="14010" width="2.77734375" style="263" customWidth="1"/>
    <col min="14011" max="14011" width="21" style="263" customWidth="1"/>
    <col min="14012" max="14012" width="2.77734375" style="263" customWidth="1"/>
    <col min="14013" max="14013" width="18.77734375" style="263" customWidth="1"/>
    <col min="14014" max="14014" width="2.77734375" style="263" customWidth="1"/>
    <col min="14015" max="14015" width="16.77734375" style="263" customWidth="1"/>
    <col min="14016" max="14016" width="2.77734375" style="263" customWidth="1"/>
    <col min="14017" max="14017" width="16.44140625" style="263" customWidth="1"/>
    <col min="14018" max="14018" width="2.77734375" style="263" customWidth="1"/>
    <col min="14019" max="14019" width="19.77734375" style="263" customWidth="1"/>
    <col min="14020" max="14020" width="2.77734375" style="263" customWidth="1"/>
    <col min="14021" max="14021" width="19.44140625" style="263" customWidth="1"/>
    <col min="14022" max="14022" width="2.77734375" style="263" customWidth="1"/>
    <col min="14023" max="14023" width="17.109375" style="263" customWidth="1"/>
    <col min="14024" max="14024" width="2.77734375" style="263" customWidth="1"/>
    <col min="14025" max="14025" width="19.109375" style="263" customWidth="1"/>
    <col min="14026" max="14026" width="2.77734375" style="263" customWidth="1"/>
    <col min="14027" max="14027" width="18.109375" style="263" customWidth="1"/>
    <col min="14028" max="14028" width="2.77734375" style="263" customWidth="1"/>
    <col min="14029" max="14029" width="17.5546875" style="263" customWidth="1"/>
    <col min="14030" max="14030" width="2.77734375" style="263" customWidth="1"/>
    <col min="14031" max="14031" width="20.77734375" style="263" customWidth="1"/>
    <col min="14032" max="14032" width="2.77734375" style="263" customWidth="1"/>
    <col min="14033" max="14033" width="17.77734375" style="263" customWidth="1"/>
    <col min="14034" max="14034" width="2.77734375" style="263" customWidth="1"/>
    <col min="14035" max="14035" width="19.5546875" style="263" customWidth="1"/>
    <col min="14036" max="14036" width="2.77734375" style="263" customWidth="1"/>
    <col min="14037" max="14037" width="16" style="263" customWidth="1"/>
    <col min="14038" max="14038" width="2.77734375" style="263" customWidth="1"/>
    <col min="14039" max="14039" width="18.77734375" style="263" customWidth="1"/>
    <col min="14040" max="14040" width="2.77734375" style="263" customWidth="1"/>
    <col min="14041" max="14041" width="18.109375" style="263" customWidth="1"/>
    <col min="14042" max="14043" width="8.77734375" style="263" customWidth="1"/>
    <col min="14044" max="14044" width="2.77734375" style="263" customWidth="1"/>
    <col min="14045" max="14045" width="18.77734375" style="263" customWidth="1"/>
    <col min="14046" max="14046" width="2.77734375" style="263" customWidth="1"/>
    <col min="14047" max="14047" width="19" style="263" customWidth="1"/>
    <col min="14048" max="14048" width="2.77734375" style="263" customWidth="1"/>
    <col min="14049" max="14049" width="18.109375" style="263" customWidth="1"/>
    <col min="14050" max="14050" width="2.77734375" style="263" customWidth="1"/>
    <col min="14051" max="14051" width="18.5546875" style="263" customWidth="1"/>
    <col min="14052" max="14052" width="2.77734375" style="263" customWidth="1"/>
    <col min="14053" max="14053" width="18.77734375" style="263" customWidth="1"/>
    <col min="14054" max="14054" width="2.77734375" style="263" customWidth="1"/>
    <col min="14055" max="14055" width="22.5546875" style="263" customWidth="1"/>
    <col min="14056" max="14056" width="2.77734375" style="263" customWidth="1"/>
    <col min="14057" max="14057" width="19.109375" style="263" customWidth="1"/>
    <col min="14058" max="14058" width="2.77734375" style="263" customWidth="1"/>
    <col min="14059" max="14059" width="22.77734375" style="263" customWidth="1"/>
    <col min="14060" max="14060" width="2.77734375" style="263" customWidth="1"/>
    <col min="14061" max="14061" width="24.109375" style="263" customWidth="1"/>
    <col min="14062" max="14062" width="2.77734375" style="263" customWidth="1"/>
    <col min="14063" max="14063" width="22.77734375" style="263" customWidth="1"/>
    <col min="14064" max="14064" width="2.77734375" style="263" customWidth="1"/>
    <col min="14065" max="14065" width="19.77734375" style="263" customWidth="1"/>
    <col min="14066" max="14066" width="2.77734375" style="263" customWidth="1"/>
    <col min="14067" max="14067" width="22.44140625" style="263" customWidth="1"/>
    <col min="14068" max="14068" width="2.77734375" style="263" customWidth="1"/>
    <col min="14069" max="14069" width="21.77734375" style="263" customWidth="1"/>
    <col min="14070" max="14070" width="2.77734375" style="263" customWidth="1"/>
    <col min="14071" max="14071" width="25.109375" style="263" customWidth="1"/>
    <col min="14072" max="14072" width="53.109375" style="263" customWidth="1"/>
    <col min="14073" max="14073" width="2.77734375" style="263" customWidth="1"/>
    <col min="14074" max="14074" width="25.109375" style="263" customWidth="1"/>
    <col min="14075" max="14075" width="2.77734375" style="263" customWidth="1"/>
    <col min="14076" max="14076" width="24" style="263" customWidth="1"/>
    <col min="14077" max="14077" width="2.77734375" style="263" customWidth="1"/>
    <col min="14078" max="14078" width="21.77734375" style="263" customWidth="1"/>
    <col min="14079" max="14079" width="2.77734375" style="263" customWidth="1"/>
    <col min="14080" max="14080" width="22.109375" style="263" customWidth="1"/>
    <col min="14081" max="14081" width="53.77734375" style="263" customWidth="1"/>
    <col min="14082" max="14082" width="2.77734375" style="263" customWidth="1"/>
    <col min="14083" max="14083" width="23.77734375" style="263" customWidth="1"/>
    <col min="14084" max="14084" width="2.77734375" style="263" customWidth="1"/>
    <col min="14085" max="14085" width="22.5546875" style="263" customWidth="1"/>
    <col min="14086" max="14086" width="2.77734375" style="263" customWidth="1"/>
    <col min="14087" max="14087" width="18.77734375" style="263" customWidth="1"/>
    <col min="14088" max="14088" width="2.77734375" style="263" customWidth="1"/>
    <col min="14089" max="14089" width="19.109375" style="263" customWidth="1"/>
    <col min="14090" max="14090" width="2.77734375" style="263" customWidth="1"/>
    <col min="14091" max="14091" width="19.77734375" style="263" customWidth="1"/>
    <col min="14092" max="14260" width="8.77734375" style="263"/>
    <col min="14261" max="14261" width="55.109375" style="263" customWidth="1"/>
    <col min="14262" max="14262" width="2.77734375" style="263" customWidth="1"/>
    <col min="14263" max="14263" width="19.44140625" style="263" customWidth="1"/>
    <col min="14264" max="14264" width="2.77734375" style="263" customWidth="1"/>
    <col min="14265" max="14265" width="20.77734375" style="263" customWidth="1"/>
    <col min="14266" max="14266" width="2.77734375" style="263" customWidth="1"/>
    <col min="14267" max="14267" width="21" style="263" customWidth="1"/>
    <col min="14268" max="14268" width="2.77734375" style="263" customWidth="1"/>
    <col min="14269" max="14269" width="18.77734375" style="263" customWidth="1"/>
    <col min="14270" max="14270" width="2.77734375" style="263" customWidth="1"/>
    <col min="14271" max="14271" width="16.77734375" style="263" customWidth="1"/>
    <col min="14272" max="14272" width="2.77734375" style="263" customWidth="1"/>
    <col min="14273" max="14273" width="16.44140625" style="263" customWidth="1"/>
    <col min="14274" max="14274" width="2.77734375" style="263" customWidth="1"/>
    <col min="14275" max="14275" width="19.77734375" style="263" customWidth="1"/>
    <col min="14276" max="14276" width="2.77734375" style="263" customWidth="1"/>
    <col min="14277" max="14277" width="19.44140625" style="263" customWidth="1"/>
    <col min="14278" max="14278" width="2.77734375" style="263" customWidth="1"/>
    <col min="14279" max="14279" width="17.109375" style="263" customWidth="1"/>
    <col min="14280" max="14280" width="2.77734375" style="263" customWidth="1"/>
    <col min="14281" max="14281" width="19.109375" style="263" customWidth="1"/>
    <col min="14282" max="14282" width="2.77734375" style="263" customWidth="1"/>
    <col min="14283" max="14283" width="18.109375" style="263" customWidth="1"/>
    <col min="14284" max="14284" width="2.77734375" style="263" customWidth="1"/>
    <col min="14285" max="14285" width="17.5546875" style="263" customWidth="1"/>
    <col min="14286" max="14286" width="2.77734375" style="263" customWidth="1"/>
    <col min="14287" max="14287" width="20.77734375" style="263" customWidth="1"/>
    <col min="14288" max="14288" width="2.77734375" style="263" customWidth="1"/>
    <col min="14289" max="14289" width="17.77734375" style="263" customWidth="1"/>
    <col min="14290" max="14290" width="2.77734375" style="263" customWidth="1"/>
    <col min="14291" max="14291" width="19.5546875" style="263" customWidth="1"/>
    <col min="14292" max="14292" width="2.77734375" style="263" customWidth="1"/>
    <col min="14293" max="14293" width="16" style="263" customWidth="1"/>
    <col min="14294" max="14294" width="2.77734375" style="263" customWidth="1"/>
    <col min="14295" max="14295" width="18.77734375" style="263" customWidth="1"/>
    <col min="14296" max="14296" width="2.77734375" style="263" customWidth="1"/>
    <col min="14297" max="14297" width="18.109375" style="263" customWidth="1"/>
    <col min="14298" max="14299" width="8.77734375" style="263" customWidth="1"/>
    <col min="14300" max="14300" width="2.77734375" style="263" customWidth="1"/>
    <col min="14301" max="14301" width="18.77734375" style="263" customWidth="1"/>
    <col min="14302" max="14302" width="2.77734375" style="263" customWidth="1"/>
    <col min="14303" max="14303" width="19" style="263" customWidth="1"/>
    <col min="14304" max="14304" width="2.77734375" style="263" customWidth="1"/>
    <col min="14305" max="14305" width="18.109375" style="263" customWidth="1"/>
    <col min="14306" max="14306" width="2.77734375" style="263" customWidth="1"/>
    <col min="14307" max="14307" width="18.5546875" style="263" customWidth="1"/>
    <col min="14308" max="14308" width="2.77734375" style="263" customWidth="1"/>
    <col min="14309" max="14309" width="18.77734375" style="263" customWidth="1"/>
    <col min="14310" max="14310" width="2.77734375" style="263" customWidth="1"/>
    <col min="14311" max="14311" width="22.5546875" style="263" customWidth="1"/>
    <col min="14312" max="14312" width="2.77734375" style="263" customWidth="1"/>
    <col min="14313" max="14313" width="19.109375" style="263" customWidth="1"/>
    <col min="14314" max="14314" width="2.77734375" style="263" customWidth="1"/>
    <col min="14315" max="14315" width="22.77734375" style="263" customWidth="1"/>
    <col min="14316" max="14316" width="2.77734375" style="263" customWidth="1"/>
    <col min="14317" max="14317" width="24.109375" style="263" customWidth="1"/>
    <col min="14318" max="14318" width="2.77734375" style="263" customWidth="1"/>
    <col min="14319" max="14319" width="22.77734375" style="263" customWidth="1"/>
    <col min="14320" max="14320" width="2.77734375" style="263" customWidth="1"/>
    <col min="14321" max="14321" width="19.77734375" style="263" customWidth="1"/>
    <col min="14322" max="14322" width="2.77734375" style="263" customWidth="1"/>
    <col min="14323" max="14323" width="22.44140625" style="263" customWidth="1"/>
    <col min="14324" max="14324" width="2.77734375" style="263" customWidth="1"/>
    <col min="14325" max="14325" width="21.77734375" style="263" customWidth="1"/>
    <col min="14326" max="14326" width="2.77734375" style="263" customWidth="1"/>
    <col min="14327" max="14327" width="25.109375" style="263" customWidth="1"/>
    <col min="14328" max="14328" width="53.109375" style="263" customWidth="1"/>
    <col min="14329" max="14329" width="2.77734375" style="263" customWidth="1"/>
    <col min="14330" max="14330" width="25.109375" style="263" customWidth="1"/>
    <col min="14331" max="14331" width="2.77734375" style="263" customWidth="1"/>
    <col min="14332" max="14332" width="24" style="263" customWidth="1"/>
    <col min="14333" max="14333" width="2.77734375" style="263" customWidth="1"/>
    <col min="14334" max="14334" width="21.77734375" style="263" customWidth="1"/>
    <col min="14335" max="14335" width="2.77734375" style="263" customWidth="1"/>
    <col min="14336" max="14336" width="22.109375" style="263" customWidth="1"/>
    <col min="14337" max="14337" width="53.77734375" style="263" customWidth="1"/>
    <col min="14338" max="14338" width="2.77734375" style="263" customWidth="1"/>
    <col min="14339" max="14339" width="23.77734375" style="263" customWidth="1"/>
    <col min="14340" max="14340" width="2.77734375" style="263" customWidth="1"/>
    <col min="14341" max="14341" width="22.5546875" style="263" customWidth="1"/>
    <col min="14342" max="14342" width="2.77734375" style="263" customWidth="1"/>
    <col min="14343" max="14343" width="18.77734375" style="263" customWidth="1"/>
    <col min="14344" max="14344" width="2.77734375" style="263" customWidth="1"/>
    <col min="14345" max="14345" width="19.109375" style="263" customWidth="1"/>
    <col min="14346" max="14346" width="2.77734375" style="263" customWidth="1"/>
    <col min="14347" max="14347" width="19.77734375" style="263" customWidth="1"/>
    <col min="14348" max="14516" width="8.77734375" style="263"/>
    <col min="14517" max="14517" width="55.109375" style="263" customWidth="1"/>
    <col min="14518" max="14518" width="2.77734375" style="263" customWidth="1"/>
    <col min="14519" max="14519" width="19.44140625" style="263" customWidth="1"/>
    <col min="14520" max="14520" width="2.77734375" style="263" customWidth="1"/>
    <col min="14521" max="14521" width="20.77734375" style="263" customWidth="1"/>
    <col min="14522" max="14522" width="2.77734375" style="263" customWidth="1"/>
    <col min="14523" max="14523" width="21" style="263" customWidth="1"/>
    <col min="14524" max="14524" width="2.77734375" style="263" customWidth="1"/>
    <col min="14525" max="14525" width="18.77734375" style="263" customWidth="1"/>
    <col min="14526" max="14526" width="2.77734375" style="263" customWidth="1"/>
    <col min="14527" max="14527" width="16.77734375" style="263" customWidth="1"/>
    <col min="14528" max="14528" width="2.77734375" style="263" customWidth="1"/>
    <col min="14529" max="14529" width="16.44140625" style="263" customWidth="1"/>
    <col min="14530" max="14530" width="2.77734375" style="263" customWidth="1"/>
    <col min="14531" max="14531" width="19.77734375" style="263" customWidth="1"/>
    <col min="14532" max="14532" width="2.77734375" style="263" customWidth="1"/>
    <col min="14533" max="14533" width="19.44140625" style="263" customWidth="1"/>
    <col min="14534" max="14534" width="2.77734375" style="263" customWidth="1"/>
    <col min="14535" max="14535" width="17.109375" style="263" customWidth="1"/>
    <col min="14536" max="14536" width="2.77734375" style="263" customWidth="1"/>
    <col min="14537" max="14537" width="19.109375" style="263" customWidth="1"/>
    <col min="14538" max="14538" width="2.77734375" style="263" customWidth="1"/>
    <col min="14539" max="14539" width="18.109375" style="263" customWidth="1"/>
    <col min="14540" max="14540" width="2.77734375" style="263" customWidth="1"/>
    <col min="14541" max="14541" width="17.5546875" style="263" customWidth="1"/>
    <col min="14542" max="14542" width="2.77734375" style="263" customWidth="1"/>
    <col min="14543" max="14543" width="20.77734375" style="263" customWidth="1"/>
    <col min="14544" max="14544" width="2.77734375" style="263" customWidth="1"/>
    <col min="14545" max="14545" width="17.77734375" style="263" customWidth="1"/>
    <col min="14546" max="14546" width="2.77734375" style="263" customWidth="1"/>
    <col min="14547" max="14547" width="19.5546875" style="263" customWidth="1"/>
    <col min="14548" max="14548" width="2.77734375" style="263" customWidth="1"/>
    <col min="14549" max="14549" width="16" style="263" customWidth="1"/>
    <col min="14550" max="14550" width="2.77734375" style="263" customWidth="1"/>
    <col min="14551" max="14551" width="18.77734375" style="263" customWidth="1"/>
    <col min="14552" max="14552" width="2.77734375" style="263" customWidth="1"/>
    <col min="14553" max="14553" width="18.109375" style="263" customWidth="1"/>
    <col min="14554" max="14555" width="8.77734375" style="263" customWidth="1"/>
    <col min="14556" max="14556" width="2.77734375" style="263" customWidth="1"/>
    <col min="14557" max="14557" width="18.77734375" style="263" customWidth="1"/>
    <col min="14558" max="14558" width="2.77734375" style="263" customWidth="1"/>
    <col min="14559" max="14559" width="19" style="263" customWidth="1"/>
    <col min="14560" max="14560" width="2.77734375" style="263" customWidth="1"/>
    <col min="14561" max="14561" width="18.109375" style="263" customWidth="1"/>
    <col min="14562" max="14562" width="2.77734375" style="263" customWidth="1"/>
    <col min="14563" max="14563" width="18.5546875" style="263" customWidth="1"/>
    <col min="14564" max="14564" width="2.77734375" style="263" customWidth="1"/>
    <col min="14565" max="14565" width="18.77734375" style="263" customWidth="1"/>
    <col min="14566" max="14566" width="2.77734375" style="263" customWidth="1"/>
    <col min="14567" max="14567" width="22.5546875" style="263" customWidth="1"/>
    <col min="14568" max="14568" width="2.77734375" style="263" customWidth="1"/>
    <col min="14569" max="14569" width="19.109375" style="263" customWidth="1"/>
    <col min="14570" max="14570" width="2.77734375" style="263" customWidth="1"/>
    <col min="14571" max="14571" width="22.77734375" style="263" customWidth="1"/>
    <col min="14572" max="14572" width="2.77734375" style="263" customWidth="1"/>
    <col min="14573" max="14573" width="24.109375" style="263" customWidth="1"/>
    <col min="14574" max="14574" width="2.77734375" style="263" customWidth="1"/>
    <col min="14575" max="14575" width="22.77734375" style="263" customWidth="1"/>
    <col min="14576" max="14576" width="2.77734375" style="263" customWidth="1"/>
    <col min="14577" max="14577" width="19.77734375" style="263" customWidth="1"/>
    <col min="14578" max="14578" width="2.77734375" style="263" customWidth="1"/>
    <col min="14579" max="14579" width="22.44140625" style="263" customWidth="1"/>
    <col min="14580" max="14580" width="2.77734375" style="263" customWidth="1"/>
    <col min="14581" max="14581" width="21.77734375" style="263" customWidth="1"/>
    <col min="14582" max="14582" width="2.77734375" style="263" customWidth="1"/>
    <col min="14583" max="14583" width="25.109375" style="263" customWidth="1"/>
    <col min="14584" max="14584" width="53.109375" style="263" customWidth="1"/>
    <col min="14585" max="14585" width="2.77734375" style="263" customWidth="1"/>
    <col min="14586" max="14586" width="25.109375" style="263" customWidth="1"/>
    <col min="14587" max="14587" width="2.77734375" style="263" customWidth="1"/>
    <col min="14588" max="14588" width="24" style="263" customWidth="1"/>
    <col min="14589" max="14589" width="2.77734375" style="263" customWidth="1"/>
    <col min="14590" max="14590" width="21.77734375" style="263" customWidth="1"/>
    <col min="14591" max="14591" width="2.77734375" style="263" customWidth="1"/>
    <col min="14592" max="14592" width="22.109375" style="263" customWidth="1"/>
    <col min="14593" max="14593" width="53.77734375" style="263" customWidth="1"/>
    <col min="14594" max="14594" width="2.77734375" style="263" customWidth="1"/>
    <col min="14595" max="14595" width="23.77734375" style="263" customWidth="1"/>
    <col min="14596" max="14596" width="2.77734375" style="263" customWidth="1"/>
    <col min="14597" max="14597" width="22.5546875" style="263" customWidth="1"/>
    <col min="14598" max="14598" width="2.77734375" style="263" customWidth="1"/>
    <col min="14599" max="14599" width="18.77734375" style="263" customWidth="1"/>
    <col min="14600" max="14600" width="2.77734375" style="263" customWidth="1"/>
    <col min="14601" max="14601" width="19.109375" style="263" customWidth="1"/>
    <col min="14602" max="14602" width="2.77734375" style="263" customWidth="1"/>
    <col min="14603" max="14603" width="19.77734375" style="263" customWidth="1"/>
    <col min="14604" max="14772" width="8.77734375" style="263"/>
    <col min="14773" max="14773" width="55.109375" style="263" customWidth="1"/>
    <col min="14774" max="14774" width="2.77734375" style="263" customWidth="1"/>
    <col min="14775" max="14775" width="19.44140625" style="263" customWidth="1"/>
    <col min="14776" max="14776" width="2.77734375" style="263" customWidth="1"/>
    <col min="14777" max="14777" width="20.77734375" style="263" customWidth="1"/>
    <col min="14778" max="14778" width="2.77734375" style="263" customWidth="1"/>
    <col min="14779" max="14779" width="21" style="263" customWidth="1"/>
    <col min="14780" max="14780" width="2.77734375" style="263" customWidth="1"/>
    <col min="14781" max="14781" width="18.77734375" style="263" customWidth="1"/>
    <col min="14782" max="14782" width="2.77734375" style="263" customWidth="1"/>
    <col min="14783" max="14783" width="16.77734375" style="263" customWidth="1"/>
    <col min="14784" max="14784" width="2.77734375" style="263" customWidth="1"/>
    <col min="14785" max="14785" width="16.44140625" style="263" customWidth="1"/>
    <col min="14786" max="14786" width="2.77734375" style="263" customWidth="1"/>
    <col min="14787" max="14787" width="19.77734375" style="263" customWidth="1"/>
    <col min="14788" max="14788" width="2.77734375" style="263" customWidth="1"/>
    <col min="14789" max="14789" width="19.44140625" style="263" customWidth="1"/>
    <col min="14790" max="14790" width="2.77734375" style="263" customWidth="1"/>
    <col min="14791" max="14791" width="17.109375" style="263" customWidth="1"/>
    <col min="14792" max="14792" width="2.77734375" style="263" customWidth="1"/>
    <col min="14793" max="14793" width="19.109375" style="263" customWidth="1"/>
    <col min="14794" max="14794" width="2.77734375" style="263" customWidth="1"/>
    <col min="14795" max="14795" width="18.109375" style="263" customWidth="1"/>
    <col min="14796" max="14796" width="2.77734375" style="263" customWidth="1"/>
    <col min="14797" max="14797" width="17.5546875" style="263" customWidth="1"/>
    <col min="14798" max="14798" width="2.77734375" style="263" customWidth="1"/>
    <col min="14799" max="14799" width="20.77734375" style="263" customWidth="1"/>
    <col min="14800" max="14800" width="2.77734375" style="263" customWidth="1"/>
    <col min="14801" max="14801" width="17.77734375" style="263" customWidth="1"/>
    <col min="14802" max="14802" width="2.77734375" style="263" customWidth="1"/>
    <col min="14803" max="14803" width="19.5546875" style="263" customWidth="1"/>
    <col min="14804" max="14804" width="2.77734375" style="263" customWidth="1"/>
    <col min="14805" max="14805" width="16" style="263" customWidth="1"/>
    <col min="14806" max="14806" width="2.77734375" style="263" customWidth="1"/>
    <col min="14807" max="14807" width="18.77734375" style="263" customWidth="1"/>
    <col min="14808" max="14808" width="2.77734375" style="263" customWidth="1"/>
    <col min="14809" max="14809" width="18.109375" style="263" customWidth="1"/>
    <col min="14810" max="14811" width="8.77734375" style="263" customWidth="1"/>
    <col min="14812" max="14812" width="2.77734375" style="263" customWidth="1"/>
    <col min="14813" max="14813" width="18.77734375" style="263" customWidth="1"/>
    <col min="14814" max="14814" width="2.77734375" style="263" customWidth="1"/>
    <col min="14815" max="14815" width="19" style="263" customWidth="1"/>
    <col min="14816" max="14816" width="2.77734375" style="263" customWidth="1"/>
    <col min="14817" max="14817" width="18.109375" style="263" customWidth="1"/>
    <col min="14818" max="14818" width="2.77734375" style="263" customWidth="1"/>
    <col min="14819" max="14819" width="18.5546875" style="263" customWidth="1"/>
    <col min="14820" max="14820" width="2.77734375" style="263" customWidth="1"/>
    <col min="14821" max="14821" width="18.77734375" style="263" customWidth="1"/>
    <col min="14822" max="14822" width="2.77734375" style="263" customWidth="1"/>
    <col min="14823" max="14823" width="22.5546875" style="263" customWidth="1"/>
    <col min="14824" max="14824" width="2.77734375" style="263" customWidth="1"/>
    <col min="14825" max="14825" width="19.109375" style="263" customWidth="1"/>
    <col min="14826" max="14826" width="2.77734375" style="263" customWidth="1"/>
    <col min="14827" max="14827" width="22.77734375" style="263" customWidth="1"/>
    <col min="14828" max="14828" width="2.77734375" style="263" customWidth="1"/>
    <col min="14829" max="14829" width="24.109375" style="263" customWidth="1"/>
    <col min="14830" max="14830" width="2.77734375" style="263" customWidth="1"/>
    <col min="14831" max="14831" width="22.77734375" style="263" customWidth="1"/>
    <col min="14832" max="14832" width="2.77734375" style="263" customWidth="1"/>
    <col min="14833" max="14833" width="19.77734375" style="263" customWidth="1"/>
    <col min="14834" max="14834" width="2.77734375" style="263" customWidth="1"/>
    <col min="14835" max="14835" width="22.44140625" style="263" customWidth="1"/>
    <col min="14836" max="14836" width="2.77734375" style="263" customWidth="1"/>
    <col min="14837" max="14837" width="21.77734375" style="263" customWidth="1"/>
    <col min="14838" max="14838" width="2.77734375" style="263" customWidth="1"/>
    <col min="14839" max="14839" width="25.109375" style="263" customWidth="1"/>
    <col min="14840" max="14840" width="53.109375" style="263" customWidth="1"/>
    <col min="14841" max="14841" width="2.77734375" style="263" customWidth="1"/>
    <col min="14842" max="14842" width="25.109375" style="263" customWidth="1"/>
    <col min="14843" max="14843" width="2.77734375" style="263" customWidth="1"/>
    <col min="14844" max="14844" width="24" style="263" customWidth="1"/>
    <col min="14845" max="14845" width="2.77734375" style="263" customWidth="1"/>
    <col min="14846" max="14846" width="21.77734375" style="263" customWidth="1"/>
    <col min="14847" max="14847" width="2.77734375" style="263" customWidth="1"/>
    <col min="14848" max="14848" width="22.109375" style="263" customWidth="1"/>
    <col min="14849" max="14849" width="53.77734375" style="263" customWidth="1"/>
    <col min="14850" max="14850" width="2.77734375" style="263" customWidth="1"/>
    <col min="14851" max="14851" width="23.77734375" style="263" customWidth="1"/>
    <col min="14852" max="14852" width="2.77734375" style="263" customWidth="1"/>
    <col min="14853" max="14853" width="22.5546875" style="263" customWidth="1"/>
    <col min="14854" max="14854" width="2.77734375" style="263" customWidth="1"/>
    <col min="14855" max="14855" width="18.77734375" style="263" customWidth="1"/>
    <col min="14856" max="14856" width="2.77734375" style="263" customWidth="1"/>
    <col min="14857" max="14857" width="19.109375" style="263" customWidth="1"/>
    <col min="14858" max="14858" width="2.77734375" style="263" customWidth="1"/>
    <col min="14859" max="14859" width="19.77734375" style="263" customWidth="1"/>
    <col min="14860" max="15028" width="8.77734375" style="263"/>
    <col min="15029" max="15029" width="55.109375" style="263" customWidth="1"/>
    <col min="15030" max="15030" width="2.77734375" style="263" customWidth="1"/>
    <col min="15031" max="15031" width="19.44140625" style="263" customWidth="1"/>
    <col min="15032" max="15032" width="2.77734375" style="263" customWidth="1"/>
    <col min="15033" max="15033" width="20.77734375" style="263" customWidth="1"/>
    <col min="15034" max="15034" width="2.77734375" style="263" customWidth="1"/>
    <col min="15035" max="15035" width="21" style="263" customWidth="1"/>
    <col min="15036" max="15036" width="2.77734375" style="263" customWidth="1"/>
    <col min="15037" max="15037" width="18.77734375" style="263" customWidth="1"/>
    <col min="15038" max="15038" width="2.77734375" style="263" customWidth="1"/>
    <col min="15039" max="15039" width="16.77734375" style="263" customWidth="1"/>
    <col min="15040" max="15040" width="2.77734375" style="263" customWidth="1"/>
    <col min="15041" max="15041" width="16.44140625" style="263" customWidth="1"/>
    <col min="15042" max="15042" width="2.77734375" style="263" customWidth="1"/>
    <col min="15043" max="15043" width="19.77734375" style="263" customWidth="1"/>
    <col min="15044" max="15044" width="2.77734375" style="263" customWidth="1"/>
    <col min="15045" max="15045" width="19.44140625" style="263" customWidth="1"/>
    <col min="15046" max="15046" width="2.77734375" style="263" customWidth="1"/>
    <col min="15047" max="15047" width="17.109375" style="263" customWidth="1"/>
    <col min="15048" max="15048" width="2.77734375" style="263" customWidth="1"/>
    <col min="15049" max="15049" width="19.109375" style="263" customWidth="1"/>
    <col min="15050" max="15050" width="2.77734375" style="263" customWidth="1"/>
    <col min="15051" max="15051" width="18.109375" style="263" customWidth="1"/>
    <col min="15052" max="15052" width="2.77734375" style="263" customWidth="1"/>
    <col min="15053" max="15053" width="17.5546875" style="263" customWidth="1"/>
    <col min="15054" max="15054" width="2.77734375" style="263" customWidth="1"/>
    <col min="15055" max="15055" width="20.77734375" style="263" customWidth="1"/>
    <col min="15056" max="15056" width="2.77734375" style="263" customWidth="1"/>
    <col min="15057" max="15057" width="17.77734375" style="263" customWidth="1"/>
    <col min="15058" max="15058" width="2.77734375" style="263" customWidth="1"/>
    <col min="15059" max="15059" width="19.5546875" style="263" customWidth="1"/>
    <col min="15060" max="15060" width="2.77734375" style="263" customWidth="1"/>
    <col min="15061" max="15061" width="16" style="263" customWidth="1"/>
    <col min="15062" max="15062" width="2.77734375" style="263" customWidth="1"/>
    <col min="15063" max="15063" width="18.77734375" style="263" customWidth="1"/>
    <col min="15064" max="15064" width="2.77734375" style="263" customWidth="1"/>
    <col min="15065" max="15065" width="18.109375" style="263" customWidth="1"/>
    <col min="15066" max="15067" width="8.77734375" style="263" customWidth="1"/>
    <col min="15068" max="15068" width="2.77734375" style="263" customWidth="1"/>
    <col min="15069" max="15069" width="18.77734375" style="263" customWidth="1"/>
    <col min="15070" max="15070" width="2.77734375" style="263" customWidth="1"/>
    <col min="15071" max="15071" width="19" style="263" customWidth="1"/>
    <col min="15072" max="15072" width="2.77734375" style="263" customWidth="1"/>
    <col min="15073" max="15073" width="18.109375" style="263" customWidth="1"/>
    <col min="15074" max="15074" width="2.77734375" style="263" customWidth="1"/>
    <col min="15075" max="15075" width="18.5546875" style="263" customWidth="1"/>
    <col min="15076" max="15076" width="2.77734375" style="263" customWidth="1"/>
    <col min="15077" max="15077" width="18.77734375" style="263" customWidth="1"/>
    <col min="15078" max="15078" width="2.77734375" style="263" customWidth="1"/>
    <col min="15079" max="15079" width="22.5546875" style="263" customWidth="1"/>
    <col min="15080" max="15080" width="2.77734375" style="263" customWidth="1"/>
    <col min="15081" max="15081" width="19.109375" style="263" customWidth="1"/>
    <col min="15082" max="15082" width="2.77734375" style="263" customWidth="1"/>
    <col min="15083" max="15083" width="22.77734375" style="263" customWidth="1"/>
    <col min="15084" max="15084" width="2.77734375" style="263" customWidth="1"/>
    <col min="15085" max="15085" width="24.109375" style="263" customWidth="1"/>
    <col min="15086" max="15086" width="2.77734375" style="263" customWidth="1"/>
    <col min="15087" max="15087" width="22.77734375" style="263" customWidth="1"/>
    <col min="15088" max="15088" width="2.77734375" style="263" customWidth="1"/>
    <col min="15089" max="15089" width="19.77734375" style="263" customWidth="1"/>
    <col min="15090" max="15090" width="2.77734375" style="263" customWidth="1"/>
    <col min="15091" max="15091" width="22.44140625" style="263" customWidth="1"/>
    <col min="15092" max="15092" width="2.77734375" style="263" customWidth="1"/>
    <col min="15093" max="15093" width="21.77734375" style="263" customWidth="1"/>
    <col min="15094" max="15094" width="2.77734375" style="263" customWidth="1"/>
    <col min="15095" max="15095" width="25.109375" style="263" customWidth="1"/>
    <col min="15096" max="15096" width="53.109375" style="263" customWidth="1"/>
    <col min="15097" max="15097" width="2.77734375" style="263" customWidth="1"/>
    <col min="15098" max="15098" width="25.109375" style="263" customWidth="1"/>
    <col min="15099" max="15099" width="2.77734375" style="263" customWidth="1"/>
    <col min="15100" max="15100" width="24" style="263" customWidth="1"/>
    <col min="15101" max="15101" width="2.77734375" style="263" customWidth="1"/>
    <col min="15102" max="15102" width="21.77734375" style="263" customWidth="1"/>
    <col min="15103" max="15103" width="2.77734375" style="263" customWidth="1"/>
    <col min="15104" max="15104" width="22.109375" style="263" customWidth="1"/>
    <col min="15105" max="15105" width="53.77734375" style="263" customWidth="1"/>
    <col min="15106" max="15106" width="2.77734375" style="263" customWidth="1"/>
    <col min="15107" max="15107" width="23.77734375" style="263" customWidth="1"/>
    <col min="15108" max="15108" width="2.77734375" style="263" customWidth="1"/>
    <col min="15109" max="15109" width="22.5546875" style="263" customWidth="1"/>
    <col min="15110" max="15110" width="2.77734375" style="263" customWidth="1"/>
    <col min="15111" max="15111" width="18.77734375" style="263" customWidth="1"/>
    <col min="15112" max="15112" width="2.77734375" style="263" customWidth="1"/>
    <col min="15113" max="15113" width="19.109375" style="263" customWidth="1"/>
    <col min="15114" max="15114" width="2.77734375" style="263" customWidth="1"/>
    <col min="15115" max="15115" width="19.77734375" style="263" customWidth="1"/>
    <col min="15116" max="15284" width="8.77734375" style="263"/>
    <col min="15285" max="15285" width="55.109375" style="263" customWidth="1"/>
    <col min="15286" max="15286" width="2.77734375" style="263" customWidth="1"/>
    <col min="15287" max="15287" width="19.44140625" style="263" customWidth="1"/>
    <col min="15288" max="15288" width="2.77734375" style="263" customWidth="1"/>
    <col min="15289" max="15289" width="20.77734375" style="263" customWidth="1"/>
    <col min="15290" max="15290" width="2.77734375" style="263" customWidth="1"/>
    <col min="15291" max="15291" width="21" style="263" customWidth="1"/>
    <col min="15292" max="15292" width="2.77734375" style="263" customWidth="1"/>
    <col min="15293" max="15293" width="18.77734375" style="263" customWidth="1"/>
    <col min="15294" max="15294" width="2.77734375" style="263" customWidth="1"/>
    <col min="15295" max="15295" width="16.77734375" style="263" customWidth="1"/>
    <col min="15296" max="15296" width="2.77734375" style="263" customWidth="1"/>
    <col min="15297" max="15297" width="16.44140625" style="263" customWidth="1"/>
    <col min="15298" max="15298" width="2.77734375" style="263" customWidth="1"/>
    <col min="15299" max="15299" width="19.77734375" style="263" customWidth="1"/>
    <col min="15300" max="15300" width="2.77734375" style="263" customWidth="1"/>
    <col min="15301" max="15301" width="19.44140625" style="263" customWidth="1"/>
    <col min="15302" max="15302" width="2.77734375" style="263" customWidth="1"/>
    <col min="15303" max="15303" width="17.109375" style="263" customWidth="1"/>
    <col min="15304" max="15304" width="2.77734375" style="263" customWidth="1"/>
    <col min="15305" max="15305" width="19.109375" style="263" customWidth="1"/>
    <col min="15306" max="15306" width="2.77734375" style="263" customWidth="1"/>
    <col min="15307" max="15307" width="18.109375" style="263" customWidth="1"/>
    <col min="15308" max="15308" width="2.77734375" style="263" customWidth="1"/>
    <col min="15309" max="15309" width="17.5546875" style="263" customWidth="1"/>
    <col min="15310" max="15310" width="2.77734375" style="263" customWidth="1"/>
    <col min="15311" max="15311" width="20.77734375" style="263" customWidth="1"/>
    <col min="15312" max="15312" width="2.77734375" style="263" customWidth="1"/>
    <col min="15313" max="15313" width="17.77734375" style="263" customWidth="1"/>
    <col min="15314" max="15314" width="2.77734375" style="263" customWidth="1"/>
    <col min="15315" max="15315" width="19.5546875" style="263" customWidth="1"/>
    <col min="15316" max="15316" width="2.77734375" style="263" customWidth="1"/>
    <col min="15317" max="15317" width="16" style="263" customWidth="1"/>
    <col min="15318" max="15318" width="2.77734375" style="263" customWidth="1"/>
    <col min="15319" max="15319" width="18.77734375" style="263" customWidth="1"/>
    <col min="15320" max="15320" width="2.77734375" style="263" customWidth="1"/>
    <col min="15321" max="15321" width="18.109375" style="263" customWidth="1"/>
    <col min="15322" max="15323" width="8.77734375" style="263" customWidth="1"/>
    <col min="15324" max="15324" width="2.77734375" style="263" customWidth="1"/>
    <col min="15325" max="15325" width="18.77734375" style="263" customWidth="1"/>
    <col min="15326" max="15326" width="2.77734375" style="263" customWidth="1"/>
    <col min="15327" max="15327" width="19" style="263" customWidth="1"/>
    <col min="15328" max="15328" width="2.77734375" style="263" customWidth="1"/>
    <col min="15329" max="15329" width="18.109375" style="263" customWidth="1"/>
    <col min="15330" max="15330" width="2.77734375" style="263" customWidth="1"/>
    <col min="15331" max="15331" width="18.5546875" style="263" customWidth="1"/>
    <col min="15332" max="15332" width="2.77734375" style="263" customWidth="1"/>
    <col min="15333" max="15333" width="18.77734375" style="263" customWidth="1"/>
    <col min="15334" max="15334" width="2.77734375" style="263" customWidth="1"/>
    <col min="15335" max="15335" width="22.5546875" style="263" customWidth="1"/>
    <col min="15336" max="15336" width="2.77734375" style="263" customWidth="1"/>
    <col min="15337" max="15337" width="19.109375" style="263" customWidth="1"/>
    <col min="15338" max="15338" width="2.77734375" style="263" customWidth="1"/>
    <col min="15339" max="15339" width="22.77734375" style="263" customWidth="1"/>
    <col min="15340" max="15340" width="2.77734375" style="263" customWidth="1"/>
    <col min="15341" max="15341" width="24.109375" style="263" customWidth="1"/>
    <col min="15342" max="15342" width="2.77734375" style="263" customWidth="1"/>
    <col min="15343" max="15343" width="22.77734375" style="263" customWidth="1"/>
    <col min="15344" max="15344" width="2.77734375" style="263" customWidth="1"/>
    <col min="15345" max="15345" width="19.77734375" style="263" customWidth="1"/>
    <col min="15346" max="15346" width="2.77734375" style="263" customWidth="1"/>
    <col min="15347" max="15347" width="22.44140625" style="263" customWidth="1"/>
    <col min="15348" max="15348" width="2.77734375" style="263" customWidth="1"/>
    <col min="15349" max="15349" width="21.77734375" style="263" customWidth="1"/>
    <col min="15350" max="15350" width="2.77734375" style="263" customWidth="1"/>
    <col min="15351" max="15351" width="25.109375" style="263" customWidth="1"/>
    <col min="15352" max="15352" width="53.109375" style="263" customWidth="1"/>
    <col min="15353" max="15353" width="2.77734375" style="263" customWidth="1"/>
    <col min="15354" max="15354" width="25.109375" style="263" customWidth="1"/>
    <col min="15355" max="15355" width="2.77734375" style="263" customWidth="1"/>
    <col min="15356" max="15356" width="24" style="263" customWidth="1"/>
    <col min="15357" max="15357" width="2.77734375" style="263" customWidth="1"/>
    <col min="15358" max="15358" width="21.77734375" style="263" customWidth="1"/>
    <col min="15359" max="15359" width="2.77734375" style="263" customWidth="1"/>
    <col min="15360" max="15360" width="22.109375" style="263" customWidth="1"/>
    <col min="15361" max="15361" width="53.77734375" style="263" customWidth="1"/>
    <col min="15362" max="15362" width="2.77734375" style="263" customWidth="1"/>
    <col min="15363" max="15363" width="23.77734375" style="263" customWidth="1"/>
    <col min="15364" max="15364" width="2.77734375" style="263" customWidth="1"/>
    <col min="15365" max="15365" width="22.5546875" style="263" customWidth="1"/>
    <col min="15366" max="15366" width="2.77734375" style="263" customWidth="1"/>
    <col min="15367" max="15367" width="18.77734375" style="263" customWidth="1"/>
    <col min="15368" max="15368" width="2.77734375" style="263" customWidth="1"/>
    <col min="15369" max="15369" width="19.109375" style="263" customWidth="1"/>
    <col min="15370" max="15370" width="2.77734375" style="263" customWidth="1"/>
    <col min="15371" max="15371" width="19.77734375" style="263" customWidth="1"/>
    <col min="15372" max="15540" width="8.77734375" style="263"/>
    <col min="15541" max="15541" width="55.109375" style="263" customWidth="1"/>
    <col min="15542" max="15542" width="2.77734375" style="263" customWidth="1"/>
    <col min="15543" max="15543" width="19.44140625" style="263" customWidth="1"/>
    <col min="15544" max="15544" width="2.77734375" style="263" customWidth="1"/>
    <col min="15545" max="15545" width="20.77734375" style="263" customWidth="1"/>
    <col min="15546" max="15546" width="2.77734375" style="263" customWidth="1"/>
    <col min="15547" max="15547" width="21" style="263" customWidth="1"/>
    <col min="15548" max="15548" width="2.77734375" style="263" customWidth="1"/>
    <col min="15549" max="15549" width="18.77734375" style="263" customWidth="1"/>
    <col min="15550" max="15550" width="2.77734375" style="263" customWidth="1"/>
    <col min="15551" max="15551" width="16.77734375" style="263" customWidth="1"/>
    <col min="15552" max="15552" width="2.77734375" style="263" customWidth="1"/>
    <col min="15553" max="15553" width="16.44140625" style="263" customWidth="1"/>
    <col min="15554" max="15554" width="2.77734375" style="263" customWidth="1"/>
    <col min="15555" max="15555" width="19.77734375" style="263" customWidth="1"/>
    <col min="15556" max="15556" width="2.77734375" style="263" customWidth="1"/>
    <col min="15557" max="15557" width="19.44140625" style="263" customWidth="1"/>
    <col min="15558" max="15558" width="2.77734375" style="263" customWidth="1"/>
    <col min="15559" max="15559" width="17.109375" style="263" customWidth="1"/>
    <col min="15560" max="15560" width="2.77734375" style="263" customWidth="1"/>
    <col min="15561" max="15561" width="19.109375" style="263" customWidth="1"/>
    <col min="15562" max="15562" width="2.77734375" style="263" customWidth="1"/>
    <col min="15563" max="15563" width="18.109375" style="263" customWidth="1"/>
    <col min="15564" max="15564" width="2.77734375" style="263" customWidth="1"/>
    <col min="15565" max="15565" width="17.5546875" style="263" customWidth="1"/>
    <col min="15566" max="15566" width="2.77734375" style="263" customWidth="1"/>
    <col min="15567" max="15567" width="20.77734375" style="263" customWidth="1"/>
    <col min="15568" max="15568" width="2.77734375" style="263" customWidth="1"/>
    <col min="15569" max="15569" width="17.77734375" style="263" customWidth="1"/>
    <col min="15570" max="15570" width="2.77734375" style="263" customWidth="1"/>
    <col min="15571" max="15571" width="19.5546875" style="263" customWidth="1"/>
    <col min="15572" max="15572" width="2.77734375" style="263" customWidth="1"/>
    <col min="15573" max="15573" width="16" style="263" customWidth="1"/>
    <col min="15574" max="15574" width="2.77734375" style="263" customWidth="1"/>
    <col min="15575" max="15575" width="18.77734375" style="263" customWidth="1"/>
    <col min="15576" max="15576" width="2.77734375" style="263" customWidth="1"/>
    <col min="15577" max="15577" width="18.109375" style="263" customWidth="1"/>
    <col min="15578" max="15579" width="8.77734375" style="263" customWidth="1"/>
    <col min="15580" max="15580" width="2.77734375" style="263" customWidth="1"/>
    <col min="15581" max="15581" width="18.77734375" style="263" customWidth="1"/>
    <col min="15582" max="15582" width="2.77734375" style="263" customWidth="1"/>
    <col min="15583" max="15583" width="19" style="263" customWidth="1"/>
    <col min="15584" max="15584" width="2.77734375" style="263" customWidth="1"/>
    <col min="15585" max="15585" width="18.109375" style="263" customWidth="1"/>
    <col min="15586" max="15586" width="2.77734375" style="263" customWidth="1"/>
    <col min="15587" max="15587" width="18.5546875" style="263" customWidth="1"/>
    <col min="15588" max="15588" width="2.77734375" style="263" customWidth="1"/>
    <col min="15589" max="15589" width="18.77734375" style="263" customWidth="1"/>
    <col min="15590" max="15590" width="2.77734375" style="263" customWidth="1"/>
    <col min="15591" max="15591" width="22.5546875" style="263" customWidth="1"/>
    <col min="15592" max="15592" width="2.77734375" style="263" customWidth="1"/>
    <col min="15593" max="15593" width="19.109375" style="263" customWidth="1"/>
    <col min="15594" max="15594" width="2.77734375" style="263" customWidth="1"/>
    <col min="15595" max="15595" width="22.77734375" style="263" customWidth="1"/>
    <col min="15596" max="15596" width="2.77734375" style="263" customWidth="1"/>
    <col min="15597" max="15597" width="24.109375" style="263" customWidth="1"/>
    <col min="15598" max="15598" width="2.77734375" style="263" customWidth="1"/>
    <col min="15599" max="15599" width="22.77734375" style="263" customWidth="1"/>
    <col min="15600" max="15600" width="2.77734375" style="263" customWidth="1"/>
    <col min="15601" max="15601" width="19.77734375" style="263" customWidth="1"/>
    <col min="15602" max="15602" width="2.77734375" style="263" customWidth="1"/>
    <col min="15603" max="15603" width="22.44140625" style="263" customWidth="1"/>
    <col min="15604" max="15604" width="2.77734375" style="263" customWidth="1"/>
    <col min="15605" max="15605" width="21.77734375" style="263" customWidth="1"/>
    <col min="15606" max="15606" width="2.77734375" style="263" customWidth="1"/>
    <col min="15607" max="15607" width="25.109375" style="263" customWidth="1"/>
    <col min="15608" max="15608" width="53.109375" style="263" customWidth="1"/>
    <col min="15609" max="15609" width="2.77734375" style="263" customWidth="1"/>
    <col min="15610" max="15610" width="25.109375" style="263" customWidth="1"/>
    <col min="15611" max="15611" width="2.77734375" style="263" customWidth="1"/>
    <col min="15612" max="15612" width="24" style="263" customWidth="1"/>
    <col min="15613" max="15613" width="2.77734375" style="263" customWidth="1"/>
    <col min="15614" max="15614" width="21.77734375" style="263" customWidth="1"/>
    <col min="15615" max="15615" width="2.77734375" style="263" customWidth="1"/>
    <col min="15616" max="15616" width="22.109375" style="263" customWidth="1"/>
    <col min="15617" max="15617" width="53.77734375" style="263" customWidth="1"/>
    <col min="15618" max="15618" width="2.77734375" style="263" customWidth="1"/>
    <col min="15619" max="15619" width="23.77734375" style="263" customWidth="1"/>
    <col min="15620" max="15620" width="2.77734375" style="263" customWidth="1"/>
    <col min="15621" max="15621" width="22.5546875" style="263" customWidth="1"/>
    <col min="15622" max="15622" width="2.77734375" style="263" customWidth="1"/>
    <col min="15623" max="15623" width="18.77734375" style="263" customWidth="1"/>
    <col min="15624" max="15624" width="2.77734375" style="263" customWidth="1"/>
    <col min="15625" max="15625" width="19.109375" style="263" customWidth="1"/>
    <col min="15626" max="15626" width="2.77734375" style="263" customWidth="1"/>
    <col min="15627" max="15627" width="19.77734375" style="263" customWidth="1"/>
    <col min="15628" max="15796" width="8.77734375" style="263"/>
    <col min="15797" max="15797" width="55.109375" style="263" customWidth="1"/>
    <col min="15798" max="15798" width="2.77734375" style="263" customWidth="1"/>
    <col min="15799" max="15799" width="19.44140625" style="263" customWidth="1"/>
    <col min="15800" max="15800" width="2.77734375" style="263" customWidth="1"/>
    <col min="15801" max="15801" width="20.77734375" style="263" customWidth="1"/>
    <col min="15802" max="15802" width="2.77734375" style="263" customWidth="1"/>
    <col min="15803" max="15803" width="21" style="263" customWidth="1"/>
    <col min="15804" max="15804" width="2.77734375" style="263" customWidth="1"/>
    <col min="15805" max="15805" width="18.77734375" style="263" customWidth="1"/>
    <col min="15806" max="15806" width="2.77734375" style="263" customWidth="1"/>
    <col min="15807" max="15807" width="16.77734375" style="263" customWidth="1"/>
    <col min="15808" max="15808" width="2.77734375" style="263" customWidth="1"/>
    <col min="15809" max="15809" width="16.44140625" style="263" customWidth="1"/>
    <col min="15810" max="15810" width="2.77734375" style="263" customWidth="1"/>
    <col min="15811" max="15811" width="19.77734375" style="263" customWidth="1"/>
    <col min="15812" max="15812" width="2.77734375" style="263" customWidth="1"/>
    <col min="15813" max="15813" width="19.44140625" style="263" customWidth="1"/>
    <col min="15814" max="15814" width="2.77734375" style="263" customWidth="1"/>
    <col min="15815" max="15815" width="17.109375" style="263" customWidth="1"/>
    <col min="15816" max="15816" width="2.77734375" style="263" customWidth="1"/>
    <col min="15817" max="15817" width="19.109375" style="263" customWidth="1"/>
    <col min="15818" max="15818" width="2.77734375" style="263" customWidth="1"/>
    <col min="15819" max="15819" width="18.109375" style="263" customWidth="1"/>
    <col min="15820" max="15820" width="2.77734375" style="263" customWidth="1"/>
    <col min="15821" max="15821" width="17.5546875" style="263" customWidth="1"/>
    <col min="15822" max="15822" width="2.77734375" style="263" customWidth="1"/>
    <col min="15823" max="15823" width="20.77734375" style="263" customWidth="1"/>
    <col min="15824" max="15824" width="2.77734375" style="263" customWidth="1"/>
    <col min="15825" max="15825" width="17.77734375" style="263" customWidth="1"/>
    <col min="15826" max="15826" width="2.77734375" style="263" customWidth="1"/>
    <col min="15827" max="15827" width="19.5546875" style="263" customWidth="1"/>
    <col min="15828" max="15828" width="2.77734375" style="263" customWidth="1"/>
    <col min="15829" max="15829" width="16" style="263" customWidth="1"/>
    <col min="15830" max="15830" width="2.77734375" style="263" customWidth="1"/>
    <col min="15831" max="15831" width="18.77734375" style="263" customWidth="1"/>
    <col min="15832" max="15832" width="2.77734375" style="263" customWidth="1"/>
    <col min="15833" max="15833" width="18.109375" style="263" customWidth="1"/>
    <col min="15834" max="15835" width="8.77734375" style="263" customWidth="1"/>
    <col min="15836" max="15836" width="2.77734375" style="263" customWidth="1"/>
    <col min="15837" max="15837" width="18.77734375" style="263" customWidth="1"/>
    <col min="15838" max="15838" width="2.77734375" style="263" customWidth="1"/>
    <col min="15839" max="15839" width="19" style="263" customWidth="1"/>
    <col min="15840" max="15840" width="2.77734375" style="263" customWidth="1"/>
    <col min="15841" max="15841" width="18.109375" style="263" customWidth="1"/>
    <col min="15842" max="15842" width="2.77734375" style="263" customWidth="1"/>
    <col min="15843" max="15843" width="18.5546875" style="263" customWidth="1"/>
    <col min="15844" max="15844" width="2.77734375" style="263" customWidth="1"/>
    <col min="15845" max="15845" width="18.77734375" style="263" customWidth="1"/>
    <col min="15846" max="15846" width="2.77734375" style="263" customWidth="1"/>
    <col min="15847" max="15847" width="22.5546875" style="263" customWidth="1"/>
    <col min="15848" max="15848" width="2.77734375" style="263" customWidth="1"/>
    <col min="15849" max="15849" width="19.109375" style="263" customWidth="1"/>
    <col min="15850" max="15850" width="2.77734375" style="263" customWidth="1"/>
    <col min="15851" max="15851" width="22.77734375" style="263" customWidth="1"/>
    <col min="15852" max="15852" width="2.77734375" style="263" customWidth="1"/>
    <col min="15853" max="15853" width="24.109375" style="263" customWidth="1"/>
    <col min="15854" max="15854" width="2.77734375" style="263" customWidth="1"/>
    <col min="15855" max="15855" width="22.77734375" style="263" customWidth="1"/>
    <col min="15856" max="15856" width="2.77734375" style="263" customWidth="1"/>
    <col min="15857" max="15857" width="19.77734375" style="263" customWidth="1"/>
    <col min="15858" max="15858" width="2.77734375" style="263" customWidth="1"/>
    <col min="15859" max="15859" width="22.44140625" style="263" customWidth="1"/>
    <col min="15860" max="15860" width="2.77734375" style="263" customWidth="1"/>
    <col min="15861" max="15861" width="21.77734375" style="263" customWidth="1"/>
    <col min="15862" max="15862" width="2.77734375" style="263" customWidth="1"/>
    <col min="15863" max="15863" width="25.109375" style="263" customWidth="1"/>
    <col min="15864" max="15864" width="53.109375" style="263" customWidth="1"/>
    <col min="15865" max="15865" width="2.77734375" style="263" customWidth="1"/>
    <col min="15866" max="15866" width="25.109375" style="263" customWidth="1"/>
    <col min="15867" max="15867" width="2.77734375" style="263" customWidth="1"/>
    <col min="15868" max="15868" width="24" style="263" customWidth="1"/>
    <col min="15869" max="15869" width="2.77734375" style="263" customWidth="1"/>
    <col min="15870" max="15870" width="21.77734375" style="263" customWidth="1"/>
    <col min="15871" max="15871" width="2.77734375" style="263" customWidth="1"/>
    <col min="15872" max="15872" width="22.109375" style="263" customWidth="1"/>
    <col min="15873" max="15873" width="53.77734375" style="263" customWidth="1"/>
    <col min="15874" max="15874" width="2.77734375" style="263" customWidth="1"/>
    <col min="15875" max="15875" width="23.77734375" style="263" customWidth="1"/>
    <col min="15876" max="15876" width="2.77734375" style="263" customWidth="1"/>
    <col min="15877" max="15877" width="22.5546875" style="263" customWidth="1"/>
    <col min="15878" max="15878" width="2.77734375" style="263" customWidth="1"/>
    <col min="15879" max="15879" width="18.77734375" style="263" customWidth="1"/>
    <col min="15880" max="15880" width="2.77734375" style="263" customWidth="1"/>
    <col min="15881" max="15881" width="19.109375" style="263" customWidth="1"/>
    <col min="15882" max="15882" width="2.77734375" style="263" customWidth="1"/>
    <col min="15883" max="15883" width="19.77734375" style="263" customWidth="1"/>
    <col min="15884" max="16052" width="8.77734375" style="263"/>
    <col min="16053" max="16053" width="55.109375" style="263" customWidth="1"/>
    <col min="16054" max="16054" width="2.77734375" style="263" customWidth="1"/>
    <col min="16055" max="16055" width="19.44140625" style="263" customWidth="1"/>
    <col min="16056" max="16056" width="2.77734375" style="263" customWidth="1"/>
    <col min="16057" max="16057" width="20.77734375" style="263" customWidth="1"/>
    <col min="16058" max="16058" width="2.77734375" style="263" customWidth="1"/>
    <col min="16059" max="16059" width="21" style="263" customWidth="1"/>
    <col min="16060" max="16060" width="2.77734375" style="263" customWidth="1"/>
    <col min="16061" max="16061" width="18.77734375" style="263" customWidth="1"/>
    <col min="16062" max="16062" width="2.77734375" style="263" customWidth="1"/>
    <col min="16063" max="16063" width="16.77734375" style="263" customWidth="1"/>
    <col min="16064" max="16064" width="2.77734375" style="263" customWidth="1"/>
    <col min="16065" max="16065" width="16.44140625" style="263" customWidth="1"/>
    <col min="16066" max="16066" width="2.77734375" style="263" customWidth="1"/>
    <col min="16067" max="16067" width="19.77734375" style="263" customWidth="1"/>
    <col min="16068" max="16068" width="2.77734375" style="263" customWidth="1"/>
    <col min="16069" max="16069" width="19.44140625" style="263" customWidth="1"/>
    <col min="16070" max="16070" width="2.77734375" style="263" customWidth="1"/>
    <col min="16071" max="16071" width="17.109375" style="263" customWidth="1"/>
    <col min="16072" max="16072" width="2.77734375" style="263" customWidth="1"/>
    <col min="16073" max="16073" width="19.109375" style="263" customWidth="1"/>
    <col min="16074" max="16074" width="2.77734375" style="263" customWidth="1"/>
    <col min="16075" max="16075" width="18.109375" style="263" customWidth="1"/>
    <col min="16076" max="16076" width="2.77734375" style="263" customWidth="1"/>
    <col min="16077" max="16077" width="17.5546875" style="263" customWidth="1"/>
    <col min="16078" max="16078" width="2.77734375" style="263" customWidth="1"/>
    <col min="16079" max="16079" width="20.77734375" style="263" customWidth="1"/>
    <col min="16080" max="16080" width="2.77734375" style="263" customWidth="1"/>
    <col min="16081" max="16081" width="17.77734375" style="263" customWidth="1"/>
    <col min="16082" max="16082" width="2.77734375" style="263" customWidth="1"/>
    <col min="16083" max="16083" width="19.5546875" style="263" customWidth="1"/>
    <col min="16084" max="16084" width="2.77734375" style="263" customWidth="1"/>
    <col min="16085" max="16085" width="16" style="263" customWidth="1"/>
    <col min="16086" max="16086" width="2.77734375" style="263" customWidth="1"/>
    <col min="16087" max="16087" width="18.77734375" style="263" customWidth="1"/>
    <col min="16088" max="16088" width="2.77734375" style="263" customWidth="1"/>
    <col min="16089" max="16089" width="18.109375" style="263" customWidth="1"/>
    <col min="16090" max="16091" width="8.77734375" style="263" customWidth="1"/>
    <col min="16092" max="16092" width="2.77734375" style="263" customWidth="1"/>
    <col min="16093" max="16093" width="18.77734375" style="263" customWidth="1"/>
    <col min="16094" max="16094" width="2.77734375" style="263" customWidth="1"/>
    <col min="16095" max="16095" width="19" style="263" customWidth="1"/>
    <col min="16096" max="16096" width="2.77734375" style="263" customWidth="1"/>
    <col min="16097" max="16097" width="18.109375" style="263" customWidth="1"/>
    <col min="16098" max="16098" width="2.77734375" style="263" customWidth="1"/>
    <col min="16099" max="16099" width="18.5546875" style="263" customWidth="1"/>
    <col min="16100" max="16100" width="2.77734375" style="263" customWidth="1"/>
    <col min="16101" max="16101" width="18.77734375" style="263" customWidth="1"/>
    <col min="16102" max="16102" width="2.77734375" style="263" customWidth="1"/>
    <col min="16103" max="16103" width="22.5546875" style="263" customWidth="1"/>
    <col min="16104" max="16104" width="2.77734375" style="263" customWidth="1"/>
    <col min="16105" max="16105" width="19.109375" style="263" customWidth="1"/>
    <col min="16106" max="16106" width="2.77734375" style="263" customWidth="1"/>
    <col min="16107" max="16107" width="22.77734375" style="263" customWidth="1"/>
    <col min="16108" max="16108" width="2.77734375" style="263" customWidth="1"/>
    <col min="16109" max="16109" width="24.109375" style="263" customWidth="1"/>
    <col min="16110" max="16110" width="2.77734375" style="263" customWidth="1"/>
    <col min="16111" max="16111" width="22.77734375" style="263" customWidth="1"/>
    <col min="16112" max="16112" width="2.77734375" style="263" customWidth="1"/>
    <col min="16113" max="16113" width="19.77734375" style="263" customWidth="1"/>
    <col min="16114" max="16114" width="2.77734375" style="263" customWidth="1"/>
    <col min="16115" max="16115" width="22.44140625" style="263" customWidth="1"/>
    <col min="16116" max="16116" width="2.77734375" style="263" customWidth="1"/>
    <col min="16117" max="16117" width="21.77734375" style="263" customWidth="1"/>
    <col min="16118" max="16118" width="2.77734375" style="263" customWidth="1"/>
    <col min="16119" max="16119" width="25.109375" style="263" customWidth="1"/>
    <col min="16120" max="16120" width="53.109375" style="263" customWidth="1"/>
    <col min="16121" max="16121" width="2.77734375" style="263" customWidth="1"/>
    <col min="16122" max="16122" width="25.109375" style="263" customWidth="1"/>
    <col min="16123" max="16123" width="2.77734375" style="263" customWidth="1"/>
    <col min="16124" max="16124" width="24" style="263" customWidth="1"/>
    <col min="16125" max="16125" width="2.77734375" style="263" customWidth="1"/>
    <col min="16126" max="16126" width="21.77734375" style="263" customWidth="1"/>
    <col min="16127" max="16127" width="2.77734375" style="263" customWidth="1"/>
    <col min="16128" max="16128" width="22.109375" style="263" customWidth="1"/>
    <col min="16129" max="16129" width="53.77734375" style="263" customWidth="1"/>
    <col min="16130" max="16130" width="2.77734375" style="263" customWidth="1"/>
    <col min="16131" max="16131" width="23.77734375" style="263" customWidth="1"/>
    <col min="16132" max="16132" width="2.77734375" style="263" customWidth="1"/>
    <col min="16133" max="16133" width="22.5546875" style="263" customWidth="1"/>
    <col min="16134" max="16134" width="2.77734375" style="263" customWidth="1"/>
    <col min="16135" max="16135" width="18.77734375" style="263" customWidth="1"/>
    <col min="16136" max="16136" width="2.77734375" style="263" customWidth="1"/>
    <col min="16137" max="16137" width="19.109375" style="263" customWidth="1"/>
    <col min="16138" max="16138" width="2.77734375" style="263" customWidth="1"/>
    <col min="16139" max="16139" width="19.77734375" style="263" customWidth="1"/>
    <col min="16140" max="16384" width="8.77734375" style="263"/>
  </cols>
  <sheetData>
    <row r="1" spans="1:11">
      <c r="A1" s="830" t="s">
        <v>826</v>
      </c>
    </row>
    <row r="3" spans="1:11" ht="18">
      <c r="A3" s="831" t="s">
        <v>30</v>
      </c>
      <c r="B3" s="249"/>
      <c r="C3" s="249"/>
      <c r="D3" s="249"/>
      <c r="E3" s="249"/>
      <c r="F3" s="249"/>
      <c r="G3" s="249"/>
      <c r="H3" s="249"/>
      <c r="I3" s="249"/>
      <c r="J3" s="249"/>
      <c r="K3" s="249"/>
    </row>
    <row r="4" spans="1:11" ht="20.100000000000001" customHeight="1">
      <c r="A4" s="831" t="s">
        <v>812</v>
      </c>
      <c r="B4" s="249"/>
      <c r="C4" s="249"/>
      <c r="D4" s="249"/>
      <c r="E4" s="249"/>
      <c r="F4" s="249"/>
      <c r="G4" s="249"/>
      <c r="H4" s="249"/>
      <c r="I4" s="249"/>
      <c r="J4" s="249"/>
      <c r="K4" s="249"/>
    </row>
    <row r="5" spans="1:11" ht="18">
      <c r="A5" s="831" t="s">
        <v>118</v>
      </c>
      <c r="B5" s="249"/>
      <c r="D5" s="249"/>
      <c r="E5" s="832"/>
      <c r="F5" s="249"/>
      <c r="G5" s="249"/>
      <c r="H5" s="249"/>
      <c r="I5" s="832"/>
      <c r="J5" s="249"/>
      <c r="K5" s="833" t="s">
        <v>389</v>
      </c>
    </row>
    <row r="6" spans="1:11" ht="18">
      <c r="A6" s="831" t="s">
        <v>120</v>
      </c>
      <c r="B6" s="249"/>
      <c r="D6" s="249"/>
      <c r="E6" s="832"/>
      <c r="F6" s="249"/>
      <c r="G6" s="249"/>
      <c r="H6" s="249"/>
      <c r="I6" s="832"/>
      <c r="J6" s="249"/>
      <c r="K6" s="834" t="s">
        <v>121</v>
      </c>
    </row>
    <row r="7" spans="1:11" ht="18" customHeight="1">
      <c r="A7" s="835" t="s">
        <v>1313</v>
      </c>
      <c r="B7" s="249"/>
      <c r="C7" s="249"/>
      <c r="D7" s="249"/>
      <c r="E7" s="249"/>
      <c r="F7" s="249"/>
      <c r="G7" s="249"/>
      <c r="H7" s="249"/>
      <c r="I7" s="249"/>
      <c r="J7" s="249"/>
      <c r="K7" s="249"/>
    </row>
    <row r="8" spans="1:11" ht="16.350000000000001" customHeight="1">
      <c r="A8" s="255" t="s">
        <v>1181</v>
      </c>
      <c r="B8" s="249"/>
      <c r="C8" s="255"/>
      <c r="D8" s="249"/>
      <c r="E8" s="255"/>
      <c r="F8" s="249"/>
      <c r="G8" s="255"/>
      <c r="H8" s="249"/>
      <c r="I8" s="255"/>
      <c r="J8" s="255"/>
      <c r="K8" s="255"/>
    </row>
    <row r="9" spans="1:11">
      <c r="A9" s="249"/>
      <c r="B9" s="255"/>
      <c r="C9" s="255"/>
      <c r="D9" s="255"/>
      <c r="E9" s="255"/>
      <c r="F9" s="255"/>
      <c r="G9" s="255"/>
      <c r="H9" s="255"/>
      <c r="I9" s="255"/>
      <c r="J9" s="255"/>
      <c r="K9" s="255"/>
    </row>
    <row r="10" spans="1:11">
      <c r="A10" s="249"/>
      <c r="B10" s="255"/>
      <c r="C10" s="255"/>
      <c r="D10" s="255"/>
      <c r="E10" s="255"/>
      <c r="F10" s="255"/>
      <c r="G10" s="255"/>
      <c r="H10" s="255"/>
      <c r="I10" s="832"/>
      <c r="J10" s="255"/>
      <c r="K10" s="255"/>
    </row>
    <row r="11" spans="1:11">
      <c r="A11" s="249"/>
      <c r="B11" s="255"/>
      <c r="C11" s="836" t="s">
        <v>415</v>
      </c>
      <c r="D11" s="255"/>
      <c r="E11" s="837" t="s">
        <v>50</v>
      </c>
      <c r="F11" s="255"/>
      <c r="G11" s="255" t="s">
        <v>22</v>
      </c>
      <c r="H11" s="255"/>
      <c r="I11" s="255"/>
      <c r="J11" s="255"/>
      <c r="K11" s="255"/>
    </row>
    <row r="12" spans="1:11">
      <c r="A12" s="249"/>
      <c r="B12" s="255"/>
      <c r="C12" s="837" t="s">
        <v>49</v>
      </c>
      <c r="D12" s="255"/>
      <c r="E12" s="837" t="s">
        <v>53</v>
      </c>
      <c r="F12" s="255"/>
      <c r="G12" s="255"/>
      <c r="H12" s="255"/>
      <c r="I12" s="1326" t="s">
        <v>436</v>
      </c>
      <c r="J12" s="1327"/>
      <c r="K12" s="1327"/>
    </row>
    <row r="13" spans="1:11">
      <c r="A13" s="249"/>
      <c r="B13" s="255"/>
      <c r="C13" s="837" t="s">
        <v>53</v>
      </c>
      <c r="D13" s="255"/>
      <c r="E13" s="256" t="s">
        <v>57</v>
      </c>
      <c r="F13" s="255"/>
      <c r="G13" s="837" t="s">
        <v>22</v>
      </c>
      <c r="H13" s="255"/>
      <c r="I13" s="255"/>
      <c r="J13" s="255"/>
      <c r="K13" s="255"/>
    </row>
    <row r="14" spans="1:11">
      <c r="A14" s="249"/>
      <c r="B14" s="255"/>
      <c r="C14" s="257" t="s">
        <v>57</v>
      </c>
      <c r="D14" s="255"/>
      <c r="E14" s="257" t="s">
        <v>482</v>
      </c>
      <c r="F14" s="255"/>
      <c r="G14" s="258" t="s">
        <v>822</v>
      </c>
      <c r="H14" s="255" t="s">
        <v>22</v>
      </c>
      <c r="I14" s="258" t="s">
        <v>1314</v>
      </c>
      <c r="J14" s="255"/>
      <c r="K14" s="258" t="s">
        <v>1203</v>
      </c>
    </row>
    <row r="15" spans="1:11">
      <c r="A15" s="255" t="s">
        <v>0</v>
      </c>
      <c r="B15" s="249"/>
      <c r="C15" s="832"/>
      <c r="D15" s="249"/>
      <c r="E15" s="249"/>
      <c r="F15" s="249"/>
      <c r="G15" s="249"/>
      <c r="H15" s="249"/>
      <c r="I15" s="249"/>
      <c r="J15" s="249"/>
      <c r="K15" s="249"/>
    </row>
    <row r="16" spans="1:11">
      <c r="A16" s="249" t="s">
        <v>558</v>
      </c>
      <c r="B16" s="249" t="s">
        <v>22</v>
      </c>
      <c r="C16" s="1130">
        <f>ROUND(SUM('Exhibit A-4 '!C16:BY16),1)</f>
        <v>520557</v>
      </c>
      <c r="D16" s="250"/>
      <c r="E16" s="422">
        <v>0</v>
      </c>
      <c r="F16" s="250"/>
      <c r="G16" s="838">
        <v>0</v>
      </c>
      <c r="H16" s="250"/>
      <c r="I16" s="1130">
        <f>ROUND(SUM(C16+E16),1)</f>
        <v>520557</v>
      </c>
      <c r="J16" s="250"/>
      <c r="K16" s="422">
        <v>631986</v>
      </c>
    </row>
    <row r="17" spans="1:11">
      <c r="A17" s="252" t="s">
        <v>483</v>
      </c>
      <c r="B17" s="249" t="s">
        <v>22</v>
      </c>
      <c r="C17" s="249">
        <f>ROUND(SUM('Exhibit A-4 '!C17:BY17),1)</f>
        <v>535895</v>
      </c>
      <c r="D17" s="249"/>
      <c r="E17" s="401">
        <v>0</v>
      </c>
      <c r="F17" s="249"/>
      <c r="G17" s="251">
        <v>0</v>
      </c>
      <c r="H17" s="249"/>
      <c r="I17" s="249">
        <f>ROUND(SUM(C17+E17),1)</f>
        <v>535895</v>
      </c>
      <c r="J17" s="249"/>
      <c r="K17" s="401">
        <v>666364</v>
      </c>
    </row>
    <row r="18" spans="1:11">
      <c r="A18" s="252" t="s">
        <v>484</v>
      </c>
      <c r="B18" s="249" t="s">
        <v>22</v>
      </c>
      <c r="C18" s="249">
        <f>ROUND(SUM('Exhibit A-4 '!C18:BY18),1)</f>
        <v>119100</v>
      </c>
      <c r="D18" s="249"/>
      <c r="E18" s="401">
        <v>0</v>
      </c>
      <c r="F18" s="249"/>
      <c r="G18" s="251">
        <v>0</v>
      </c>
      <c r="H18" s="249"/>
      <c r="I18" s="249">
        <f>ROUND(SUM(C18+E18),1)</f>
        <v>119100</v>
      </c>
      <c r="J18" s="249"/>
      <c r="K18" s="401">
        <v>119100</v>
      </c>
    </row>
    <row r="19" spans="1:11">
      <c r="A19" s="252" t="s">
        <v>485</v>
      </c>
      <c r="B19" s="249" t="s">
        <v>22</v>
      </c>
      <c r="C19" s="249">
        <f>ROUND(SUM('Exhibit A-4 '!C19:BY19),1)</f>
        <v>5479889</v>
      </c>
      <c r="D19" s="249"/>
      <c r="E19" s="401">
        <v>949</v>
      </c>
      <c r="F19" s="249"/>
      <c r="G19" s="251">
        <v>0</v>
      </c>
      <c r="H19" s="249"/>
      <c r="I19" s="249">
        <f>ROUND(SUM(C19+E19),1)</f>
        <v>5480838</v>
      </c>
      <c r="J19" s="951"/>
      <c r="K19" s="401">
        <v>6550808</v>
      </c>
    </row>
    <row r="20" spans="1:11">
      <c r="A20" s="252" t="s">
        <v>486</v>
      </c>
      <c r="B20" s="249" t="s">
        <v>22</v>
      </c>
      <c r="C20" s="249">
        <f>ROUND(SUM('Exhibit A-4 '!C20:BY20),1)</f>
        <v>4259</v>
      </c>
      <c r="D20" s="249"/>
      <c r="E20" s="401">
        <v>1950070</v>
      </c>
      <c r="F20" s="249"/>
      <c r="G20" s="839">
        <v>0</v>
      </c>
      <c r="H20" s="249"/>
      <c r="I20" s="249">
        <f>ROUND(SUM(C20+E20),1)</f>
        <v>1954329</v>
      </c>
      <c r="J20" s="951"/>
      <c r="K20" s="401">
        <v>2109103</v>
      </c>
    </row>
    <row r="21" spans="1:11">
      <c r="A21" s="840" t="s">
        <v>487</v>
      </c>
      <c r="B21" s="255" t="s">
        <v>22</v>
      </c>
      <c r="C21" s="841">
        <f>ROUND(SUM(C16:C20),1)</f>
        <v>6659700</v>
      </c>
      <c r="D21" s="255"/>
      <c r="E21" s="841">
        <f>ROUND(SUM(E16:E20),1)</f>
        <v>1951019</v>
      </c>
      <c r="F21" s="255"/>
      <c r="G21" s="841">
        <f>ROUND(SUM(G16:G20),1)</f>
        <v>0</v>
      </c>
      <c r="H21" s="255"/>
      <c r="I21" s="841">
        <f>ROUND(SUM(I16:I20),1)</f>
        <v>8610719</v>
      </c>
      <c r="J21" s="994"/>
      <c r="K21" s="841">
        <f>ROUND(SUM(K16:K20),1)</f>
        <v>10077361</v>
      </c>
    </row>
    <row r="22" spans="1:11">
      <c r="A22" s="249"/>
      <c r="B22" s="249"/>
      <c r="C22" s="249" t="s">
        <v>22</v>
      </c>
      <c r="D22" s="249"/>
      <c r="E22" s="249"/>
      <c r="F22" s="249"/>
      <c r="G22" s="249"/>
      <c r="H22" s="249"/>
      <c r="I22" s="249" t="s">
        <v>22</v>
      </c>
      <c r="J22" s="249"/>
      <c r="K22" s="249"/>
    </row>
    <row r="23" spans="1:11">
      <c r="A23" s="255" t="s">
        <v>6</v>
      </c>
      <c r="B23" s="249"/>
      <c r="C23" s="249" t="s">
        <v>22</v>
      </c>
      <c r="D23" s="249"/>
      <c r="E23" s="249"/>
      <c r="F23" s="249"/>
      <c r="G23" s="249"/>
      <c r="H23" s="249"/>
      <c r="I23" s="249" t="s">
        <v>22</v>
      </c>
      <c r="J23" s="249"/>
      <c r="K23" s="249"/>
    </row>
    <row r="24" spans="1:11">
      <c r="A24" s="252" t="s">
        <v>549</v>
      </c>
      <c r="B24" s="249"/>
      <c r="C24" s="249"/>
      <c r="D24" s="249"/>
      <c r="E24" s="249"/>
      <c r="F24" s="249"/>
      <c r="G24" s="249"/>
      <c r="H24" s="249"/>
      <c r="I24" s="251"/>
      <c r="J24" s="249"/>
      <c r="K24" s="249"/>
    </row>
    <row r="25" spans="1:11">
      <c r="A25" s="663" t="s">
        <v>8</v>
      </c>
      <c r="B25" s="249" t="s">
        <v>304</v>
      </c>
      <c r="C25" s="249">
        <f>ROUND(SUM('Exhibit A-4 '!C25:BY25),1)</f>
        <v>122133</v>
      </c>
      <c r="D25" s="249"/>
      <c r="E25" s="401">
        <v>0</v>
      </c>
      <c r="F25" s="249"/>
      <c r="G25" s="251">
        <v>0</v>
      </c>
      <c r="H25" s="249"/>
      <c r="I25" s="249">
        <f>ROUND(SUM(C25+E25),1)</f>
        <v>122133</v>
      </c>
      <c r="J25" s="249"/>
      <c r="K25" s="401">
        <v>175690</v>
      </c>
    </row>
    <row r="26" spans="1:11">
      <c r="A26" s="663" t="s">
        <v>44</v>
      </c>
      <c r="B26" s="249" t="s">
        <v>22</v>
      </c>
      <c r="C26" s="249">
        <f>ROUND(SUM('Exhibit A-4 '!C26:BY26),1)</f>
        <v>192481</v>
      </c>
      <c r="D26" s="249"/>
      <c r="E26" s="401">
        <v>6666</v>
      </c>
      <c r="F26" s="249"/>
      <c r="G26" s="251">
        <v>0</v>
      </c>
      <c r="H26" s="249"/>
      <c r="I26" s="249">
        <f t="shared" ref="I26:I34" si="0">ROUND(SUM(C26+E26),1)</f>
        <v>199147</v>
      </c>
      <c r="J26" s="951"/>
      <c r="K26" s="401">
        <v>417060</v>
      </c>
    </row>
    <row r="27" spans="1:11">
      <c r="A27" s="663" t="s">
        <v>39</v>
      </c>
      <c r="B27" s="249" t="s">
        <v>22</v>
      </c>
      <c r="C27" s="249">
        <f>ROUND(SUM('Exhibit A-4 '!C27:BY27),1)</f>
        <v>615219</v>
      </c>
      <c r="D27" s="249"/>
      <c r="E27" s="401">
        <v>0</v>
      </c>
      <c r="F27" s="249"/>
      <c r="G27" s="251">
        <v>0</v>
      </c>
      <c r="H27" s="249"/>
      <c r="I27" s="249">
        <f t="shared" si="0"/>
        <v>615219</v>
      </c>
      <c r="J27" s="951"/>
      <c r="K27" s="401">
        <v>850047</v>
      </c>
    </row>
    <row r="28" spans="1:11">
      <c r="A28" s="663" t="s">
        <v>42</v>
      </c>
      <c r="B28" s="249" t="s">
        <v>22</v>
      </c>
      <c r="C28" s="249"/>
      <c r="D28" s="249"/>
      <c r="E28" s="401"/>
      <c r="F28" s="249"/>
      <c r="G28" s="251" t="s">
        <v>22</v>
      </c>
      <c r="H28" s="249"/>
      <c r="I28" s="249" t="s">
        <v>22</v>
      </c>
      <c r="J28" s="249"/>
      <c r="K28" s="401"/>
    </row>
    <row r="29" spans="1:11">
      <c r="A29" s="664" t="s">
        <v>102</v>
      </c>
      <c r="B29" s="249" t="s">
        <v>22</v>
      </c>
      <c r="C29" s="249">
        <f>ROUND(SUM('Exhibit A-4 '!C29:BY29),1)</f>
        <v>0</v>
      </c>
      <c r="D29" s="249"/>
      <c r="E29" s="401">
        <v>0</v>
      </c>
      <c r="F29" s="249"/>
      <c r="G29" s="251">
        <v>0</v>
      </c>
      <c r="H29" s="249"/>
      <c r="I29" s="249">
        <f t="shared" si="0"/>
        <v>0</v>
      </c>
      <c r="J29" s="249"/>
      <c r="K29" s="401">
        <v>0</v>
      </c>
    </row>
    <row r="30" spans="1:11">
      <c r="A30" s="663" t="s">
        <v>43</v>
      </c>
      <c r="B30" s="249" t="s">
        <v>22</v>
      </c>
      <c r="C30" s="249">
        <f>ROUND(SUM('Exhibit A-4 '!C30:BY30),1)</f>
        <v>513888</v>
      </c>
      <c r="D30" s="249"/>
      <c r="E30" s="401">
        <v>3925</v>
      </c>
      <c r="F30" s="249"/>
      <c r="G30" s="251">
        <v>0</v>
      </c>
      <c r="H30" s="249"/>
      <c r="I30" s="249">
        <f t="shared" si="0"/>
        <v>517813</v>
      </c>
      <c r="J30" s="249"/>
      <c r="K30" s="401">
        <v>555414</v>
      </c>
    </row>
    <row r="31" spans="1:11">
      <c r="A31" s="663" t="s">
        <v>1087</v>
      </c>
      <c r="B31" s="249" t="s">
        <v>22</v>
      </c>
      <c r="C31" s="249">
        <f>ROUND(SUM('Exhibit A-4 '!C31:BY31),1)</f>
        <v>48403</v>
      </c>
      <c r="D31" s="249"/>
      <c r="E31" s="401">
        <v>4400</v>
      </c>
      <c r="F31" s="249"/>
      <c r="G31" s="251">
        <v>0</v>
      </c>
      <c r="H31" s="249"/>
      <c r="I31" s="249">
        <f t="shared" si="0"/>
        <v>52803</v>
      </c>
      <c r="J31" s="249"/>
      <c r="K31" s="401">
        <v>96784</v>
      </c>
    </row>
    <row r="32" spans="1:11">
      <c r="A32" s="663" t="s">
        <v>40</v>
      </c>
      <c r="B32" s="249" t="s">
        <v>22</v>
      </c>
      <c r="C32" s="249">
        <f>ROUND(SUM('Exhibit A-4 '!C32:BY32),1)</f>
        <v>604599</v>
      </c>
      <c r="D32" s="249"/>
      <c r="E32" s="401">
        <v>0</v>
      </c>
      <c r="F32" s="249"/>
      <c r="G32" s="251">
        <v>0</v>
      </c>
      <c r="H32" s="249"/>
      <c r="I32" s="249">
        <f t="shared" si="0"/>
        <v>604599</v>
      </c>
      <c r="J32" s="249"/>
      <c r="K32" s="401">
        <v>413057</v>
      </c>
    </row>
    <row r="33" spans="1:18">
      <c r="A33" s="663" t="s">
        <v>45</v>
      </c>
      <c r="B33" s="249" t="s">
        <v>22</v>
      </c>
      <c r="C33" s="249">
        <f>ROUND(SUM('Exhibit A-4 '!C33:BY33),1)</f>
        <v>684988</v>
      </c>
      <c r="D33" s="249"/>
      <c r="E33" s="401">
        <v>0</v>
      </c>
      <c r="F33" s="249"/>
      <c r="G33" s="251">
        <v>0</v>
      </c>
      <c r="H33" s="249"/>
      <c r="I33" s="249">
        <f t="shared" si="0"/>
        <v>684988</v>
      </c>
      <c r="J33" s="249"/>
      <c r="K33" s="401">
        <v>879044</v>
      </c>
    </row>
    <row r="34" spans="1:18">
      <c r="A34" s="663" t="s">
        <v>564</v>
      </c>
      <c r="B34" s="249" t="s">
        <v>22</v>
      </c>
      <c r="C34" s="249">
        <f>ROUND(SUM('Exhibit A-4 '!C34:BY34),1)</f>
        <v>1920218</v>
      </c>
      <c r="D34" s="249"/>
      <c r="E34" s="401">
        <v>523861</v>
      </c>
      <c r="F34" s="249"/>
      <c r="G34" s="251">
        <v>0</v>
      </c>
      <c r="H34" s="249"/>
      <c r="I34" s="249">
        <f t="shared" si="0"/>
        <v>2444079</v>
      </c>
      <c r="J34" s="951"/>
      <c r="K34" s="401">
        <v>1625915</v>
      </c>
    </row>
    <row r="35" spans="1:18" ht="2.25" customHeight="1">
      <c r="A35" s="663"/>
      <c r="B35" s="249" t="s">
        <v>22</v>
      </c>
      <c r="C35" s="251"/>
      <c r="D35" s="249"/>
      <c r="E35" s="251">
        <v>0</v>
      </c>
      <c r="F35" s="249"/>
      <c r="G35" s="251"/>
      <c r="H35" s="249"/>
      <c r="I35" s="251"/>
      <c r="J35" s="249"/>
      <c r="K35" s="251">
        <v>0</v>
      </c>
    </row>
    <row r="36" spans="1:18">
      <c r="A36" s="255" t="s">
        <v>552</v>
      </c>
      <c r="B36" s="249" t="s">
        <v>22</v>
      </c>
      <c r="C36" s="665">
        <f>ROUND(SUM(C25:C35),1)</f>
        <v>4701929</v>
      </c>
      <c r="D36" s="255"/>
      <c r="E36" s="665">
        <f>ROUND(SUM(E25:E35),1)</f>
        <v>538852</v>
      </c>
      <c r="F36" s="255"/>
      <c r="G36" s="665">
        <f>ROUND(SUM(G25:G35),1)</f>
        <v>0</v>
      </c>
      <c r="H36" s="255"/>
      <c r="I36" s="665">
        <f>ROUND(SUM(I25:I35),1)</f>
        <v>5240781</v>
      </c>
      <c r="J36" s="255"/>
      <c r="K36" s="665">
        <f>ROUND(SUM(K25:K35),1)</f>
        <v>5013011</v>
      </c>
      <c r="L36" s="842"/>
      <c r="M36" s="842"/>
      <c r="N36" s="842"/>
      <c r="O36" s="842"/>
      <c r="P36" s="842"/>
      <c r="Q36" s="842"/>
      <c r="R36" s="842"/>
    </row>
    <row r="37" spans="1:18">
      <c r="A37" s="249" t="s">
        <v>488</v>
      </c>
      <c r="B37" s="249" t="s">
        <v>22</v>
      </c>
      <c r="C37" s="249">
        <f>ROUND(SUM('Exhibit A-4 '!C37:BY37),1)</f>
        <v>5992675</v>
      </c>
      <c r="D37" s="249"/>
      <c r="E37" s="401">
        <v>1097354</v>
      </c>
      <c r="F37" s="249"/>
      <c r="G37" s="251">
        <v>0</v>
      </c>
      <c r="H37" s="249"/>
      <c r="I37" s="249">
        <f>ROUND(SUM(C37+E37),1)</f>
        <v>7090029</v>
      </c>
      <c r="J37" s="952"/>
      <c r="K37" s="401">
        <v>6985439</v>
      </c>
    </row>
    <row r="38" spans="1:18">
      <c r="A38" s="255" t="s">
        <v>489</v>
      </c>
      <c r="B38" s="255" t="s">
        <v>22</v>
      </c>
      <c r="C38" s="841">
        <f>ROUND(SUM(C36:C37),1)</f>
        <v>10694604</v>
      </c>
      <c r="D38" s="255"/>
      <c r="E38" s="841">
        <f>ROUND(SUM(E36:E37),1)</f>
        <v>1636206</v>
      </c>
      <c r="F38" s="255"/>
      <c r="G38" s="841">
        <f>ROUND(SUM(G36:G37),1)</f>
        <v>0</v>
      </c>
      <c r="H38" s="255"/>
      <c r="I38" s="841">
        <f>ROUND(SUM(I36:I37),1)</f>
        <v>12330810</v>
      </c>
      <c r="J38" s="994"/>
      <c r="K38" s="841">
        <f>ROUND(SUM(K36:K37),1)</f>
        <v>11998450</v>
      </c>
    </row>
    <row r="39" spans="1:18">
      <c r="A39" s="255"/>
      <c r="B39" s="255" t="s">
        <v>22</v>
      </c>
      <c r="C39" s="255" t="s">
        <v>22</v>
      </c>
      <c r="D39" s="255"/>
      <c r="E39" s="255"/>
      <c r="F39" s="255"/>
      <c r="G39" s="255"/>
      <c r="H39" s="255"/>
      <c r="I39" s="255" t="s">
        <v>22</v>
      </c>
      <c r="J39" s="255"/>
      <c r="K39" s="255"/>
    </row>
    <row r="40" spans="1:18">
      <c r="A40" s="255" t="s">
        <v>110</v>
      </c>
      <c r="B40" s="255" t="s">
        <v>22</v>
      </c>
      <c r="C40" s="255" t="s">
        <v>22</v>
      </c>
      <c r="D40" s="255"/>
      <c r="E40" s="255"/>
      <c r="F40" s="255"/>
      <c r="G40" s="255"/>
      <c r="H40" s="255"/>
      <c r="I40" s="255" t="s">
        <v>22</v>
      </c>
      <c r="J40" s="255"/>
      <c r="K40" s="255"/>
    </row>
    <row r="41" spans="1:18">
      <c r="A41" s="255" t="s">
        <v>537</v>
      </c>
      <c r="B41" s="255" t="s">
        <v>22</v>
      </c>
      <c r="C41" s="843">
        <f>ROUND(SUM(C21)-SUM(C38),1)</f>
        <v>-4034904</v>
      </c>
      <c r="D41" s="255"/>
      <c r="E41" s="843">
        <f>ROUND(SUM(E21)-SUM(E38),1)</f>
        <v>314813</v>
      </c>
      <c r="F41" s="255"/>
      <c r="G41" s="843">
        <f>ROUND(SUM(G21)-SUM(G38),1)</f>
        <v>0</v>
      </c>
      <c r="H41" s="255"/>
      <c r="I41" s="843">
        <f>ROUND(SUM(I21)-SUM(I38),1)</f>
        <v>-3720091</v>
      </c>
      <c r="J41" s="255"/>
      <c r="K41" s="843">
        <f>ROUND(SUM(K21)-SUM(K38),1)</f>
        <v>-1921089</v>
      </c>
    </row>
    <row r="42" spans="1:18">
      <c r="A42" s="255"/>
      <c r="B42" s="255" t="s">
        <v>22</v>
      </c>
      <c r="C42" s="255"/>
      <c r="D42" s="255"/>
      <c r="E42" s="255"/>
      <c r="F42" s="255"/>
      <c r="G42" s="255"/>
      <c r="H42" s="255"/>
      <c r="I42" s="255"/>
      <c r="J42" s="255"/>
      <c r="K42" s="255"/>
    </row>
    <row r="43" spans="1:18">
      <c r="A43" s="249"/>
      <c r="B43" s="249" t="s">
        <v>22</v>
      </c>
      <c r="C43" s="249"/>
      <c r="D43" s="249"/>
      <c r="E43" s="249"/>
      <c r="F43" s="249"/>
      <c r="G43" s="249"/>
      <c r="H43" s="249"/>
      <c r="I43" s="249"/>
      <c r="J43" s="249"/>
      <c r="K43" s="249"/>
    </row>
    <row r="44" spans="1:18">
      <c r="A44" s="255" t="s">
        <v>17</v>
      </c>
      <c r="B44" s="249" t="s">
        <v>22</v>
      </c>
      <c r="C44" s="249" t="s">
        <v>22</v>
      </c>
      <c r="D44" s="249"/>
      <c r="E44" s="249"/>
      <c r="F44" s="249"/>
      <c r="G44" s="249"/>
      <c r="H44" s="249"/>
      <c r="I44" s="254" t="s">
        <v>22</v>
      </c>
      <c r="J44" s="249"/>
      <c r="K44" s="249"/>
    </row>
    <row r="45" spans="1:18">
      <c r="A45" s="249" t="s">
        <v>490</v>
      </c>
      <c r="B45" s="249" t="s">
        <v>22</v>
      </c>
      <c r="C45" s="249">
        <f>ROUND(SUM('Exhibit A-4 '!C45:BY45),1)</f>
        <v>202642</v>
      </c>
      <c r="D45" s="249"/>
      <c r="E45" s="401">
        <v>0</v>
      </c>
      <c r="F45" s="249"/>
      <c r="G45" s="251">
        <v>0</v>
      </c>
      <c r="H45" s="249"/>
      <c r="I45" s="254">
        <f>ROUND(SUM(C45+E45),1)</f>
        <v>202642</v>
      </c>
      <c r="J45" s="951"/>
      <c r="K45" s="401">
        <v>0</v>
      </c>
    </row>
    <row r="46" spans="1:18">
      <c r="A46" s="249" t="s">
        <v>491</v>
      </c>
      <c r="B46" s="249" t="s">
        <v>22</v>
      </c>
      <c r="C46" s="249">
        <f>ROUND(SUM('Exhibit A-4 '!C46:BY46),1)</f>
        <v>5187530</v>
      </c>
      <c r="D46" s="249"/>
      <c r="E46" s="401">
        <v>0</v>
      </c>
      <c r="F46" s="249"/>
      <c r="G46" s="249">
        <v>-332432</v>
      </c>
      <c r="H46" s="249"/>
      <c r="I46" s="254">
        <f>ROUND(SUM(C46+E46+G46),1)</f>
        <v>4855098</v>
      </c>
      <c r="J46" s="951"/>
      <c r="K46" s="401">
        <v>3546520</v>
      </c>
    </row>
    <row r="47" spans="1:18">
      <c r="A47" s="252" t="s">
        <v>825</v>
      </c>
      <c r="B47" s="249" t="s">
        <v>22</v>
      </c>
      <c r="C47" s="249">
        <f>ROUND(SUM('Exhibit A-4 '!C47:BY47),1)</f>
        <v>-1446719</v>
      </c>
      <c r="D47" s="249"/>
      <c r="E47" s="401">
        <v>-332432</v>
      </c>
      <c r="F47" s="249"/>
      <c r="G47" s="249">
        <v>332432</v>
      </c>
      <c r="H47" s="249"/>
      <c r="I47" s="254">
        <f>ROUND(SUM(C47+E47+G47),1)</f>
        <v>-1446719</v>
      </c>
      <c r="J47" s="951"/>
      <c r="K47" s="401">
        <v>-1522454</v>
      </c>
    </row>
    <row r="48" spans="1:18">
      <c r="A48" s="255" t="s">
        <v>316</v>
      </c>
      <c r="B48" s="255" t="s">
        <v>22</v>
      </c>
      <c r="C48" s="841">
        <f>ROUND(SUM(C45:C47),1)</f>
        <v>3943453</v>
      </c>
      <c r="D48" s="255"/>
      <c r="E48" s="841">
        <f>ROUND(SUM(E45:E47),1)</f>
        <v>-332432</v>
      </c>
      <c r="F48" s="255"/>
      <c r="G48" s="841">
        <f>ROUND(SUM(G45:G47),1)</f>
        <v>0</v>
      </c>
      <c r="H48" s="255"/>
      <c r="I48" s="841">
        <f>ROUND(SUM(I45:I47),1)</f>
        <v>3611021</v>
      </c>
      <c r="J48" s="994"/>
      <c r="K48" s="841">
        <f>ROUND(SUM(K45:K47),1)</f>
        <v>2024066</v>
      </c>
    </row>
    <row r="49" spans="1:11">
      <c r="A49" s="255"/>
      <c r="B49" s="255" t="s">
        <v>22</v>
      </c>
      <c r="C49" s="255"/>
      <c r="D49" s="255"/>
      <c r="E49" s="255"/>
      <c r="F49" s="255"/>
      <c r="G49" s="255"/>
      <c r="H49" s="255"/>
      <c r="I49" s="255"/>
      <c r="J49" s="255"/>
      <c r="K49" s="255"/>
    </row>
    <row r="50" spans="1:11">
      <c r="A50" s="249"/>
      <c r="B50" s="249"/>
      <c r="C50" s="249" t="s">
        <v>22</v>
      </c>
      <c r="D50" s="249"/>
      <c r="E50" s="249"/>
      <c r="F50" s="249"/>
      <c r="G50" s="249"/>
      <c r="H50" s="249"/>
      <c r="I50" s="249" t="s">
        <v>22</v>
      </c>
      <c r="J50" s="249"/>
      <c r="K50" s="249"/>
    </row>
    <row r="51" spans="1:11">
      <c r="A51" s="255" t="s">
        <v>32</v>
      </c>
      <c r="B51" s="249"/>
      <c r="C51" s="249"/>
      <c r="D51" s="249"/>
      <c r="E51" s="249"/>
      <c r="F51" s="249"/>
      <c r="G51" s="249"/>
      <c r="H51" s="249"/>
      <c r="I51" s="249"/>
      <c r="J51" s="249"/>
      <c r="K51" s="249"/>
    </row>
    <row r="52" spans="1:11">
      <c r="A52" s="255" t="s">
        <v>538</v>
      </c>
      <c r="B52" s="249" t="s">
        <v>22</v>
      </c>
      <c r="C52" s="259">
        <f>ROUND(SUM(C41+C48),1)</f>
        <v>-91451</v>
      </c>
      <c r="D52" s="249"/>
      <c r="E52" s="259">
        <f>ROUND(SUM(E41+E48),1)</f>
        <v>-17619</v>
      </c>
      <c r="F52" s="249"/>
      <c r="G52" s="259">
        <f>ROUND(SUM(G41+G48),1)</f>
        <v>0</v>
      </c>
      <c r="H52" s="249" t="s">
        <v>22</v>
      </c>
      <c r="I52" s="259">
        <f>ROUND(SUM(I41+I48),1)</f>
        <v>-109070</v>
      </c>
      <c r="J52" s="249" t="s">
        <v>22</v>
      </c>
      <c r="K52" s="259">
        <f>ROUND(SUM(K41+K48),1)</f>
        <v>102977</v>
      </c>
    </row>
    <row r="53" spans="1:11">
      <c r="A53" s="249"/>
      <c r="B53" s="249" t="s">
        <v>22</v>
      </c>
      <c r="C53" s="249"/>
      <c r="D53" s="249"/>
      <c r="E53" s="249"/>
      <c r="F53" s="249"/>
      <c r="G53" s="249"/>
      <c r="H53" s="249" t="s">
        <v>22</v>
      </c>
      <c r="I53" s="249"/>
      <c r="J53" s="249" t="s">
        <v>22</v>
      </c>
      <c r="K53" s="249"/>
    </row>
    <row r="54" spans="1:11">
      <c r="A54" s="255" t="s">
        <v>388</v>
      </c>
      <c r="B54" s="249" t="s">
        <v>22</v>
      </c>
      <c r="C54" s="255">
        <v>-472235</v>
      </c>
      <c r="D54" s="249"/>
      <c r="E54" s="38">
        <v>-562692</v>
      </c>
      <c r="F54" s="249"/>
      <c r="G54" s="836">
        <v>0</v>
      </c>
      <c r="H54" s="249" t="s">
        <v>22</v>
      </c>
      <c r="I54" s="259">
        <f>+C54+E54</f>
        <v>-1034927</v>
      </c>
      <c r="J54" s="845" t="s">
        <v>22</v>
      </c>
      <c r="K54" s="38">
        <v>-1137904</v>
      </c>
    </row>
    <row r="55" spans="1:11" ht="16.5" thickBot="1">
      <c r="A55" s="255" t="s">
        <v>551</v>
      </c>
      <c r="B55" s="249" t="s">
        <v>22</v>
      </c>
      <c r="C55" s="384">
        <f>ROUND(SUM(C52)+SUM(C54),1)</f>
        <v>-563686</v>
      </c>
      <c r="D55" s="259"/>
      <c r="E55" s="384">
        <f>ROUND(SUM(E52)+SUM(E54),1)</f>
        <v>-580311</v>
      </c>
      <c r="F55" s="259"/>
      <c r="G55" s="384">
        <f>ROUND(SUM(G52)+SUM(G54),1)</f>
        <v>0</v>
      </c>
      <c r="H55" s="259"/>
      <c r="I55" s="384">
        <f>ROUND(SUM(I52)+SUM(I54),1)</f>
        <v>-1143997</v>
      </c>
      <c r="J55" s="259"/>
      <c r="K55" s="384">
        <f>ROUND(SUM(K52)+SUM(K54),1)</f>
        <v>-1034927</v>
      </c>
    </row>
    <row r="56" spans="1:11" ht="16.5" thickTop="1">
      <c r="A56" s="255"/>
      <c r="B56" s="259"/>
      <c r="C56" s="261"/>
      <c r="D56" s="259"/>
      <c r="E56" s="261"/>
      <c r="F56" s="259"/>
      <c r="G56" s="260"/>
      <c r="H56" s="259"/>
      <c r="I56" s="261"/>
      <c r="J56" s="259"/>
      <c r="K56" s="261"/>
    </row>
    <row r="57" spans="1:11">
      <c r="A57" s="844" t="s">
        <v>1129</v>
      </c>
      <c r="B57" s="259"/>
      <c r="C57" s="261"/>
      <c r="D57" s="259"/>
      <c r="E57" s="261"/>
      <c r="F57" s="259"/>
      <c r="G57" s="260"/>
      <c r="H57" s="259"/>
      <c r="I57" s="261"/>
      <c r="J57" s="259"/>
      <c r="K57" s="261"/>
    </row>
    <row r="59" spans="1:11">
      <c r="A59" s="249"/>
      <c r="B59" s="249"/>
      <c r="C59" s="261"/>
      <c r="D59" s="249"/>
      <c r="E59" s="254"/>
      <c r="F59" s="249"/>
      <c r="G59" s="254"/>
      <c r="H59" s="249"/>
      <c r="I59" s="261"/>
      <c r="J59" s="255"/>
      <c r="K59" s="261"/>
    </row>
    <row r="68" spans="1:1">
      <c r="A68" s="845"/>
    </row>
  </sheetData>
  <mergeCells count="1">
    <mergeCell ref="I12:K12"/>
  </mergeCells>
  <hyperlinks>
    <hyperlink ref="A57" location="'Footnotes 1 - 11'!A1" display="(*) See Accompanying Footnotes" xr:uid="{00000000-0004-0000-1B00-000000000000}"/>
  </hyperlinks>
  <pageMargins left="0.7" right="0.46" top="0.9" bottom="0.25" header="0.5" footer="0.25"/>
  <pageSetup scale="50" firstPageNumber="50" orientation="landscape" r:id="rId1"/>
  <headerFooter scaleWithDoc="0">
    <oddFooter>&amp;R&amp;8 55</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61"/>
  <sheetViews>
    <sheetView showGridLines="0" zoomScale="70" zoomScaleNormal="70" workbookViewId="0"/>
  </sheetViews>
  <sheetFormatPr defaultColWidth="9.77734375" defaultRowHeight="12.75"/>
  <cols>
    <col min="1" max="1" width="50.109375" style="485" customWidth="1"/>
    <col min="2" max="2" width="1.5546875" style="485" customWidth="1"/>
    <col min="3" max="3" width="20.44140625" style="485" customWidth="1"/>
    <col min="4" max="4" width="2.5546875" style="504" customWidth="1"/>
    <col min="5" max="5" width="18.109375" style="485" customWidth="1"/>
    <col min="6" max="6" width="2.77734375" style="504" customWidth="1"/>
    <col min="7" max="7" width="17.5546875" style="485" customWidth="1"/>
    <col min="8" max="8" width="2.77734375" style="504" customWidth="1"/>
    <col min="9" max="9" width="18.109375" style="485" customWidth="1"/>
    <col min="10" max="10" width="2.77734375" style="504" customWidth="1"/>
    <col min="11" max="11" width="1.5546875" style="504" customWidth="1"/>
    <col min="12" max="12" width="20.77734375" style="485" customWidth="1"/>
    <col min="13" max="13" width="1.44140625" style="514" customWidth="1"/>
    <col min="14" max="14" width="18.109375" style="485" customWidth="1"/>
    <col min="15" max="15" width="2.77734375" style="352" customWidth="1"/>
    <col min="16" max="16" width="1.5546875" style="504" customWidth="1"/>
    <col min="17" max="17" width="19.109375" style="485" customWidth="1"/>
    <col min="18" max="18" width="2.77734375" style="504" customWidth="1"/>
    <col min="19" max="19" width="20.44140625" style="485" customWidth="1"/>
    <col min="20" max="20" width="2.77734375" style="504" customWidth="1"/>
    <col min="21" max="21" width="20.44140625" style="485" customWidth="1"/>
    <col min="22" max="22" width="1.77734375" style="485" customWidth="1"/>
    <col min="23" max="23" width="4.77734375" style="485" customWidth="1"/>
    <col min="24" max="24" width="12.77734375" style="485" customWidth="1"/>
    <col min="25" max="16384" width="9.77734375" style="485"/>
  </cols>
  <sheetData>
    <row r="1" spans="1:24" s="378" customFormat="1" ht="15">
      <c r="A1" s="619" t="s">
        <v>826</v>
      </c>
      <c r="B1" s="55"/>
      <c r="C1" s="55"/>
      <c r="D1" s="71"/>
      <c r="E1" s="55"/>
      <c r="F1" s="71"/>
      <c r="G1" s="55"/>
      <c r="H1" s="71"/>
      <c r="I1" s="55"/>
      <c r="J1" s="71"/>
      <c r="K1" s="71"/>
      <c r="L1" s="55"/>
      <c r="M1" s="80"/>
      <c r="N1" s="55"/>
      <c r="O1" s="83"/>
      <c r="P1" s="71"/>
      <c r="Q1" s="55"/>
      <c r="R1" s="71"/>
      <c r="S1" s="55"/>
      <c r="T1" s="71"/>
      <c r="U1" s="55"/>
      <c r="V1" s="101"/>
      <c r="W1" s="485"/>
      <c r="X1" s="485"/>
    </row>
    <row r="2" spans="1:24" s="378" customFormat="1" ht="12" customHeight="1">
      <c r="A2" s="55"/>
      <c r="B2" s="55"/>
      <c r="C2" s="55"/>
      <c r="D2" s="71"/>
      <c r="E2" s="55"/>
      <c r="F2" s="71"/>
      <c r="G2" s="55"/>
      <c r="H2" s="71"/>
      <c r="I2" s="55"/>
      <c r="J2" s="71"/>
      <c r="K2" s="71"/>
      <c r="L2" s="55"/>
      <c r="M2" s="80"/>
      <c r="N2" s="55"/>
      <c r="O2" s="83"/>
      <c r="P2" s="71"/>
      <c r="Q2" s="55"/>
      <c r="R2" s="71"/>
      <c r="S2" s="55"/>
      <c r="T2" s="71"/>
      <c r="U2" s="55"/>
      <c r="V2" s="101"/>
      <c r="W2" s="485"/>
      <c r="X2" s="485"/>
    </row>
    <row r="3" spans="1:24" s="378" customFormat="1" ht="18.75" customHeight="1">
      <c r="A3" s="475" t="s">
        <v>59</v>
      </c>
      <c r="B3" s="475"/>
      <c r="C3" s="55"/>
      <c r="D3" s="71"/>
      <c r="E3" s="55"/>
      <c r="F3" s="71"/>
      <c r="G3" s="55"/>
      <c r="H3" s="71"/>
      <c r="I3" s="55"/>
      <c r="J3" s="71"/>
      <c r="K3" s="71"/>
      <c r="L3" s="55"/>
      <c r="M3" s="80"/>
      <c r="N3" s="55"/>
      <c r="O3" s="83"/>
      <c r="P3" s="71"/>
      <c r="Q3" s="55"/>
      <c r="R3" s="71"/>
      <c r="S3" s="55"/>
      <c r="T3" s="71"/>
      <c r="U3" s="55"/>
      <c r="V3" s="101"/>
      <c r="W3" s="485"/>
      <c r="X3" s="485"/>
    </row>
    <row r="4" spans="1:24" s="378" customFormat="1" ht="18.75" customHeight="1">
      <c r="A4" s="475" t="s">
        <v>599</v>
      </c>
      <c r="B4" s="503"/>
      <c r="C4" s="55"/>
      <c r="D4" s="71"/>
      <c r="E4" s="55"/>
      <c r="F4" s="71"/>
      <c r="G4" s="55"/>
      <c r="H4" s="71"/>
      <c r="I4" s="55"/>
      <c r="J4" s="71"/>
      <c r="K4" s="71"/>
      <c r="L4" s="55"/>
      <c r="M4" s="80"/>
      <c r="N4" s="55"/>
      <c r="O4" s="83"/>
      <c r="P4" s="71"/>
      <c r="Q4" s="55"/>
      <c r="R4" s="71"/>
      <c r="S4" s="55"/>
      <c r="T4" s="71"/>
      <c r="U4" s="55"/>
      <c r="V4" s="101"/>
      <c r="W4" s="485"/>
      <c r="X4" s="485"/>
    </row>
    <row r="5" spans="1:24" s="378" customFormat="1" ht="17.25" customHeight="1">
      <c r="A5" s="475" t="s">
        <v>61</v>
      </c>
      <c r="B5" s="475"/>
      <c r="C5" s="55"/>
      <c r="D5" s="71"/>
      <c r="E5" s="55"/>
      <c r="F5" s="71"/>
      <c r="G5" s="55"/>
      <c r="H5" s="71"/>
      <c r="I5" s="463" t="s">
        <v>22</v>
      </c>
      <c r="J5" s="463"/>
      <c r="K5" s="463"/>
      <c r="L5" s="55"/>
      <c r="M5" s="80"/>
      <c r="N5" s="55"/>
      <c r="O5" s="83"/>
      <c r="P5" s="71"/>
      <c r="Q5" s="55"/>
      <c r="R5" s="71"/>
      <c r="S5" s="485"/>
      <c r="T5" s="504"/>
      <c r="U5" s="463" t="s">
        <v>600</v>
      </c>
      <c r="V5" s="101"/>
      <c r="W5" s="485"/>
      <c r="X5" s="485"/>
    </row>
    <row r="6" spans="1:24" s="378" customFormat="1" ht="16.5" customHeight="1">
      <c r="A6" s="477" t="s">
        <v>601</v>
      </c>
      <c r="B6" s="477"/>
      <c r="C6" s="55"/>
      <c r="D6" s="71"/>
      <c r="E6" s="55"/>
      <c r="F6" s="71"/>
      <c r="G6" s="55"/>
      <c r="H6" s="71"/>
      <c r="I6" s="55"/>
      <c r="J6" s="71"/>
      <c r="K6" s="71"/>
      <c r="L6" s="55"/>
      <c r="M6" s="80"/>
      <c r="N6" s="55"/>
      <c r="O6" s="83"/>
      <c r="P6" s="71"/>
      <c r="Q6" s="55"/>
      <c r="R6" s="71"/>
      <c r="S6" s="55"/>
      <c r="T6" s="71"/>
      <c r="U6" s="62" t="s">
        <v>22</v>
      </c>
      <c r="V6" s="101"/>
      <c r="W6" s="485"/>
      <c r="X6" s="485"/>
    </row>
    <row r="7" spans="1:24" s="378" customFormat="1" ht="19.5" customHeight="1">
      <c r="A7" s="477" t="s">
        <v>1313</v>
      </c>
      <c r="B7" s="477"/>
      <c r="C7" s="55"/>
      <c r="D7" s="71"/>
      <c r="E7" s="55"/>
      <c r="F7" s="71"/>
      <c r="G7" s="55"/>
      <c r="H7" s="71"/>
      <c r="I7" s="55"/>
      <c r="J7" s="71"/>
      <c r="K7" s="71"/>
      <c r="L7" s="55"/>
      <c r="M7" s="80"/>
      <c r="N7" s="55"/>
      <c r="O7" s="83"/>
      <c r="P7" s="71"/>
      <c r="Q7" s="55"/>
      <c r="R7" s="71"/>
      <c r="S7" s="55"/>
      <c r="T7" s="71"/>
      <c r="U7" s="55"/>
      <c r="V7" s="101"/>
      <c r="W7" s="485"/>
      <c r="X7" s="485"/>
    </row>
    <row r="8" spans="1:24" s="378" customFormat="1" ht="15.75" customHeight="1">
      <c r="A8" s="475" t="s">
        <v>1184</v>
      </c>
      <c r="B8" s="475"/>
      <c r="C8" s="55"/>
      <c r="D8" s="71"/>
      <c r="E8" s="55"/>
      <c r="F8" s="71"/>
      <c r="G8" s="55"/>
      <c r="H8" s="71"/>
      <c r="J8" s="71"/>
      <c r="K8" s="71"/>
      <c r="L8" s="55"/>
      <c r="M8" s="80"/>
      <c r="N8" s="55"/>
      <c r="O8" s="83"/>
      <c r="P8" s="71"/>
      <c r="Q8" s="55"/>
      <c r="R8" s="71"/>
      <c r="S8" s="55"/>
      <c r="T8" s="71"/>
      <c r="U8" s="55"/>
      <c r="V8" s="101"/>
      <c r="W8" s="485"/>
      <c r="X8" s="485"/>
    </row>
    <row r="9" spans="1:24" s="378" customFormat="1" ht="12.75" customHeight="1">
      <c r="A9" s="85"/>
      <c r="B9" s="85"/>
      <c r="C9" s="55"/>
      <c r="D9" s="71"/>
      <c r="E9" s="55"/>
      <c r="F9" s="71"/>
      <c r="G9" s="55"/>
      <c r="H9" s="71"/>
      <c r="I9" s="55"/>
      <c r="J9" s="71"/>
      <c r="K9" s="71"/>
      <c r="L9" s="55"/>
      <c r="M9" s="80"/>
      <c r="N9" s="55"/>
      <c r="O9" s="83"/>
      <c r="P9" s="71"/>
      <c r="Q9" s="55"/>
      <c r="R9" s="71"/>
      <c r="S9" s="55"/>
      <c r="T9" s="71"/>
      <c r="U9" s="55"/>
      <c r="V9" s="101"/>
      <c r="W9" s="485"/>
      <c r="X9" s="485"/>
    </row>
    <row r="10" spans="1:24" s="378" customFormat="1" ht="13.5" customHeight="1">
      <c r="A10" s="55"/>
      <c r="B10" s="55"/>
      <c r="C10" s="55"/>
      <c r="D10" s="71"/>
      <c r="E10" s="55"/>
      <c r="F10" s="71"/>
      <c r="G10" s="55"/>
      <c r="H10" s="71"/>
      <c r="I10" s="55"/>
      <c r="J10" s="71"/>
      <c r="K10" s="71"/>
      <c r="L10" s="55"/>
      <c r="M10" s="80"/>
      <c r="N10" s="55"/>
      <c r="O10" s="83"/>
      <c r="P10" s="71"/>
      <c r="Q10" s="55"/>
      <c r="R10" s="71"/>
      <c r="S10" s="55"/>
      <c r="T10" s="71"/>
      <c r="U10" s="55"/>
      <c r="V10" s="101"/>
      <c r="W10" s="485"/>
      <c r="X10" s="485"/>
    </row>
    <row r="11" spans="1:24" s="378" customFormat="1" ht="14.1" customHeight="1">
      <c r="A11" s="55"/>
      <c r="B11" s="55"/>
      <c r="C11" s="85"/>
      <c r="D11" s="389"/>
      <c r="E11" s="85"/>
      <c r="F11" s="389"/>
      <c r="G11" s="85"/>
      <c r="H11" s="389"/>
      <c r="I11" s="142"/>
      <c r="J11" s="389"/>
      <c r="K11" s="389"/>
      <c r="L11" s="85"/>
      <c r="M11" s="88"/>
      <c r="N11" s="85"/>
      <c r="O11" s="363"/>
      <c r="P11" s="389"/>
      <c r="Q11" s="85"/>
      <c r="R11" s="389"/>
      <c r="S11" s="85"/>
      <c r="T11" s="389"/>
      <c r="U11" s="85"/>
      <c r="V11" s="101"/>
      <c r="W11" s="485"/>
      <c r="X11" s="485"/>
    </row>
    <row r="12" spans="1:24" s="378" customFormat="1" ht="14.1" customHeight="1">
      <c r="A12" s="55"/>
      <c r="B12" s="55"/>
      <c r="C12" s="85"/>
      <c r="D12" s="389"/>
      <c r="E12" s="85"/>
      <c r="F12" s="389"/>
      <c r="G12" s="142" t="s">
        <v>137</v>
      </c>
      <c r="H12" s="389"/>
      <c r="I12" s="142"/>
      <c r="J12" s="389"/>
      <c r="K12" s="389"/>
      <c r="L12" s="85"/>
      <c r="M12" s="88"/>
      <c r="N12" s="85"/>
      <c r="O12" s="363"/>
      <c r="P12" s="389"/>
      <c r="Q12" s="85"/>
      <c r="R12" s="389"/>
      <c r="S12" s="85"/>
      <c r="T12" s="389"/>
      <c r="U12" s="85"/>
      <c r="V12" s="101"/>
      <c r="W12" s="485"/>
      <c r="X12" s="485"/>
    </row>
    <row r="13" spans="1:24" s="378" customFormat="1" ht="14.1" customHeight="1">
      <c r="A13" s="55"/>
      <c r="B13" s="55"/>
      <c r="C13" s="85"/>
      <c r="D13" s="389"/>
      <c r="E13" s="142" t="s">
        <v>394</v>
      </c>
      <c r="F13" s="389"/>
      <c r="G13" s="142" t="s">
        <v>602</v>
      </c>
      <c r="H13" s="389"/>
      <c r="I13" s="142" t="s">
        <v>603</v>
      </c>
      <c r="J13" s="389"/>
      <c r="K13" s="389"/>
      <c r="L13" s="142" t="s">
        <v>49</v>
      </c>
      <c r="M13" s="88"/>
      <c r="O13" s="365"/>
      <c r="P13" s="389"/>
      <c r="Q13" s="142"/>
      <c r="R13" s="389"/>
      <c r="S13" s="85"/>
      <c r="T13" s="389"/>
      <c r="U13" s="85"/>
      <c r="V13" s="101"/>
      <c r="W13" s="485"/>
      <c r="X13" s="485"/>
    </row>
    <row r="14" spans="1:24" s="378" customFormat="1" ht="14.1" customHeight="1">
      <c r="A14" s="55"/>
      <c r="B14" s="55"/>
      <c r="C14" s="142" t="s">
        <v>604</v>
      </c>
      <c r="D14" s="389"/>
      <c r="E14" s="142" t="s">
        <v>237</v>
      </c>
      <c r="F14" s="389"/>
      <c r="G14" s="142" t="s">
        <v>75</v>
      </c>
      <c r="H14" s="389"/>
      <c r="I14" s="142" t="s">
        <v>605</v>
      </c>
      <c r="J14" s="389"/>
      <c r="K14" s="389"/>
      <c r="L14" s="142" t="s">
        <v>606</v>
      </c>
      <c r="M14" s="88"/>
      <c r="N14" s="142" t="s">
        <v>145</v>
      </c>
      <c r="O14" s="365"/>
      <c r="P14" s="389"/>
      <c r="Q14" s="366" t="s">
        <v>607</v>
      </c>
      <c r="R14" s="389"/>
      <c r="S14" s="1328" t="s">
        <v>363</v>
      </c>
      <c r="T14" s="1328"/>
      <c r="U14" s="1328"/>
      <c r="V14" s="101"/>
      <c r="W14" s="485"/>
      <c r="X14" s="485"/>
    </row>
    <row r="15" spans="1:24" s="378" customFormat="1" ht="14.1" customHeight="1">
      <c r="A15" s="55"/>
      <c r="B15" s="55"/>
      <c r="C15" s="142" t="s">
        <v>572</v>
      </c>
      <c r="D15" s="389"/>
      <c r="E15" s="142" t="s">
        <v>608</v>
      </c>
      <c r="F15" s="389"/>
      <c r="G15" s="142" t="s">
        <v>609</v>
      </c>
      <c r="H15" s="389"/>
      <c r="I15" s="142" t="s">
        <v>834</v>
      </c>
      <c r="J15" s="389"/>
      <c r="K15" s="389"/>
      <c r="L15" s="142" t="s">
        <v>52</v>
      </c>
      <c r="M15" s="88"/>
      <c r="N15" s="142" t="s">
        <v>176</v>
      </c>
      <c r="O15" s="367"/>
      <c r="P15" s="389"/>
      <c r="Q15" s="142" t="s">
        <v>608</v>
      </c>
      <c r="R15" s="389"/>
      <c r="S15" s="484"/>
      <c r="T15" s="505"/>
      <c r="U15" s="484"/>
      <c r="V15" s="101"/>
      <c r="W15" s="485"/>
      <c r="X15" s="485"/>
    </row>
    <row r="16" spans="1:24" s="378" customFormat="1" ht="14.1" customHeight="1">
      <c r="A16" s="55"/>
      <c r="B16" s="55"/>
      <c r="C16" s="366" t="s">
        <v>610</v>
      </c>
      <c r="D16" s="389"/>
      <c r="E16" s="366" t="s">
        <v>611</v>
      </c>
      <c r="F16" s="389"/>
      <c r="G16" s="366" t="s">
        <v>612</v>
      </c>
      <c r="H16" s="389"/>
      <c r="I16" s="366" t="s">
        <v>613</v>
      </c>
      <c r="J16" s="88"/>
      <c r="K16" s="88"/>
      <c r="L16" s="366" t="s">
        <v>614</v>
      </c>
      <c r="M16" s="88"/>
      <c r="N16" s="366" t="s">
        <v>615</v>
      </c>
      <c r="O16" s="367"/>
      <c r="P16" s="389"/>
      <c r="Q16" s="366" t="s">
        <v>616</v>
      </c>
      <c r="R16" s="389"/>
      <c r="S16" s="366" t="s">
        <v>1314</v>
      </c>
      <c r="T16" s="389"/>
      <c r="U16" s="142" t="s">
        <v>1203</v>
      </c>
      <c r="V16" s="101"/>
      <c r="W16" s="485"/>
      <c r="X16" s="485"/>
    </row>
    <row r="17" spans="1:24" s="378" customFormat="1" ht="14.1" customHeight="1">
      <c r="A17" s="55"/>
      <c r="B17" s="55"/>
      <c r="C17" s="78"/>
      <c r="D17" s="71"/>
      <c r="E17" s="78"/>
      <c r="F17" s="71"/>
      <c r="G17" s="78"/>
      <c r="H17" s="71"/>
      <c r="I17" s="78"/>
      <c r="J17" s="80"/>
      <c r="K17" s="80"/>
      <c r="L17" s="78"/>
      <c r="M17" s="80"/>
      <c r="N17" s="78"/>
      <c r="O17" s="83"/>
      <c r="P17" s="71"/>
      <c r="Q17" s="78"/>
      <c r="R17" s="71"/>
      <c r="S17" s="78"/>
      <c r="T17" s="71"/>
      <c r="U17" s="78"/>
      <c r="V17" s="101"/>
      <c r="W17" s="485"/>
      <c r="X17" s="485"/>
    </row>
    <row r="18" spans="1:24" s="378" customFormat="1" ht="21" customHeight="1">
      <c r="A18" s="85" t="s">
        <v>0</v>
      </c>
      <c r="B18" s="5" t="s">
        <v>22</v>
      </c>
      <c r="C18" s="55"/>
      <c r="D18" s="71"/>
      <c r="E18" s="55"/>
      <c r="F18" s="71"/>
      <c r="G18" s="55"/>
      <c r="H18" s="71"/>
      <c r="I18" s="55"/>
      <c r="J18" s="71"/>
      <c r="K18" s="71"/>
      <c r="L18" s="55"/>
      <c r="M18" s="80"/>
      <c r="N18" s="55"/>
      <c r="O18" s="83"/>
      <c r="P18" s="71"/>
      <c r="Q18" s="55"/>
      <c r="R18" s="71"/>
      <c r="S18" s="55"/>
      <c r="T18" s="71"/>
      <c r="U18" s="55"/>
      <c r="V18" s="101"/>
      <c r="W18" s="485"/>
      <c r="X18" s="485"/>
    </row>
    <row r="19" spans="1:24" s="378" customFormat="1" ht="21" customHeight="1">
      <c r="A19" s="1012" t="s">
        <v>617</v>
      </c>
      <c r="B19" s="1013" t="s">
        <v>22</v>
      </c>
      <c r="C19" s="1010">
        <v>21173</v>
      </c>
      <c r="D19" s="1014"/>
      <c r="E19" s="1010">
        <v>44316</v>
      </c>
      <c r="F19" s="1014"/>
      <c r="G19" s="1010">
        <v>846</v>
      </c>
      <c r="H19" s="1014"/>
      <c r="I19" s="1010">
        <v>485</v>
      </c>
      <c r="J19" s="1014"/>
      <c r="K19" s="1014"/>
      <c r="L19" s="1010">
        <v>757</v>
      </c>
      <c r="M19" s="1014"/>
      <c r="N19" s="1010">
        <v>57</v>
      </c>
      <c r="O19" s="1015"/>
      <c r="P19" s="1014"/>
      <c r="Q19" s="1010">
        <v>25</v>
      </c>
      <c r="R19" s="1014"/>
      <c r="S19" s="1010">
        <f>ROUND(SUM(C19:Q19),1)</f>
        <v>67659</v>
      </c>
      <c r="T19" s="1016"/>
      <c r="U19" s="1010">
        <v>80756</v>
      </c>
      <c r="V19" s="485"/>
      <c r="W19" s="485"/>
      <c r="X19" s="485"/>
    </row>
    <row r="20" spans="1:24" s="378" customFormat="1" ht="21" customHeight="1">
      <c r="A20" s="1017" t="s">
        <v>1238</v>
      </c>
      <c r="B20" s="1013" t="s">
        <v>22</v>
      </c>
      <c r="C20" s="1018">
        <v>0</v>
      </c>
      <c r="D20" s="1019"/>
      <c r="E20" s="1018">
        <v>0</v>
      </c>
      <c r="F20" s="1019"/>
      <c r="G20" s="1018">
        <v>0</v>
      </c>
      <c r="H20" s="1019"/>
      <c r="I20" s="1018">
        <v>0</v>
      </c>
      <c r="J20" s="1019"/>
      <c r="K20" s="1019"/>
      <c r="L20" s="1018">
        <v>0</v>
      </c>
      <c r="M20" s="1019"/>
      <c r="N20" s="1018">
        <v>57050013</v>
      </c>
      <c r="O20" s="1020"/>
      <c r="P20" s="1019"/>
      <c r="Q20" s="1018">
        <v>0</v>
      </c>
      <c r="R20" s="1019"/>
      <c r="S20" s="1018">
        <f>ROUND(SUM(C20:Q20),1)</f>
        <v>57050013</v>
      </c>
      <c r="T20" s="1021"/>
      <c r="U20" s="1018">
        <v>16826</v>
      </c>
      <c r="V20" s="485"/>
      <c r="W20" s="485"/>
      <c r="X20" s="485"/>
    </row>
    <row r="21" spans="1:24" s="378" customFormat="1" ht="21" customHeight="1">
      <c r="A21" s="1022" t="s">
        <v>1239</v>
      </c>
      <c r="B21" s="1013" t="s">
        <v>22</v>
      </c>
      <c r="C21" s="1018">
        <v>0</v>
      </c>
      <c r="D21" s="1019"/>
      <c r="E21" s="1018">
        <v>0</v>
      </c>
      <c r="F21" s="1019"/>
      <c r="G21" s="1018">
        <v>0</v>
      </c>
      <c r="H21" s="1019"/>
      <c r="I21" s="1018">
        <v>0</v>
      </c>
      <c r="J21" s="1019"/>
      <c r="K21" s="1019"/>
      <c r="L21" s="1018">
        <v>0</v>
      </c>
      <c r="M21" s="1019"/>
      <c r="N21" s="1018">
        <v>15133805</v>
      </c>
      <c r="O21" s="1020"/>
      <c r="P21" s="1019"/>
      <c r="Q21" s="1018">
        <v>0</v>
      </c>
      <c r="R21" s="1019"/>
      <c r="S21" s="1018">
        <f>ROUND(SUM(C21:Q21),1)</f>
        <v>15133805</v>
      </c>
      <c r="T21" s="1021"/>
      <c r="U21" s="1018">
        <v>2284671</v>
      </c>
      <c r="V21" s="485"/>
      <c r="W21" s="485"/>
      <c r="X21" s="485"/>
    </row>
    <row r="22" spans="1:24" s="378" customFormat="1" ht="21" customHeight="1">
      <c r="A22" s="1023" t="s">
        <v>1240</v>
      </c>
      <c r="B22" s="1013" t="s">
        <v>22</v>
      </c>
      <c r="C22" s="1024">
        <f>ROUND(SUM(C19:C21),1)</f>
        <v>21173</v>
      </c>
      <c r="D22" s="1025"/>
      <c r="E22" s="1024">
        <f>ROUND(SUM(E19:E21),1)</f>
        <v>44316</v>
      </c>
      <c r="F22" s="1025"/>
      <c r="G22" s="1024">
        <f>ROUND(SUM(G19:G21),1)</f>
        <v>846</v>
      </c>
      <c r="H22" s="1025"/>
      <c r="I22" s="1024">
        <f>ROUND(SUM(I19:I21),1)</f>
        <v>485</v>
      </c>
      <c r="J22" s="1026"/>
      <c r="K22" s="1026"/>
      <c r="L22" s="1024">
        <f>ROUND(SUM(L19:L21),1)</f>
        <v>757</v>
      </c>
      <c r="M22" s="1026"/>
      <c r="N22" s="1024">
        <f>ROUND(SUM(N19:N21),1)</f>
        <v>72183875</v>
      </c>
      <c r="O22" s="1027"/>
      <c r="P22" s="1025"/>
      <c r="Q22" s="1024">
        <f>ROUND(SUM(Q19:Q21),1)</f>
        <v>25</v>
      </c>
      <c r="R22" s="1025"/>
      <c r="S22" s="1024">
        <f>ROUND(SUM(S19:S21),1)</f>
        <v>72251477</v>
      </c>
      <c r="T22" s="1028"/>
      <c r="U22" s="1029">
        <f>ROUND(SUM(U19:U21),1)</f>
        <v>2382253</v>
      </c>
      <c r="V22" s="101"/>
      <c r="W22" s="485"/>
      <c r="X22" s="485"/>
    </row>
    <row r="23" spans="1:24" s="378" customFormat="1" ht="14.1" customHeight="1">
      <c r="A23" s="1012"/>
      <c r="B23" s="1013" t="s">
        <v>22</v>
      </c>
      <c r="C23" s="1030"/>
      <c r="D23" s="1019"/>
      <c r="E23" s="1030"/>
      <c r="F23" s="1019"/>
      <c r="G23" s="1030"/>
      <c r="H23" s="1019"/>
      <c r="I23" s="1030"/>
      <c r="J23" s="1031"/>
      <c r="K23" s="1031"/>
      <c r="L23" s="1030"/>
      <c r="M23" s="1031"/>
      <c r="N23" s="1030"/>
      <c r="O23" s="1008"/>
      <c r="P23" s="1019"/>
      <c r="Q23" s="1030"/>
      <c r="R23" s="1019"/>
      <c r="S23" s="1030"/>
      <c r="T23" s="1021"/>
      <c r="U23" s="1032"/>
      <c r="V23" s="101"/>
      <c r="W23" s="485"/>
      <c r="X23" s="485"/>
    </row>
    <row r="24" spans="1:24" s="378" customFormat="1" ht="14.1" customHeight="1">
      <c r="A24" s="1012"/>
      <c r="B24" s="1013" t="s">
        <v>22</v>
      </c>
      <c r="C24" s="1018"/>
      <c r="D24" s="1019"/>
      <c r="E24" s="1018"/>
      <c r="F24" s="1019"/>
      <c r="G24" s="1018"/>
      <c r="H24" s="1019"/>
      <c r="I24" s="1018"/>
      <c r="J24" s="1019"/>
      <c r="K24" s="1019"/>
      <c r="L24" s="1018"/>
      <c r="M24" s="1031"/>
      <c r="N24" s="1018"/>
      <c r="O24" s="1008"/>
      <c r="P24" s="1019"/>
      <c r="Q24" s="1018"/>
      <c r="R24" s="1019"/>
      <c r="S24" s="1018"/>
      <c r="T24" s="1021"/>
      <c r="U24" s="1033"/>
      <c r="V24" s="101"/>
      <c r="W24" s="485"/>
      <c r="X24" s="485"/>
    </row>
    <row r="25" spans="1:24" s="378" customFormat="1" ht="21" customHeight="1">
      <c r="A25" s="1023" t="s">
        <v>6</v>
      </c>
      <c r="B25" s="1013" t="s">
        <v>22</v>
      </c>
      <c r="C25" s="1018"/>
      <c r="D25" s="1019"/>
      <c r="E25" s="1018"/>
      <c r="F25" s="1019"/>
      <c r="G25" s="1018"/>
      <c r="H25" s="1019"/>
      <c r="I25" s="1018"/>
      <c r="J25" s="1019"/>
      <c r="K25" s="1019"/>
      <c r="L25" s="1018"/>
      <c r="M25" s="1031"/>
      <c r="N25" s="1018"/>
      <c r="O25" s="1008"/>
      <c r="P25" s="1019"/>
      <c r="Q25" s="1018"/>
      <c r="R25" s="1019"/>
      <c r="S25" s="1018"/>
      <c r="T25" s="1021"/>
      <c r="U25" s="1033"/>
      <c r="V25" s="101"/>
      <c r="W25" s="485"/>
      <c r="X25" s="485"/>
    </row>
    <row r="26" spans="1:24" s="378" customFormat="1" ht="21" customHeight="1">
      <c r="A26" s="1012" t="s">
        <v>107</v>
      </c>
      <c r="B26" s="1013" t="s">
        <v>22</v>
      </c>
      <c r="C26" s="1018"/>
      <c r="D26" s="1019"/>
      <c r="E26" s="1018"/>
      <c r="F26" s="1019"/>
      <c r="G26" s="1018"/>
      <c r="H26" s="1019"/>
      <c r="I26" s="1018"/>
      <c r="J26" s="1019"/>
      <c r="K26" s="1019"/>
      <c r="L26" s="1018"/>
      <c r="M26" s="1031"/>
      <c r="N26" s="1018"/>
      <c r="O26" s="1008"/>
      <c r="P26" s="1019"/>
      <c r="Q26" s="1018"/>
      <c r="R26" s="1019"/>
      <c r="S26" s="1018"/>
      <c r="T26" s="1021"/>
      <c r="U26" s="1033"/>
      <c r="V26" s="101"/>
      <c r="W26" s="485"/>
      <c r="X26" s="485"/>
    </row>
    <row r="27" spans="1:24" s="378" customFormat="1" ht="21" customHeight="1">
      <c r="A27" s="1011" t="s">
        <v>618</v>
      </c>
      <c r="B27" s="1034" t="s">
        <v>22</v>
      </c>
      <c r="C27" s="1018">
        <v>10408</v>
      </c>
      <c r="D27" s="1019"/>
      <c r="E27" s="1018">
        <v>0</v>
      </c>
      <c r="F27" s="1019"/>
      <c r="G27" s="1018">
        <v>32</v>
      </c>
      <c r="H27" s="1019"/>
      <c r="I27" s="1018">
        <v>0</v>
      </c>
      <c r="J27" s="1019"/>
      <c r="K27" s="1019"/>
      <c r="L27" s="1018">
        <v>2098</v>
      </c>
      <c r="M27" s="1019"/>
      <c r="N27" s="1018">
        <v>0</v>
      </c>
      <c r="O27" s="1020"/>
      <c r="P27" s="1019"/>
      <c r="Q27" s="1018">
        <v>0</v>
      </c>
      <c r="R27" s="1019"/>
      <c r="S27" s="1018">
        <f t="shared" ref="S27:S30" si="0">ROUND(SUM(C27:Q27),1)</f>
        <v>12538</v>
      </c>
      <c r="T27" s="1021"/>
      <c r="U27" s="1018">
        <v>17144</v>
      </c>
      <c r="V27" s="101"/>
      <c r="W27" s="485"/>
      <c r="X27" s="485"/>
    </row>
    <row r="28" spans="1:24" s="378" customFormat="1" ht="21" customHeight="1">
      <c r="A28" s="1011" t="s">
        <v>619</v>
      </c>
      <c r="B28" s="1034" t="s">
        <v>22</v>
      </c>
      <c r="C28" s="1018">
        <v>4636</v>
      </c>
      <c r="D28" s="1019"/>
      <c r="E28" s="1018">
        <v>44362</v>
      </c>
      <c r="F28" s="1019"/>
      <c r="G28" s="1018">
        <v>920</v>
      </c>
      <c r="H28" s="1019"/>
      <c r="I28" s="1018">
        <v>270</v>
      </c>
      <c r="J28" s="1019"/>
      <c r="K28" s="1019"/>
      <c r="L28" s="1018">
        <v>2462</v>
      </c>
      <c r="M28" s="1019"/>
      <c r="N28" s="1018">
        <v>0</v>
      </c>
      <c r="O28" s="1020"/>
      <c r="P28" s="1019"/>
      <c r="Q28" s="1018">
        <v>12</v>
      </c>
      <c r="R28" s="1019"/>
      <c r="S28" s="1018">
        <f t="shared" si="0"/>
        <v>52662</v>
      </c>
      <c r="T28" s="1021"/>
      <c r="U28" s="1018">
        <v>57502</v>
      </c>
      <c r="V28" s="101"/>
      <c r="W28" s="485"/>
      <c r="X28" s="485"/>
    </row>
    <row r="29" spans="1:24" s="378" customFormat="1" ht="21" customHeight="1">
      <c r="A29" s="1011" t="s">
        <v>620</v>
      </c>
      <c r="B29" s="1034" t="s">
        <v>22</v>
      </c>
      <c r="C29" s="1018">
        <v>1424</v>
      </c>
      <c r="D29" s="1019"/>
      <c r="E29" s="1018">
        <v>0</v>
      </c>
      <c r="F29" s="1019"/>
      <c r="G29" s="1018">
        <v>20</v>
      </c>
      <c r="H29" s="1019"/>
      <c r="I29" s="1018">
        <v>0</v>
      </c>
      <c r="J29" s="1019"/>
      <c r="K29" s="1019"/>
      <c r="L29" s="1018">
        <v>203</v>
      </c>
      <c r="M29" s="1019"/>
      <c r="N29" s="1018">
        <v>0</v>
      </c>
      <c r="O29" s="1020"/>
      <c r="P29" s="1019"/>
      <c r="Q29" s="1018">
        <v>0</v>
      </c>
      <c r="R29" s="1019"/>
      <c r="S29" s="1018">
        <f t="shared" si="0"/>
        <v>1647</v>
      </c>
      <c r="T29" s="1021"/>
      <c r="U29" s="1018">
        <v>1645</v>
      </c>
      <c r="V29" s="101"/>
      <c r="W29" s="485"/>
      <c r="X29" s="485"/>
    </row>
    <row r="30" spans="1:24" s="378" customFormat="1" ht="21" customHeight="1">
      <c r="A30" s="1022" t="s">
        <v>1123</v>
      </c>
      <c r="B30" s="1013" t="s">
        <v>22</v>
      </c>
      <c r="C30" s="1018">
        <v>0</v>
      </c>
      <c r="D30" s="1019"/>
      <c r="E30" s="1018">
        <v>0</v>
      </c>
      <c r="F30" s="1019"/>
      <c r="G30" s="1018">
        <v>0</v>
      </c>
      <c r="H30" s="1019"/>
      <c r="I30" s="1018">
        <v>0</v>
      </c>
      <c r="J30" s="1019"/>
      <c r="K30" s="1019"/>
      <c r="L30" s="1018">
        <v>0</v>
      </c>
      <c r="M30" s="1019"/>
      <c r="N30" s="1018">
        <v>72071714</v>
      </c>
      <c r="O30" s="1020"/>
      <c r="P30" s="1019"/>
      <c r="Q30" s="1018">
        <v>0</v>
      </c>
      <c r="R30" s="1019"/>
      <c r="S30" s="1018">
        <f t="shared" si="0"/>
        <v>72071714</v>
      </c>
      <c r="T30" s="1021"/>
      <c r="U30" s="1018">
        <v>2303371</v>
      </c>
      <c r="V30" s="101"/>
      <c r="W30" s="485"/>
      <c r="X30" s="485"/>
    </row>
    <row r="31" spans="1:24" s="378" customFormat="1" ht="21" customHeight="1">
      <c r="A31" s="1023" t="s">
        <v>1241</v>
      </c>
      <c r="B31" s="1013" t="s">
        <v>22</v>
      </c>
      <c r="C31" s="1024">
        <f>ROUND(SUM(C27:C30),1)</f>
        <v>16468</v>
      </c>
      <c r="D31" s="1025"/>
      <c r="E31" s="1024">
        <f>ROUND(SUM(E27:E30),1)</f>
        <v>44362</v>
      </c>
      <c r="F31" s="1025"/>
      <c r="G31" s="1024">
        <f>ROUND(SUM(G27:G30),1)</f>
        <v>972</v>
      </c>
      <c r="H31" s="1025"/>
      <c r="I31" s="1024">
        <f>ROUND(SUM(I27:I30),1)</f>
        <v>270</v>
      </c>
      <c r="J31" s="1026"/>
      <c r="K31" s="1026"/>
      <c r="L31" s="1024">
        <f>ROUND(SUM(L27:L30),1)</f>
        <v>4763</v>
      </c>
      <c r="M31" s="1026"/>
      <c r="N31" s="1035">
        <f>ROUND(SUM(N27:N30),1)</f>
        <v>72071714</v>
      </c>
      <c r="O31" s="1027"/>
      <c r="P31" s="1025"/>
      <c r="Q31" s="1024">
        <f>ROUND(SUM(Q27:Q30),1)</f>
        <v>12</v>
      </c>
      <c r="R31" s="1025"/>
      <c r="S31" s="1024">
        <f>ROUND(SUM(S27:S30),1)</f>
        <v>72138561</v>
      </c>
      <c r="T31" s="1028"/>
      <c r="U31" s="1029">
        <f>ROUND(SUM(U27:U30),1)</f>
        <v>2379662</v>
      </c>
      <c r="V31" s="101"/>
      <c r="W31" s="485"/>
      <c r="X31" s="485"/>
    </row>
    <row r="32" spans="1:24" s="378" customFormat="1" ht="14.1" customHeight="1">
      <c r="A32" s="1023"/>
      <c r="B32" s="1013" t="s">
        <v>22</v>
      </c>
      <c r="C32" s="1030"/>
      <c r="D32" s="1019"/>
      <c r="E32" s="1030"/>
      <c r="F32" s="1019"/>
      <c r="G32" s="1030"/>
      <c r="H32" s="1019"/>
      <c r="I32" s="1030"/>
      <c r="J32" s="1031"/>
      <c r="K32" s="1031"/>
      <c r="L32" s="1030"/>
      <c r="M32" s="1031"/>
      <c r="N32" s="1008"/>
      <c r="O32" s="1008"/>
      <c r="P32" s="1019"/>
      <c r="Q32" s="1030"/>
      <c r="R32" s="1019"/>
      <c r="S32" s="1030"/>
      <c r="T32" s="1021"/>
      <c r="U32" s="1032"/>
      <c r="V32" s="101"/>
      <c r="W32" s="485"/>
      <c r="X32" s="485"/>
    </row>
    <row r="33" spans="1:24" s="378" customFormat="1" ht="21" customHeight="1">
      <c r="A33" s="1023" t="s">
        <v>621</v>
      </c>
      <c r="B33" s="1013" t="s">
        <v>22</v>
      </c>
      <c r="C33" s="1009">
        <f>ROUND(SUM(C22-C31),1)</f>
        <v>4705</v>
      </c>
      <c r="D33" s="1025"/>
      <c r="E33" s="1009">
        <f>ROUND(SUM(E22-E31),1)</f>
        <v>-46</v>
      </c>
      <c r="F33" s="1025"/>
      <c r="G33" s="1009">
        <f>ROUND(SUM(G22-G31),1)</f>
        <v>-126</v>
      </c>
      <c r="H33" s="1025"/>
      <c r="I33" s="1009">
        <f>ROUND(SUM(I22-I31),1)</f>
        <v>215</v>
      </c>
      <c r="J33" s="1026"/>
      <c r="K33" s="1026"/>
      <c r="L33" s="1009">
        <f>ROUND(SUM(L22-L31),1)</f>
        <v>-4006</v>
      </c>
      <c r="M33" s="1026"/>
      <c r="N33" s="1009">
        <f>ROUND(SUM(N22-N31),1)</f>
        <v>112161</v>
      </c>
      <c r="O33" s="1027"/>
      <c r="P33" s="1025"/>
      <c r="Q33" s="1009">
        <f>ROUND(SUM(Q22-Q31),1)</f>
        <v>13</v>
      </c>
      <c r="R33" s="1025"/>
      <c r="S33" s="1009">
        <f>ROUND(SUM(S22-S31),1)</f>
        <v>112916</v>
      </c>
      <c r="T33" s="1028"/>
      <c r="U33" s="1036">
        <f>ROUND(SUM(U22-U31),1)</f>
        <v>2591</v>
      </c>
      <c r="V33" s="101"/>
      <c r="W33" s="485"/>
      <c r="X33" s="485"/>
    </row>
    <row r="34" spans="1:24" s="378" customFormat="1" ht="14.1" customHeight="1">
      <c r="A34" s="1023"/>
      <c r="B34" s="1013" t="s">
        <v>22</v>
      </c>
      <c r="C34" s="1030"/>
      <c r="D34" s="1019"/>
      <c r="E34" s="1030"/>
      <c r="F34" s="1019"/>
      <c r="G34" s="1030"/>
      <c r="H34" s="1019"/>
      <c r="I34" s="1030"/>
      <c r="J34" s="1031"/>
      <c r="K34" s="1031"/>
      <c r="L34" s="1030"/>
      <c r="M34" s="1031"/>
      <c r="N34" s="1030"/>
      <c r="O34" s="1008"/>
      <c r="P34" s="1019"/>
      <c r="Q34" s="1030"/>
      <c r="R34" s="1019"/>
      <c r="S34" s="1030"/>
      <c r="T34" s="1021"/>
      <c r="U34" s="1032"/>
      <c r="V34" s="101"/>
      <c r="W34" s="485"/>
      <c r="X34" s="485"/>
    </row>
    <row r="35" spans="1:24" s="378" customFormat="1" ht="21" customHeight="1">
      <c r="A35" s="1023" t="s">
        <v>17</v>
      </c>
      <c r="B35" s="1013" t="s">
        <v>22</v>
      </c>
      <c r="C35" s="1018"/>
      <c r="D35" s="1019"/>
      <c r="E35" s="1018"/>
      <c r="F35" s="1019"/>
      <c r="G35" s="1018"/>
      <c r="H35" s="1019"/>
      <c r="I35" s="1018"/>
      <c r="J35" s="1019"/>
      <c r="K35" s="1019"/>
      <c r="L35" s="1018"/>
      <c r="M35" s="1031"/>
      <c r="N35" s="1018"/>
      <c r="O35" s="1008"/>
      <c r="P35" s="1019"/>
      <c r="Q35" s="1018"/>
      <c r="R35" s="1019"/>
      <c r="S35" s="1018"/>
      <c r="T35" s="1021"/>
      <c r="U35" s="1033"/>
      <c r="V35" s="101"/>
      <c r="W35" s="485"/>
      <c r="X35" s="485"/>
    </row>
    <row r="36" spans="1:24" s="378" customFormat="1" ht="21" customHeight="1">
      <c r="A36" s="1012" t="s">
        <v>622</v>
      </c>
      <c r="B36" s="1013" t="s">
        <v>22</v>
      </c>
      <c r="C36" s="1018">
        <v>0</v>
      </c>
      <c r="D36" s="1019"/>
      <c r="E36" s="1018">
        <v>0</v>
      </c>
      <c r="F36" s="1019"/>
      <c r="G36" s="1018">
        <v>0</v>
      </c>
      <c r="H36" s="1019"/>
      <c r="I36" s="1018">
        <v>0</v>
      </c>
      <c r="J36" s="1019"/>
      <c r="K36" s="1019"/>
      <c r="L36" s="1018">
        <v>3000</v>
      </c>
      <c r="M36" s="1019"/>
      <c r="N36" s="1018">
        <v>0</v>
      </c>
      <c r="O36" s="1020"/>
      <c r="P36" s="1019"/>
      <c r="Q36" s="1018">
        <v>0</v>
      </c>
      <c r="R36" s="1019"/>
      <c r="S36" s="1018">
        <f>ROUND(SUM(C36:Q36),1)</f>
        <v>3000</v>
      </c>
      <c r="T36" s="1021"/>
      <c r="U36" s="1018">
        <v>500</v>
      </c>
      <c r="V36" s="101"/>
      <c r="W36" s="485"/>
      <c r="X36" s="485"/>
    </row>
    <row r="37" spans="1:24" s="378" customFormat="1" ht="21" customHeight="1">
      <c r="A37" s="1012" t="s">
        <v>623</v>
      </c>
      <c r="B37" s="1013" t="s">
        <v>22</v>
      </c>
      <c r="C37" s="1018">
        <v>0</v>
      </c>
      <c r="D37" s="1019"/>
      <c r="E37" s="1018">
        <v>0</v>
      </c>
      <c r="F37" s="1019"/>
      <c r="G37" s="1018">
        <v>0</v>
      </c>
      <c r="H37" s="1019"/>
      <c r="I37" s="1018">
        <v>0</v>
      </c>
      <c r="J37" s="1019"/>
      <c r="K37" s="1019"/>
      <c r="L37" s="1018">
        <v>0</v>
      </c>
      <c r="M37" s="1019"/>
      <c r="N37" s="1018">
        <v>0</v>
      </c>
      <c r="O37" s="1020"/>
      <c r="P37" s="1019"/>
      <c r="Q37" s="1018">
        <v>0</v>
      </c>
      <c r="R37" s="1019"/>
      <c r="S37" s="1018">
        <f t="shared" ref="S37" si="1">ROUND(SUM(C37:Q37),1)</f>
        <v>0</v>
      </c>
      <c r="T37" s="1021"/>
      <c r="U37" s="1018">
        <v>0</v>
      </c>
      <c r="V37" s="101"/>
      <c r="W37" s="485"/>
      <c r="X37" s="485"/>
    </row>
    <row r="38" spans="1:24" s="378" customFormat="1" ht="20.100000000000001" customHeight="1">
      <c r="A38" s="1023" t="s">
        <v>624</v>
      </c>
      <c r="B38" s="1013" t="s">
        <v>22</v>
      </c>
      <c r="C38" s="1037">
        <f>ROUND(SUM(C36:C37),1)</f>
        <v>0</v>
      </c>
      <c r="D38" s="1025"/>
      <c r="E38" s="1037">
        <f>ROUND(SUM(E36:E37),1)</f>
        <v>0</v>
      </c>
      <c r="F38" s="1025"/>
      <c r="G38" s="1037">
        <f>ROUND(SUM(G36:G37),1)</f>
        <v>0</v>
      </c>
      <c r="H38" s="1025"/>
      <c r="I38" s="1037">
        <f>ROUND(SUM(I36:I37),1)</f>
        <v>0</v>
      </c>
      <c r="J38" s="1026"/>
      <c r="K38" s="1026"/>
      <c r="L38" s="1037">
        <f>ROUND(SUM(L36:L37),1)</f>
        <v>3000</v>
      </c>
      <c r="M38" s="1038"/>
      <c r="N38" s="1037">
        <f>ROUND(SUM(N36:N37),1)</f>
        <v>0</v>
      </c>
      <c r="O38" s="1039"/>
      <c r="P38" s="1025"/>
      <c r="Q38" s="1037">
        <f>ROUND(SUM(Q36:Q37),1)</f>
        <v>0</v>
      </c>
      <c r="R38" s="1025"/>
      <c r="S38" s="1037">
        <f>ROUND(SUM(S36:S37),1)</f>
        <v>3000</v>
      </c>
      <c r="T38" s="1028"/>
      <c r="U38" s="1040">
        <f>ROUND(SUM(U36:U37),1)</f>
        <v>500</v>
      </c>
      <c r="V38" s="101"/>
      <c r="W38" s="485"/>
      <c r="X38" s="485"/>
    </row>
    <row r="39" spans="1:24" s="378" customFormat="1" ht="14.1" customHeight="1">
      <c r="A39" s="1012"/>
      <c r="B39" s="1013" t="s">
        <v>22</v>
      </c>
      <c r="C39" s="1030"/>
      <c r="D39" s="1019"/>
      <c r="E39" s="1030"/>
      <c r="F39" s="1019"/>
      <c r="G39" s="1030"/>
      <c r="H39" s="1019"/>
      <c r="I39" s="1030"/>
      <c r="J39" s="1031"/>
      <c r="K39" s="1031"/>
      <c r="L39" s="1030"/>
      <c r="M39" s="1031"/>
      <c r="N39" s="1030"/>
      <c r="O39" s="1008"/>
      <c r="P39" s="1019"/>
      <c r="Q39" s="1030"/>
      <c r="R39" s="1019"/>
      <c r="S39" s="1030"/>
      <c r="T39" s="1021"/>
      <c r="U39" s="1041"/>
      <c r="V39" s="101"/>
      <c r="W39" s="485"/>
      <c r="X39" s="485"/>
    </row>
    <row r="40" spans="1:24" s="378" customFormat="1" ht="21.75" customHeight="1">
      <c r="A40" s="1023" t="s">
        <v>318</v>
      </c>
      <c r="B40" s="1013"/>
      <c r="C40" s="1008"/>
      <c r="D40" s="1019"/>
      <c r="E40" s="1008"/>
      <c r="F40" s="1019"/>
      <c r="G40" s="1008"/>
      <c r="H40" s="1019"/>
      <c r="I40" s="1008"/>
      <c r="J40" s="1031"/>
      <c r="K40" s="1031"/>
      <c r="L40" s="1008"/>
      <c r="M40" s="1031"/>
      <c r="N40" s="1008"/>
      <c r="O40" s="1008"/>
      <c r="P40" s="1019"/>
      <c r="Q40" s="1008"/>
      <c r="R40" s="1019"/>
      <c r="S40" s="1008"/>
      <c r="T40" s="1021"/>
      <c r="U40" s="1041"/>
      <c r="V40" s="101"/>
      <c r="W40" s="485"/>
      <c r="X40" s="485"/>
    </row>
    <row r="41" spans="1:24" s="378" customFormat="1" ht="21.75" customHeight="1">
      <c r="A41" s="1023" t="s">
        <v>1243</v>
      </c>
      <c r="B41" s="1013"/>
      <c r="C41" s="1008"/>
      <c r="D41" s="1019"/>
      <c r="E41" s="1008"/>
      <c r="F41" s="1019"/>
      <c r="G41" s="1008"/>
      <c r="H41" s="1019"/>
      <c r="I41" s="1008"/>
      <c r="J41" s="1031"/>
      <c r="K41" s="1031"/>
      <c r="L41" s="1008"/>
      <c r="M41" s="1031"/>
      <c r="N41" s="1008"/>
      <c r="O41" s="1008"/>
      <c r="P41" s="1019"/>
      <c r="Q41" s="1008"/>
      <c r="R41" s="1019"/>
      <c r="S41" s="1008"/>
      <c r="T41" s="1021"/>
      <c r="U41" s="1041"/>
      <c r="V41" s="101"/>
      <c r="W41" s="485"/>
      <c r="X41" s="485"/>
    </row>
    <row r="42" spans="1:24" s="954" customFormat="1" ht="21" customHeight="1">
      <c r="A42" s="1023" t="s">
        <v>1242</v>
      </c>
      <c r="B42" s="1013" t="s">
        <v>22</v>
      </c>
      <c r="C42" s="1009">
        <f>ROUND(SUM(C33,C38),1)</f>
        <v>4705</v>
      </c>
      <c r="D42" s="1019"/>
      <c r="E42" s="1009">
        <f>ROUND(SUM(E33,E38),1)</f>
        <v>-46</v>
      </c>
      <c r="F42" s="1019"/>
      <c r="G42" s="1009">
        <f>ROUND(SUM(G33,G38),1)</f>
        <v>-126</v>
      </c>
      <c r="H42" s="1019"/>
      <c r="I42" s="1009">
        <f>ROUND(SUM(I33,I38),1)</f>
        <v>215</v>
      </c>
      <c r="J42" s="1025"/>
      <c r="K42" s="1025"/>
      <c r="L42" s="1009">
        <f>ROUND(SUM(L33,L38),1)</f>
        <v>-1006</v>
      </c>
      <c r="M42" s="1031"/>
      <c r="N42" s="1009">
        <f>ROUND(SUM(N33,N38),1)</f>
        <v>112161</v>
      </c>
      <c r="O42" s="1027"/>
      <c r="P42" s="1019"/>
      <c r="Q42" s="1009">
        <f>ROUND(SUM(Q33,Q38),1)</f>
        <v>13</v>
      </c>
      <c r="R42" s="1019"/>
      <c r="S42" s="1009">
        <f>ROUND(SUM(S33,S38),1)</f>
        <v>115916</v>
      </c>
      <c r="T42" s="1021"/>
      <c r="U42" s="1036">
        <f>ROUND(SUM(U33,U38),1)</f>
        <v>3091</v>
      </c>
      <c r="V42" s="485"/>
      <c r="W42" s="485"/>
      <c r="X42" s="485"/>
    </row>
    <row r="43" spans="1:24" s="378" customFormat="1" ht="14.1" customHeight="1">
      <c r="A43" s="1012"/>
      <c r="B43" s="1013" t="s">
        <v>22</v>
      </c>
      <c r="C43" s="1018"/>
      <c r="D43" s="1019"/>
      <c r="E43" s="1018"/>
      <c r="F43" s="1019"/>
      <c r="G43" s="1018"/>
      <c r="H43" s="1019"/>
      <c r="I43" s="1009"/>
      <c r="J43" s="1025"/>
      <c r="K43" s="1025"/>
      <c r="L43" s="1018"/>
      <c r="M43" s="1031"/>
      <c r="N43" s="1018"/>
      <c r="O43" s="1008"/>
      <c r="P43" s="1019"/>
      <c r="Q43" s="1018"/>
      <c r="R43" s="1019"/>
      <c r="S43" s="1018"/>
      <c r="T43" s="1021"/>
      <c r="U43" s="1033"/>
      <c r="V43" s="101"/>
      <c r="W43" s="485"/>
      <c r="X43" s="485"/>
    </row>
    <row r="44" spans="1:24" s="379" customFormat="1" ht="21" customHeight="1">
      <c r="A44" s="1042" t="s">
        <v>1107</v>
      </c>
      <c r="B44" s="1034" t="s">
        <v>22</v>
      </c>
      <c r="C44" s="1009">
        <v>7649</v>
      </c>
      <c r="D44" s="1025"/>
      <c r="E44" s="1009">
        <v>3757</v>
      </c>
      <c r="F44" s="1025"/>
      <c r="G44" s="1009">
        <v>4947</v>
      </c>
      <c r="H44" s="1025"/>
      <c r="I44" s="1009">
        <v>4142</v>
      </c>
      <c r="J44" s="1026"/>
      <c r="K44" s="1026"/>
      <c r="L44" s="1009">
        <v>1586</v>
      </c>
      <c r="M44" s="1026"/>
      <c r="N44" s="1009">
        <v>7492</v>
      </c>
      <c r="O44" s="1027"/>
      <c r="P44" s="1025"/>
      <c r="Q44" s="1009">
        <v>104</v>
      </c>
      <c r="R44" s="1025"/>
      <c r="S44" s="1009">
        <f>ROUND(SUM(C44:Q44),1)</f>
        <v>29677</v>
      </c>
      <c r="T44" s="1025"/>
      <c r="U44" s="1009">
        <v>26586</v>
      </c>
      <c r="V44" s="350"/>
      <c r="W44" s="900"/>
      <c r="X44" s="900"/>
    </row>
    <row r="45" spans="1:24" s="378" customFormat="1" ht="13.5" customHeight="1">
      <c r="A45" s="1023"/>
      <c r="B45" s="1013" t="s">
        <v>22</v>
      </c>
      <c r="C45" s="1043"/>
      <c r="D45" s="1044"/>
      <c r="E45" s="1043"/>
      <c r="F45" s="1044"/>
      <c r="G45" s="1043"/>
      <c r="H45" s="1044"/>
      <c r="I45" s="1043"/>
      <c r="J45" s="1045"/>
      <c r="K45" s="1045"/>
      <c r="L45" s="1043"/>
      <c r="M45" s="1045"/>
      <c r="N45" s="1043"/>
      <c r="O45" s="1046"/>
      <c r="P45" s="1044"/>
      <c r="Q45" s="1043"/>
      <c r="R45" s="1044"/>
      <c r="S45" s="1043"/>
      <c r="T45" s="1047"/>
      <c r="U45" s="1048"/>
      <c r="V45" s="101"/>
      <c r="W45" s="485"/>
      <c r="X45" s="485"/>
    </row>
    <row r="46" spans="1:24" s="378" customFormat="1" ht="21" customHeight="1" thickBot="1">
      <c r="A46" s="1023" t="s">
        <v>1106</v>
      </c>
      <c r="B46" s="1013" t="s">
        <v>22</v>
      </c>
      <c r="C46" s="1049">
        <f>ROUND(SUM(C42+C44),1)</f>
        <v>12354</v>
      </c>
      <c r="D46" s="1050"/>
      <c r="E46" s="1049">
        <f>ROUND(SUM(E42+E44),1)</f>
        <v>3711</v>
      </c>
      <c r="F46" s="1050"/>
      <c r="G46" s="1049">
        <f>ROUND(SUM(G42+G44),1)</f>
        <v>4821</v>
      </c>
      <c r="H46" s="1050"/>
      <c r="I46" s="1049">
        <f>ROUND(SUM(I42+I44),1)</f>
        <v>4357</v>
      </c>
      <c r="J46" s="1051"/>
      <c r="K46" s="1051"/>
      <c r="L46" s="1049">
        <f>ROUND(SUM(L42+L44),1)</f>
        <v>580</v>
      </c>
      <c r="M46" s="1050"/>
      <c r="N46" s="1049">
        <f>ROUND(SUM(N42+N44),1)</f>
        <v>119653</v>
      </c>
      <c r="O46" s="1052"/>
      <c r="P46" s="1050"/>
      <c r="Q46" s="1049">
        <f>ROUND(SUM(Q42+Q44),1)</f>
        <v>117</v>
      </c>
      <c r="R46" s="1050"/>
      <c r="S46" s="1049">
        <f>ROUND(SUM(S42+S44),1)</f>
        <v>145593</v>
      </c>
      <c r="T46" s="1053"/>
      <c r="U46" s="1054">
        <f>ROUND(SUM(U42+U44),1)</f>
        <v>29677</v>
      </c>
      <c r="V46" s="101"/>
      <c r="W46" s="485"/>
      <c r="X46" s="485"/>
    </row>
    <row r="47" spans="1:24" s="378" customFormat="1" ht="12" customHeight="1" thickTop="1">
      <c r="A47" s="1012"/>
      <c r="B47" s="1012"/>
      <c r="C47" s="1055"/>
      <c r="D47" s="1044"/>
      <c r="E47" s="1055"/>
      <c r="F47" s="1044"/>
      <c r="G47" s="1055"/>
      <c r="H47" s="1044"/>
      <c r="I47" s="1055"/>
      <c r="J47" s="1045"/>
      <c r="K47" s="1045"/>
      <c r="L47" s="1055"/>
      <c r="M47" s="1045"/>
      <c r="N47" s="1055"/>
      <c r="O47" s="1046"/>
      <c r="P47" s="1044"/>
      <c r="Q47" s="1055"/>
      <c r="R47" s="1044"/>
      <c r="S47" s="1055"/>
      <c r="T47" s="1047"/>
      <c r="U47" s="1056"/>
      <c r="V47" s="101"/>
      <c r="W47" s="485"/>
      <c r="X47" s="485"/>
    </row>
    <row r="48" spans="1:24" s="378" customFormat="1" ht="14.25" customHeight="1">
      <c r="A48" s="1057"/>
      <c r="B48" s="1057"/>
      <c r="C48" s="1011"/>
      <c r="D48" s="1044"/>
      <c r="E48" s="1011"/>
      <c r="F48" s="1044"/>
      <c r="G48" s="1011"/>
      <c r="H48" s="1044"/>
      <c r="I48" s="1011"/>
      <c r="J48" s="1044"/>
      <c r="K48" s="1044"/>
      <c r="L48" s="1011"/>
      <c r="M48" s="1045"/>
      <c r="N48" s="1011"/>
      <c r="O48" s="1046"/>
      <c r="P48" s="1044"/>
      <c r="Q48" s="1011"/>
      <c r="R48" s="1044"/>
      <c r="S48" s="1011"/>
      <c r="T48" s="1047"/>
      <c r="U48" s="1012"/>
      <c r="V48" s="485"/>
      <c r="W48" s="485"/>
      <c r="X48" s="485"/>
    </row>
    <row r="49" spans="1:22" s="378" customFormat="1" ht="15.75">
      <c r="A49" s="1058"/>
      <c r="B49" s="1059"/>
      <c r="C49" s="1012"/>
      <c r="D49" s="1047"/>
      <c r="E49" s="1012"/>
      <c r="F49" s="1047"/>
      <c r="G49" s="1012"/>
      <c r="H49" s="1047"/>
      <c r="I49" s="1012"/>
      <c r="J49" s="1047"/>
      <c r="K49" s="1047"/>
      <c r="L49" s="1012"/>
      <c r="M49" s="1060"/>
      <c r="N49" s="1012"/>
      <c r="O49" s="1061"/>
      <c r="P49" s="1047"/>
      <c r="Q49" s="1012"/>
      <c r="R49" s="1047"/>
      <c r="S49" s="1012"/>
      <c r="T49" s="1047"/>
      <c r="U49" s="1012"/>
    </row>
    <row r="50" spans="1:22" s="510" customFormat="1" ht="15">
      <c r="A50" s="487"/>
      <c r="B50" s="487"/>
      <c r="C50" s="57"/>
      <c r="D50" s="58"/>
      <c r="E50" s="57"/>
      <c r="F50" s="58"/>
      <c r="G50" s="23"/>
      <c r="H50" s="58"/>
      <c r="I50" s="57"/>
      <c r="J50" s="58"/>
      <c r="K50" s="58"/>
      <c r="L50" s="57"/>
      <c r="M50" s="58"/>
      <c r="N50" s="57"/>
      <c r="O50" s="507"/>
      <c r="P50" s="58"/>
      <c r="Q50" s="508"/>
      <c r="R50" s="509"/>
      <c r="S50" s="508"/>
      <c r="T50" s="509"/>
      <c r="U50" s="508"/>
      <c r="V50" s="508"/>
    </row>
    <row r="51" spans="1:22" s="511" customFormat="1" ht="16.5" customHeight="1">
      <c r="A51" s="487"/>
      <c r="B51" s="487"/>
      <c r="C51" s="511" t="s">
        <v>22</v>
      </c>
      <c r="D51" s="512"/>
      <c r="F51" s="512"/>
      <c r="G51" s="511" t="s">
        <v>22</v>
      </c>
      <c r="H51" s="512"/>
      <c r="J51" s="512"/>
      <c r="K51" s="512"/>
      <c r="M51" s="512"/>
      <c r="O51" s="513"/>
      <c r="P51" s="512"/>
      <c r="R51" s="512"/>
      <c r="T51" s="512"/>
    </row>
    <row r="52" spans="1:22" s="511" customFormat="1" ht="16.5" customHeight="1">
      <c r="A52" s="487"/>
      <c r="B52" s="487"/>
      <c r="C52" s="511" t="s">
        <v>22</v>
      </c>
      <c r="D52" s="512"/>
      <c r="F52" s="512"/>
      <c r="G52" s="511" t="s">
        <v>22</v>
      </c>
      <c r="H52" s="512"/>
      <c r="J52" s="512"/>
      <c r="K52" s="512"/>
      <c r="M52" s="512"/>
      <c r="O52" s="513"/>
      <c r="P52" s="512"/>
      <c r="R52" s="512"/>
      <c r="T52" s="512"/>
    </row>
    <row r="53" spans="1:22" s="511" customFormat="1" ht="16.5" customHeight="1">
      <c r="A53" s="487"/>
      <c r="B53" s="487"/>
      <c r="C53" s="511" t="s">
        <v>22</v>
      </c>
      <c r="D53" s="512"/>
      <c r="F53" s="512"/>
      <c r="G53" s="511" t="s">
        <v>22</v>
      </c>
      <c r="H53" s="512"/>
      <c r="J53" s="512"/>
      <c r="K53" s="512"/>
      <c r="M53" s="512"/>
      <c r="O53" s="513"/>
      <c r="P53" s="512"/>
      <c r="R53" s="512"/>
      <c r="T53" s="512"/>
    </row>
    <row r="54" spans="1:22" s="511" customFormat="1" ht="16.5" customHeight="1">
      <c r="A54" s="487"/>
      <c r="B54" s="487"/>
      <c r="D54" s="512"/>
      <c r="F54" s="512"/>
      <c r="G54" s="511" t="s">
        <v>22</v>
      </c>
      <c r="H54" s="512"/>
      <c r="J54" s="512"/>
      <c r="K54" s="512"/>
      <c r="M54" s="512"/>
      <c r="O54" s="513"/>
      <c r="P54" s="512"/>
      <c r="R54" s="512"/>
      <c r="T54" s="512"/>
    </row>
    <row r="55" spans="1:22" s="511" customFormat="1" ht="16.5" customHeight="1">
      <c r="A55" s="487"/>
      <c r="B55" s="487"/>
      <c r="D55" s="512"/>
      <c r="F55" s="512"/>
      <c r="G55" s="511" t="s">
        <v>22</v>
      </c>
      <c r="H55" s="512"/>
      <c r="J55" s="512"/>
      <c r="K55" s="512"/>
      <c r="M55" s="512"/>
      <c r="O55" s="513"/>
      <c r="P55" s="512"/>
      <c r="R55" s="512"/>
      <c r="T55" s="512"/>
    </row>
    <row r="56" spans="1:22" s="511" customFormat="1" ht="16.5" customHeight="1">
      <c r="A56" s="487"/>
      <c r="B56" s="487"/>
      <c r="D56" s="512"/>
      <c r="F56" s="512"/>
      <c r="G56" s="511" t="s">
        <v>22</v>
      </c>
      <c r="H56" s="512"/>
      <c r="J56" s="512"/>
      <c r="K56" s="512"/>
      <c r="M56" s="512"/>
      <c r="O56" s="513"/>
      <c r="P56" s="512"/>
      <c r="R56" s="512"/>
      <c r="T56" s="512"/>
    </row>
    <row r="57" spans="1:22">
      <c r="G57" s="485" t="s">
        <v>22</v>
      </c>
    </row>
    <row r="60" spans="1:22" s="378" customFormat="1" ht="15">
      <c r="A60" s="485"/>
      <c r="B60" s="485"/>
      <c r="C60" s="485"/>
      <c r="D60" s="504"/>
      <c r="E60" s="485"/>
      <c r="F60" s="504"/>
      <c r="G60" s="485"/>
      <c r="H60" s="504"/>
      <c r="I60" s="485"/>
      <c r="J60" s="504"/>
      <c r="K60" s="504"/>
      <c r="L60" s="485"/>
      <c r="M60" s="514"/>
      <c r="N60" s="485"/>
      <c r="O60" s="352"/>
      <c r="P60" s="504"/>
      <c r="Q60" s="485"/>
      <c r="R60" s="504"/>
      <c r="S60" s="485"/>
      <c r="T60" s="504"/>
      <c r="U60" s="485"/>
    </row>
    <row r="61" spans="1:22" s="378" customFormat="1" ht="15">
      <c r="A61" s="485"/>
      <c r="B61" s="485"/>
      <c r="C61" s="485"/>
      <c r="D61" s="504"/>
      <c r="E61" s="485"/>
      <c r="F61" s="504"/>
      <c r="G61" s="485"/>
      <c r="H61" s="504"/>
      <c r="I61" s="485"/>
      <c r="J61" s="504"/>
      <c r="K61" s="504"/>
      <c r="L61" s="485"/>
      <c r="M61" s="514"/>
      <c r="N61" s="485"/>
      <c r="O61" s="352"/>
      <c r="P61" s="504"/>
      <c r="Q61" s="485"/>
      <c r="R61" s="504"/>
      <c r="S61" s="485"/>
      <c r="T61" s="504"/>
      <c r="U61" s="485"/>
    </row>
  </sheetData>
  <mergeCells count="1">
    <mergeCell ref="S14:U14"/>
  </mergeCells>
  <hyperlinks>
    <hyperlink ref="A49" location="'Footnotes 1 - 11'!A1" display="(*) See Accompanying Footnotes" xr:uid="{00000000-0004-0000-1C00-000000000000}"/>
  </hyperlinks>
  <pageMargins left="0.6" right="0.38" top="1" bottom="0.25" header="0" footer="0.25"/>
  <pageSetup scale="44" firstPageNumber="56" pageOrder="overThenDown" orientation="landscape" blackAndWhite="1" useFirstPageNumber="1" r:id="rId1"/>
  <headerFooter scaleWithDoc="0">
    <oddFooter>&amp;R&amp;8&amp;P</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M98"/>
  <sheetViews>
    <sheetView showGridLines="0" zoomScale="80" workbookViewId="0"/>
  </sheetViews>
  <sheetFormatPr defaultColWidth="8.77734375" defaultRowHeight="12.75"/>
  <cols>
    <col min="1" max="1" width="52.109375" style="1" customWidth="1"/>
    <col min="2" max="2" width="2.77734375" style="1" customWidth="1"/>
    <col min="3" max="3" width="18" style="1" customWidth="1"/>
    <col min="4" max="4" width="2.5546875" style="1" customWidth="1"/>
    <col min="5" max="5" width="17.77734375" style="1" customWidth="1"/>
    <col min="6" max="6" width="2.109375" style="1" customWidth="1"/>
    <col min="7" max="7" width="17.77734375" style="1" customWidth="1"/>
    <col min="8" max="8" width="2.5546875" style="1" customWidth="1"/>
    <col min="9" max="9" width="17.77734375" style="1" customWidth="1"/>
    <col min="10" max="10" width="2.5546875" style="1" customWidth="1"/>
    <col min="11" max="11" width="17.77734375" style="1" customWidth="1"/>
    <col min="12" max="12" width="9.77734375" style="1"/>
    <col min="13" max="16384" width="8.77734375" style="1"/>
  </cols>
  <sheetData>
    <row r="1" spans="1:44" ht="18" customHeight="1">
      <c r="A1" s="606" t="s">
        <v>826</v>
      </c>
    </row>
    <row r="3" spans="1:44" ht="21" customHeight="1">
      <c r="A3" s="459" t="s">
        <v>30</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459" t="s">
        <v>1088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459" t="s">
        <v>36</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459" t="s">
        <v>37</v>
      </c>
      <c r="B6" s="2"/>
      <c r="C6" s="2"/>
      <c r="D6" s="2"/>
      <c r="E6" s="2"/>
      <c r="F6" s="2"/>
      <c r="G6" s="2"/>
      <c r="H6" s="2"/>
      <c r="I6" s="2"/>
      <c r="J6" s="2"/>
      <c r="K6" s="30" t="s">
        <v>48</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1.6" customHeight="1">
      <c r="A7" s="31" t="s">
        <v>1313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466" t="s">
        <v>1181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350000000000001"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350000000000001" customHeight="1">
      <c r="A10" s="2"/>
      <c r="B10" s="2"/>
      <c r="C10" s="5"/>
      <c r="D10" s="5"/>
      <c r="E10" s="6" t="s">
        <v>49</v>
      </c>
      <c r="F10" s="5"/>
      <c r="G10" s="6"/>
      <c r="H10" s="5"/>
      <c r="I10" s="4" t="s">
        <v>1114</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1314</v>
      </c>
      <c r="J11" s="7"/>
      <c r="K11" s="17" t="s">
        <v>1203</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350000000000001"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350000000000001" customHeight="1">
      <c r="A13" s="12" t="s">
        <v>1</v>
      </c>
      <c r="B13" s="32" t="s">
        <v>22</v>
      </c>
      <c r="C13" s="404">
        <f>'Exhibit A'!$C12</f>
        <v>25455981</v>
      </c>
      <c r="D13" s="32"/>
      <c r="E13" s="405">
        <f>+'Exhibit A-2 State'!DO16</f>
        <v>2027354</v>
      </c>
      <c r="F13" s="32"/>
      <c r="G13" s="406">
        <f>+'Exhibit A'!G12</f>
        <v>27483335</v>
      </c>
      <c r="H13" s="32"/>
      <c r="I13" s="404">
        <f t="shared" ref="I13:I18" si="0">ROUND(SUM(C13:G13),1)</f>
        <v>54966670</v>
      </c>
      <c r="J13" s="32"/>
      <c r="K13" s="404">
        <f>'Exhibit A-1'!AA14+'Exhibit A-2 State'!DQ16+'Exhibit A-3'!U21</f>
        <v>53659402</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350000000000001" customHeight="1">
      <c r="A14" s="12" t="s">
        <v>58</v>
      </c>
      <c r="B14" s="2" t="s">
        <v>22</v>
      </c>
      <c r="C14" s="23">
        <f>'Exhibit A'!$C13</f>
        <v>7249559</v>
      </c>
      <c r="D14" s="2"/>
      <c r="E14" s="27">
        <f>+'Exhibit A-2 State'!DO17</f>
        <v>1712906</v>
      </c>
      <c r="F14" s="2"/>
      <c r="G14" s="33">
        <f>+'Exhibit A'!G13</f>
        <v>6634440</v>
      </c>
      <c r="H14" s="2"/>
      <c r="I14" s="23">
        <f t="shared" si="0"/>
        <v>15596905</v>
      </c>
      <c r="J14" s="2"/>
      <c r="K14" s="23">
        <f>'Exhibit A-1'!AA15+'Exhibit A-2 State'!DQ17+'Exhibit A-3'!U22</f>
        <v>17389999</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350000000000001" customHeight="1">
      <c r="A15" s="12" t="s">
        <v>2</v>
      </c>
      <c r="B15" s="2" t="s">
        <v>22</v>
      </c>
      <c r="C15" s="23">
        <f>'Exhibit A'!$C14</f>
        <v>6420500</v>
      </c>
      <c r="D15" s="2"/>
      <c r="E15" s="27">
        <f>+'Exhibit A-2 State'!DO18</f>
        <v>1836022</v>
      </c>
      <c r="F15" s="2"/>
      <c r="G15" s="33">
        <f>+'Exhibit A'!G14</f>
        <v>0</v>
      </c>
      <c r="H15" s="2"/>
      <c r="I15" s="23">
        <f t="shared" si="0"/>
        <v>8256522</v>
      </c>
      <c r="J15" s="2"/>
      <c r="K15" s="23">
        <f>'Exhibit A-1'!AA16+'Exhibit A-2 State'!DQ18</f>
        <v>8329453</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350000000000001" customHeight="1">
      <c r="A16" s="12" t="s">
        <v>3</v>
      </c>
      <c r="B16" s="2" t="s">
        <v>22</v>
      </c>
      <c r="C16" s="23">
        <f>'Exhibit A'!$C15</f>
        <v>1548778</v>
      </c>
      <c r="D16" s="2"/>
      <c r="E16" s="27">
        <f>+'Exhibit A-2 State'!DO19</f>
        <v>0</v>
      </c>
      <c r="F16" s="2"/>
      <c r="G16" s="33">
        <f>+'Exhibit A'!G15</f>
        <v>831370</v>
      </c>
      <c r="H16" s="2"/>
      <c r="I16" s="23">
        <f t="shared" si="0"/>
        <v>2380148</v>
      </c>
      <c r="J16" s="2"/>
      <c r="K16" s="23">
        <f>'Exhibit A-1'!AA17+'Exhibit A-2 State'!DQ19+'Exhibit A-3'!U23</f>
        <v>2092765</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350000000000001" customHeight="1">
      <c r="A17" s="12" t="s">
        <v>4</v>
      </c>
      <c r="B17" s="2" t="s">
        <v>22</v>
      </c>
      <c r="C17" s="23">
        <f>'Exhibit A'!$C16</f>
        <v>7515232</v>
      </c>
      <c r="D17" s="2"/>
      <c r="E17" s="27">
        <f>+'Exhibit A-2 State'!DO20</f>
        <v>17193243</v>
      </c>
      <c r="F17" s="2"/>
      <c r="G17" s="33">
        <f>+'Exhibit A'!G16</f>
        <v>400852</v>
      </c>
      <c r="H17" s="2"/>
      <c r="I17" s="23">
        <f t="shared" si="0"/>
        <v>25109327</v>
      </c>
      <c r="J17" s="2"/>
      <c r="K17" s="23">
        <f>'Exhibit A-1'!AA18+'Exhibit A-2 State'!DQ20+'Exhibit A-3'!U24</f>
        <v>22700563</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350000000000001" customHeight="1">
      <c r="A18" s="12" t="s">
        <v>35</v>
      </c>
      <c r="B18" s="2" t="s">
        <v>22</v>
      </c>
      <c r="C18" s="23">
        <f>'Exhibit A'!$C17</f>
        <v>437</v>
      </c>
      <c r="D18" s="2"/>
      <c r="E18" s="27">
        <f>+'Exhibit A-2 State'!DO21</f>
        <v>-13589</v>
      </c>
      <c r="F18" s="2"/>
      <c r="G18" s="33">
        <f>+'Exhibit A'!G17</f>
        <v>73810</v>
      </c>
      <c r="H18" s="2"/>
      <c r="I18" s="23">
        <f t="shared" si="0"/>
        <v>60658</v>
      </c>
      <c r="J18" s="2"/>
      <c r="K18" s="23">
        <f>'Exhibit A-1'!AA19+'Exhibit A-2 State'!DQ21+'Exhibit A-3'!U25</f>
        <v>61164</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48190487</v>
      </c>
      <c r="D19" s="5"/>
      <c r="E19" s="21">
        <f>ROUND(SUM(E13:E18),1)</f>
        <v>22755936</v>
      </c>
      <c r="F19" s="5"/>
      <c r="G19" s="21">
        <f>ROUND(SUM(G13:G18),1)</f>
        <v>35423807</v>
      </c>
      <c r="H19" s="5"/>
      <c r="I19" s="21">
        <f>ROUND(SUM(I13:I18),1)</f>
        <v>106370230</v>
      </c>
      <c r="J19" s="5"/>
      <c r="K19" s="21">
        <f>ROUND(SUM(K13:K18),1)</f>
        <v>104233346</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1"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350000000000001"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350000000000001" customHeight="1">
      <c r="A22" s="12" t="s">
        <v>8</v>
      </c>
      <c r="B22" s="2" t="s">
        <v>22</v>
      </c>
      <c r="C22" s="23">
        <f>'Exhibit A'!$C21</f>
        <v>28211856</v>
      </c>
      <c r="D22" s="2"/>
      <c r="E22" s="27">
        <f>+'Exhibit A-2 State'!DO26</f>
        <v>5697895</v>
      </c>
      <c r="F22" s="2"/>
      <c r="G22" s="24">
        <v>0</v>
      </c>
      <c r="H22" s="2"/>
      <c r="I22" s="23">
        <f>ROUND(SUM(C22:G22),1)</f>
        <v>33909751</v>
      </c>
      <c r="J22" s="2"/>
      <c r="K22" s="24">
        <f>'Exhibit A-1'!AA25+'Exhibit A-2 State'!DQ26</f>
        <v>34142263</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350000000000001" customHeight="1">
      <c r="A23" s="12" t="s">
        <v>44</v>
      </c>
      <c r="B23" s="2" t="s">
        <v>22</v>
      </c>
      <c r="C23" s="23">
        <f>'Exhibit A'!$C22</f>
        <v>647</v>
      </c>
      <c r="D23" s="2"/>
      <c r="E23" s="27">
        <f>+'Exhibit A-2 State'!DO27</f>
        <v>4679</v>
      </c>
      <c r="F23" s="2"/>
      <c r="G23" s="24">
        <v>0</v>
      </c>
      <c r="H23" s="2"/>
      <c r="I23" s="23">
        <f t="shared" ref="I23:I31" si="1">ROUND(SUM(C23:G23),1)</f>
        <v>5326</v>
      </c>
      <c r="J23" s="2"/>
      <c r="K23" s="24">
        <f>'Exhibit A-1'!AA26+'Exhibit A-2 State'!DQ27</f>
        <v>7811</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350000000000001" customHeight="1">
      <c r="A24" s="12" t="s">
        <v>39</v>
      </c>
      <c r="B24" s="2" t="s">
        <v>22</v>
      </c>
      <c r="C24" s="23">
        <f>'Exhibit A'!$C23</f>
        <v>1010307</v>
      </c>
      <c r="D24" s="2"/>
      <c r="E24" s="27">
        <f>+'Exhibit A-2 State'!DO28</f>
        <v>164935</v>
      </c>
      <c r="F24" s="2"/>
      <c r="G24" s="24">
        <v>0</v>
      </c>
      <c r="H24" s="2"/>
      <c r="I24" s="23">
        <f t="shared" si="1"/>
        <v>1175242</v>
      </c>
      <c r="J24" s="2"/>
      <c r="K24" s="24">
        <f>'Exhibit A-1'!AA27+'Exhibit A-2 State'!DQ28</f>
        <v>1267929</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350000000000001" customHeight="1">
      <c r="A25" s="12" t="s">
        <v>42</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350000000000001" customHeight="1">
      <c r="A26" s="19" t="s">
        <v>46</v>
      </c>
      <c r="B26" s="2" t="s">
        <v>22</v>
      </c>
      <c r="C26" s="23">
        <f>'Exhibit A'!$C25</f>
        <v>13821708</v>
      </c>
      <c r="D26" s="2"/>
      <c r="E26" s="27">
        <f>+'Exhibit A-2 State'!DO30</f>
        <v>5470905</v>
      </c>
      <c r="F26" s="2"/>
      <c r="G26" s="24">
        <v>0</v>
      </c>
      <c r="H26" s="2"/>
      <c r="I26" s="23">
        <f t="shared" si="1"/>
        <v>19292613</v>
      </c>
      <c r="J26" s="2"/>
      <c r="K26" s="24">
        <f>'Exhibit A-1'!AA29+'Exhibit A-2 State'!DQ30</f>
        <v>23241124</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350000000000001" customHeight="1">
      <c r="A27" s="12" t="s">
        <v>43</v>
      </c>
      <c r="B27" s="2" t="s">
        <v>22</v>
      </c>
      <c r="C27" s="23">
        <f>'Exhibit A'!$C26</f>
        <v>2638464</v>
      </c>
      <c r="D27" s="2"/>
      <c r="E27" s="27">
        <f>+'Exhibit A-2 State'!DO31</f>
        <v>974162</v>
      </c>
      <c r="F27" s="2"/>
      <c r="G27" s="24">
        <v>0</v>
      </c>
      <c r="H27" s="2"/>
      <c r="I27" s="23">
        <f t="shared" si="1"/>
        <v>3612626</v>
      </c>
      <c r="J27" s="2"/>
      <c r="K27" s="24">
        <f>'Exhibit A-1'!AA30+'Exhibit A-2 State'!DQ31</f>
        <v>3591023</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350000000000001" customHeight="1">
      <c r="A28" s="12" t="s">
        <v>41</v>
      </c>
      <c r="B28" s="2" t="s">
        <v>22</v>
      </c>
      <c r="C28" s="23">
        <f>'Exhibit A'!$C27</f>
        <v>127166</v>
      </c>
      <c r="D28" s="2"/>
      <c r="E28" s="27">
        <f>+'Exhibit A-2 State'!DO32</f>
        <v>202523</v>
      </c>
      <c r="F28" s="2"/>
      <c r="G28" s="24">
        <v>0</v>
      </c>
      <c r="H28" s="2"/>
      <c r="I28" s="23">
        <f t="shared" si="1"/>
        <v>329689</v>
      </c>
      <c r="J28" s="2"/>
      <c r="K28" s="24">
        <f>'Exhibit A-1'!AA31+'Exhibit A-2 State'!DQ32</f>
        <v>363657</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350000000000001" customHeight="1">
      <c r="A29" s="12" t="s">
        <v>40</v>
      </c>
      <c r="B29" s="2" t="s">
        <v>22</v>
      </c>
      <c r="C29" s="23">
        <f>'Exhibit A'!$C28</f>
        <v>2944700</v>
      </c>
      <c r="D29" s="2"/>
      <c r="E29" s="27">
        <f>+'Exhibit A-2 State'!DO33</f>
        <v>409</v>
      </c>
      <c r="F29" s="2"/>
      <c r="G29" s="24">
        <v>0</v>
      </c>
      <c r="H29" s="2"/>
      <c r="I29" s="23">
        <f t="shared" si="1"/>
        <v>2945109</v>
      </c>
      <c r="J29" s="2"/>
      <c r="K29" s="24">
        <f>'Exhibit A-1'!AA32+'Exhibit A-2 State'!DQ33</f>
        <v>2322931</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350000000000001" customHeight="1">
      <c r="A30" s="12" t="s">
        <v>45</v>
      </c>
      <c r="B30" s="2" t="s">
        <v>22</v>
      </c>
      <c r="C30" s="23">
        <f>'Exhibit A'!$C29</f>
        <v>119363</v>
      </c>
      <c r="D30" s="2"/>
      <c r="E30" s="27">
        <f>+'Exhibit A-2 State'!DO34</f>
        <v>49060</v>
      </c>
      <c r="F30" s="2"/>
      <c r="G30" s="24">
        <v>0</v>
      </c>
      <c r="H30" s="2"/>
      <c r="I30" s="23">
        <f t="shared" si="1"/>
        <v>168423</v>
      </c>
      <c r="J30" s="2"/>
      <c r="K30" s="24">
        <f>'Exhibit A-1'!AA33+'Exhibit A-2 State'!DQ34</f>
        <v>227259</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350000000000001" customHeight="1">
      <c r="A31" s="12" t="s">
        <v>9</v>
      </c>
      <c r="B31" s="2" t="s">
        <v>22</v>
      </c>
      <c r="C31" s="23">
        <f>'Exhibit A'!$C30</f>
        <v>106588</v>
      </c>
      <c r="D31" s="2"/>
      <c r="E31" s="27">
        <f>+'Exhibit A-2 State'!DO35</f>
        <v>3541533</v>
      </c>
      <c r="F31" s="2"/>
      <c r="G31" s="24">
        <v>0</v>
      </c>
      <c r="H31" s="2"/>
      <c r="I31" s="23">
        <f t="shared" si="1"/>
        <v>3648121</v>
      </c>
      <c r="J31" s="2"/>
      <c r="K31" s="24">
        <f>'Exhibit A-1'!AA34+'Exhibit A-2 State'!DQ35</f>
        <v>3488296</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350000000000001" customHeight="1">
      <c r="A32" s="34" t="s">
        <v>34</v>
      </c>
      <c r="B32" s="2" t="s">
        <v>22</v>
      </c>
      <c r="C32" s="21">
        <f>ROUND(SUM(C22:C31),1)</f>
        <v>48980799</v>
      </c>
      <c r="D32" s="5"/>
      <c r="E32" s="21">
        <f>ROUND(SUM(E22:E31),1)</f>
        <v>16106101</v>
      </c>
      <c r="F32" s="5"/>
      <c r="G32" s="385">
        <f>ROUND(SUM(G22:G31),1)</f>
        <v>0</v>
      </c>
      <c r="H32" s="5"/>
      <c r="I32" s="21">
        <f>ROUND(SUM(I22:I31),1)</f>
        <v>65086900</v>
      </c>
      <c r="J32" s="5"/>
      <c r="K32" s="21">
        <f>ROUND(SUM(K21:K31),1)</f>
        <v>68652293</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350000000000001"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350000000000001" customHeight="1">
      <c r="A34" s="12" t="s">
        <v>11</v>
      </c>
      <c r="B34" s="2" t="s">
        <v>22</v>
      </c>
      <c r="C34" s="23">
        <f>'Exhibit A'!$C34</f>
        <v>7154447</v>
      </c>
      <c r="D34" s="2"/>
      <c r="E34" s="411">
        <f>+'Exhibit A-2 State'!DO38</f>
        <v>5200246</v>
      </c>
      <c r="F34" s="104"/>
      <c r="G34" s="81">
        <v>0</v>
      </c>
      <c r="H34" s="104"/>
      <c r="I34" s="401">
        <f>ROUND(SUM(C34:G34),1)</f>
        <v>12354693</v>
      </c>
      <c r="J34" s="2"/>
      <c r="K34" s="24">
        <f>'Exhibit A-1'!AA37+'Exhibit A-2 State'!DQ38</f>
        <v>14089676</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350000000000001" customHeight="1">
      <c r="A35" s="12" t="s">
        <v>12</v>
      </c>
      <c r="B35" s="2" t="s">
        <v>22</v>
      </c>
      <c r="C35" s="23">
        <f>'Exhibit A'!$C35</f>
        <v>2950301</v>
      </c>
      <c r="D35" s="2"/>
      <c r="E35" s="411">
        <f>+'Exhibit A-2 State'!DO39</f>
        <v>2639452</v>
      </c>
      <c r="F35" s="104"/>
      <c r="G35" s="401">
        <f>+'Exhibit A'!G35</f>
        <v>61409</v>
      </c>
      <c r="H35" s="104"/>
      <c r="I35" s="401">
        <f>ROUND(SUM(C35:G35),1)</f>
        <v>5651162</v>
      </c>
      <c r="J35" s="2"/>
      <c r="K35" s="24">
        <f>'Exhibit A-1'!AA38+'Exhibit A-2 State'!DQ39+'Exhibit A-3'!U31</f>
        <v>6078226</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350000000000001" customHeight="1">
      <c r="A36" s="12" t="s">
        <v>13</v>
      </c>
      <c r="B36" s="2" t="s">
        <v>22</v>
      </c>
      <c r="C36" s="23">
        <f>'Exhibit A'!$C36</f>
        <v>7031571</v>
      </c>
      <c r="D36" s="2"/>
      <c r="E36" s="411">
        <f>+'Exhibit A-2 State'!DO40</f>
        <v>886320</v>
      </c>
      <c r="F36" s="104"/>
      <c r="G36" s="401">
        <f>+'Exhibit A'!G36</f>
        <v>0</v>
      </c>
      <c r="H36" s="104"/>
      <c r="I36" s="401">
        <f>ROUND(SUM(C36:G36),1)</f>
        <v>7917891</v>
      </c>
      <c r="J36" s="2"/>
      <c r="K36" s="24">
        <f>'Exhibit A-1'!AA39+'Exhibit A-2 State'!DQ40</f>
        <v>8423198</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350000000000001" customHeight="1">
      <c r="A37" s="12" t="s">
        <v>31</v>
      </c>
      <c r="B37" s="2" t="s">
        <v>22</v>
      </c>
      <c r="C37" s="24">
        <v>0</v>
      </c>
      <c r="D37" s="2"/>
      <c r="E37" s="20">
        <v>0</v>
      </c>
      <c r="F37" s="2"/>
      <c r="G37" s="23">
        <f>+'Exhibit A'!G37</f>
        <v>13196256</v>
      </c>
      <c r="H37" s="2"/>
      <c r="I37" s="23">
        <f>ROUND(SUM(C37:G37),1)</f>
        <v>13196256</v>
      </c>
      <c r="J37" s="2"/>
      <c r="K37" s="24">
        <f>'Exhibit A-3'!U33</f>
        <v>4916091</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8" customHeight="1">
      <c r="A38" s="5" t="s">
        <v>15</v>
      </c>
      <c r="B38" s="5" t="s">
        <v>22</v>
      </c>
      <c r="C38" s="21">
        <f>ROUND(SUM(C32:C37),1)</f>
        <v>66117118</v>
      </c>
      <c r="D38" s="5"/>
      <c r="E38" s="21">
        <f>ROUND(SUM(E32:E37),1)</f>
        <v>24832119</v>
      </c>
      <c r="F38" s="5"/>
      <c r="G38" s="21">
        <f>ROUND(SUM(G32:G37),1)</f>
        <v>13257665</v>
      </c>
      <c r="H38" s="5"/>
      <c r="I38" s="21">
        <f>ROUND(SUM(I32:I37),1)</f>
        <v>104206902</v>
      </c>
      <c r="J38" s="5"/>
      <c r="K38" s="21">
        <f>ROUND(SUM(K32:K37),1)</f>
        <v>102159484</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23.1" customHeight="1">
      <c r="A39" s="5" t="s">
        <v>16</v>
      </c>
      <c r="B39" s="5" t="s">
        <v>22</v>
      </c>
      <c r="C39" s="21">
        <f>ROUND(SUM(C19-C38),1)</f>
        <v>-17926631</v>
      </c>
      <c r="D39" s="5"/>
      <c r="E39" s="21">
        <f>ROUND(SUM(E19-E38),1)</f>
        <v>-2076183</v>
      </c>
      <c r="F39" s="5"/>
      <c r="G39" s="21">
        <f>ROUND(SUM(G19-G38),1)</f>
        <v>22166142</v>
      </c>
      <c r="H39" s="5"/>
      <c r="I39" s="21">
        <f>ROUND(SUM(I19-I38),1)</f>
        <v>2163328</v>
      </c>
      <c r="J39" s="5"/>
      <c r="K39" s="21">
        <f>ROUND(SUM(K19-K38),1)</f>
        <v>2073862</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1" customHeight="1">
      <c r="A40" s="5" t="s">
        <v>17</v>
      </c>
      <c r="B40" s="2" t="s">
        <v>22</v>
      </c>
      <c r="C40" s="22"/>
      <c r="D40" s="2"/>
      <c r="E40" s="22"/>
      <c r="F40" s="2"/>
      <c r="G40" s="22"/>
      <c r="H40" s="2"/>
      <c r="I40" s="22"/>
      <c r="J40" s="2"/>
      <c r="K40" s="2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16.350000000000001" customHeight="1">
      <c r="A41" s="12" t="s">
        <v>19</v>
      </c>
      <c r="B41" s="2" t="s">
        <v>22</v>
      </c>
      <c r="C41" s="23">
        <f>'Exhibit A'!$C$43</f>
        <v>26121450</v>
      </c>
      <c r="D41" s="2"/>
      <c r="E41" s="33">
        <f>+'Exhibit A-2 State'!DO48</f>
        <v>3685387</v>
      </c>
      <c r="F41" s="2"/>
      <c r="G41" s="23">
        <f>'Exhibit A'!$G$43</f>
        <v>3223925</v>
      </c>
      <c r="H41" s="2"/>
      <c r="I41" s="23">
        <f>ROUND(SUM(C41:G41),1)</f>
        <v>33030762</v>
      </c>
      <c r="J41" s="2"/>
      <c r="K41" s="24">
        <f>'Exhibit A-1'!AA46+'Exhibit A-2 State'!DQ48+'Exhibit A-3'!U41</f>
        <v>42428495</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350000000000001" customHeight="1">
      <c r="A42" s="12" t="s">
        <v>20</v>
      </c>
      <c r="B42" s="2" t="s">
        <v>22</v>
      </c>
      <c r="C42" s="23">
        <f>'Exhibit A'!$C$44</f>
        <v>-7978213</v>
      </c>
      <c r="D42" s="2"/>
      <c r="E42" s="33">
        <f>+'Exhibit A-2 State'!DO49</f>
        <v>-1103786</v>
      </c>
      <c r="F42" s="2"/>
      <c r="G42" s="23">
        <f>'Exhibit A'!$G$44</f>
        <v>-25388448</v>
      </c>
      <c r="H42" s="2"/>
      <c r="I42" s="401">
        <f>ROUND(SUM(C42:G42),1)</f>
        <v>-34470447</v>
      </c>
      <c r="J42" s="2"/>
      <c r="K42" s="24">
        <f>'Exhibit A-1'!AA47+'Exhibit A-2 State'!DQ49+'Exhibit A-3'!U42</f>
        <v>-42455322</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20.100000000000001" customHeight="1">
      <c r="A43" s="5" t="s">
        <v>21</v>
      </c>
      <c r="B43" s="2" t="s">
        <v>22</v>
      </c>
      <c r="C43" s="21">
        <f>ROUND(SUM(C41:C42),1)</f>
        <v>18143237</v>
      </c>
      <c r="D43" s="5" t="s">
        <v>22</v>
      </c>
      <c r="E43" s="21">
        <f>SUM(E41:E42)</f>
        <v>2581601</v>
      </c>
      <c r="F43" s="5" t="s">
        <v>22</v>
      </c>
      <c r="G43" s="21">
        <f>ROUND(SUM(G41:G42),1)</f>
        <v>-22164523</v>
      </c>
      <c r="H43" s="5" t="s">
        <v>22</v>
      </c>
      <c r="I43" s="21">
        <f>ROUND(SUM(I41:I42),1)</f>
        <v>-1439685</v>
      </c>
      <c r="J43" s="5" t="s">
        <v>22</v>
      </c>
      <c r="K43" s="21">
        <f>ROUND(SUM(K41:K42),1)</f>
        <v>-26827</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23.1" customHeight="1">
      <c r="A44" s="5" t="s">
        <v>32</v>
      </c>
      <c r="B44" s="2" t="s">
        <v>22</v>
      </c>
      <c r="C44" s="21"/>
      <c r="D44" s="5"/>
      <c r="E44" s="21"/>
      <c r="F44" s="5"/>
      <c r="G44" s="21"/>
      <c r="H44" s="5"/>
      <c r="I44" s="21"/>
      <c r="J44" s="5"/>
      <c r="K44" s="2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6.350000000000001" customHeight="1">
      <c r="A45" s="5" t="s">
        <v>33</v>
      </c>
      <c r="B45" s="2" t="s">
        <v>22</v>
      </c>
      <c r="C45" s="26">
        <f>ROUND(SUM(C43+C39),1)</f>
        <v>216606</v>
      </c>
      <c r="D45" s="5"/>
      <c r="E45" s="26">
        <f>ROUND(SUM(E43+E39),1)</f>
        <v>505418</v>
      </c>
      <c r="F45" s="5"/>
      <c r="G45" s="26">
        <f>ROUND(SUM(G43+G39),1)</f>
        <v>1619</v>
      </c>
      <c r="H45" s="5"/>
      <c r="I45" s="28">
        <f>ROUND(SUM(I43+I39),1)</f>
        <v>723643</v>
      </c>
      <c r="J45" s="5"/>
      <c r="K45" s="28">
        <f>ROUND(SUM(K43+K39),1)</f>
        <v>2047035</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4" customHeight="1">
      <c r="A46" s="5" t="s">
        <v>1044</v>
      </c>
      <c r="B46" s="2" t="s">
        <v>22</v>
      </c>
      <c r="C46" s="26">
        <f>'Exhibit A-1'!Y54</f>
        <v>8944225</v>
      </c>
      <c r="D46" s="5"/>
      <c r="E46" s="37">
        <f>'Exhibit A-2 State'!DO56</f>
        <v>5400689</v>
      </c>
      <c r="F46" s="5"/>
      <c r="G46" s="38">
        <f>'Exhibit A-3'!S50</f>
        <v>63388</v>
      </c>
      <c r="H46" s="5"/>
      <c r="I46" s="26">
        <f>ROUND(SUM(C46:G46),1)</f>
        <v>14408302</v>
      </c>
      <c r="J46" s="11"/>
      <c r="K46" s="28">
        <f>'Exhibit A-1'!AA54+'Exhibit A-2 State'!DQ56+'Exhibit A-3'!U50</f>
        <v>12361267</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20.100000000000001" customHeight="1" thickBot="1">
      <c r="A47" s="5" t="s">
        <v>1045</v>
      </c>
      <c r="B47" s="2" t="s">
        <v>22</v>
      </c>
      <c r="C47" s="403">
        <f>ROUND(SUM(C45:C46),1)</f>
        <v>9160831</v>
      </c>
      <c r="D47" s="32"/>
      <c r="E47" s="420">
        <f>ROUND(SUM(E45:E46),1)</f>
        <v>5906107</v>
      </c>
      <c r="F47" s="32"/>
      <c r="G47" s="403">
        <f>ROUND(SUM(G45:G46),1)</f>
        <v>65007</v>
      </c>
      <c r="H47" s="32"/>
      <c r="I47" s="403">
        <f>ROUND(SUM(I45:I46),1)</f>
        <v>15131945</v>
      </c>
      <c r="J47" s="32"/>
      <c r="K47" s="403">
        <f>ROUND(SUM(+K45+K46),1)</f>
        <v>14408302</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7.100000000000001" customHeight="1" thickTop="1">
      <c r="B48" s="2"/>
      <c r="C48" s="10"/>
      <c r="D48" s="2"/>
      <c r="E48" s="13"/>
      <c r="F48" s="2"/>
      <c r="G48" s="10"/>
      <c r="H48" s="2"/>
      <c r="I48" s="10"/>
      <c r="J48" s="2"/>
      <c r="K48" s="1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16.350000000000001" customHeight="1">
      <c r="A49" s="828" t="s">
        <v>1128</v>
      </c>
      <c r="B49" s="2"/>
      <c r="C49" s="2"/>
      <c r="D49" s="2"/>
      <c r="E49" s="2"/>
      <c r="F49" s="2"/>
      <c r="G49" s="2"/>
      <c r="H49" s="2"/>
      <c r="I49" s="2"/>
      <c r="J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6.350000000000001"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row>
    <row r="51" spans="1:247" ht="16.35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35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247" ht="13.35" customHeight="1"/>
    <row r="54" spans="1:247" ht="13.35" customHeight="1"/>
    <row r="55" spans="1:247" ht="13.35" customHeight="1"/>
    <row r="56" spans="1:247" ht="13.35" customHeight="1"/>
    <row r="57" spans="1:247" ht="13.35" customHeight="1">
      <c r="K57" s="2"/>
    </row>
    <row r="58" spans="1:247" ht="13.35" customHeight="1"/>
    <row r="59" spans="1:247" ht="13.35" customHeight="1"/>
    <row r="60" spans="1:247" ht="13.35" customHeight="1"/>
    <row r="61" spans="1:247" ht="13.35" customHeight="1"/>
    <row r="62" spans="1:247" ht="13.35" customHeight="1"/>
    <row r="63" spans="1:247" ht="13.35" customHeight="1"/>
    <row r="64" spans="1:247" ht="13.35" customHeight="1"/>
    <row r="65" ht="13.35" customHeight="1"/>
    <row r="66" ht="13.35" customHeight="1"/>
    <row r="67" ht="13.35" customHeight="1"/>
    <row r="68" ht="13.35" customHeight="1"/>
    <row r="69" ht="13.35" customHeight="1"/>
    <row r="70" ht="13.35" customHeight="1"/>
    <row r="71" ht="13.35" customHeight="1"/>
    <row r="72" ht="13.35" customHeight="1"/>
    <row r="73" ht="13.35" customHeight="1"/>
    <row r="74" ht="13.35" customHeight="1"/>
    <row r="75" ht="13.35" customHeight="1"/>
    <row r="76" ht="13.35" customHeight="1"/>
    <row r="77" ht="13.35" customHeight="1"/>
    <row r="78" ht="13.35" customHeight="1"/>
    <row r="79" ht="13.35" customHeight="1"/>
    <row r="80" ht="13.35" customHeight="1"/>
    <row r="81" ht="13.35" customHeight="1"/>
    <row r="82" ht="13.35" customHeight="1"/>
    <row r="83" ht="13.35" customHeight="1"/>
    <row r="84" ht="13.35" customHeight="1"/>
    <row r="85" ht="13.35" customHeight="1"/>
    <row r="86" ht="13.35" customHeight="1"/>
    <row r="87" ht="13.35" customHeight="1"/>
    <row r="88" ht="13.35" customHeight="1"/>
    <row r="89" ht="13.35" customHeight="1"/>
    <row r="90" ht="13.35" customHeight="1"/>
    <row r="91" ht="13.35" customHeight="1"/>
    <row r="92" ht="13.35" customHeight="1"/>
    <row r="93" ht="13.35" customHeight="1"/>
    <row r="94" ht="13.35" customHeight="1"/>
    <row r="95" ht="13.35" customHeight="1"/>
    <row r="96" ht="13.35" customHeight="1"/>
    <row r="97" ht="13.35" customHeight="1"/>
    <row r="98" ht="13.35" customHeight="1"/>
  </sheetData>
  <hyperlinks>
    <hyperlink ref="A49" location="'Footnotes 1 - 11'!A1" display="See Accompanying Footnotes" xr:uid="{00000000-0004-0000-0200-000000000000}"/>
  </hyperlinks>
  <pageMargins left="0.6" right="0.4" top="0.9" bottom="0.25" header="0" footer="0.25"/>
  <pageSetup scale="61" firstPageNumber="9" orientation="landscape" useFirstPageNumber="1" r:id="rId1"/>
  <headerFooter scaleWithDoc="0">
    <oddFooter>&amp;R&amp;8&amp;P</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F57"/>
  <sheetViews>
    <sheetView showGridLines="0" zoomScale="80" zoomScaleNormal="80" workbookViewId="0"/>
  </sheetViews>
  <sheetFormatPr defaultColWidth="9.77734375" defaultRowHeight="12.75"/>
  <cols>
    <col min="1" max="1" width="39.109375" style="900" customWidth="1"/>
    <col min="2" max="2" width="1.77734375" style="900" customWidth="1"/>
    <col min="3" max="3" width="13.77734375" style="900" customWidth="1"/>
    <col min="4" max="4" width="2.109375" style="900" customWidth="1"/>
    <col min="5" max="5" width="14.77734375" style="900" customWidth="1"/>
    <col min="6" max="6" width="2.77734375" style="900" customWidth="1"/>
    <col min="7" max="7" width="14.77734375" style="900" customWidth="1"/>
    <col min="8" max="8" width="2.77734375" style="900" customWidth="1"/>
    <col min="9" max="9" width="15.77734375" style="900" customWidth="1"/>
    <col min="10" max="10" width="2.77734375" style="900" customWidth="1"/>
    <col min="11" max="11" width="12.77734375" style="900" customWidth="1"/>
    <col min="12" max="12" width="2.77734375" style="900" customWidth="1"/>
    <col min="13" max="13" width="16.77734375" style="900" customWidth="1"/>
    <col min="14" max="14" width="2.77734375" style="900" customWidth="1"/>
    <col min="15" max="15" width="12.77734375" style="900" customWidth="1"/>
    <col min="16" max="16" width="2.77734375" style="900" customWidth="1"/>
    <col min="17" max="17" width="13.77734375" style="900" customWidth="1"/>
    <col min="18" max="18" width="2.77734375" style="900" customWidth="1"/>
    <col min="19" max="19" width="13.77734375" style="900" customWidth="1"/>
    <col min="20" max="20" width="2.77734375" style="900" customWidth="1"/>
    <col min="21" max="21" width="11.77734375" style="900" customWidth="1"/>
    <col min="22" max="22" width="3.77734375" style="900" customWidth="1"/>
    <col min="23" max="23" width="12.77734375" style="900" customWidth="1"/>
    <col min="24" max="24" width="4.77734375" style="900" customWidth="1"/>
    <col min="25" max="26" width="12.77734375" style="900" customWidth="1"/>
    <col min="27" max="27" width="16.77734375" style="900" customWidth="1"/>
    <col min="28" max="16384" width="9.77734375" style="900"/>
  </cols>
  <sheetData>
    <row r="1" spans="1:32" ht="15" customHeight="1">
      <c r="A1" s="830" t="s">
        <v>826</v>
      </c>
    </row>
    <row r="3" spans="1:32" s="379" customFormat="1" ht="24" customHeight="1">
      <c r="A3" s="924" t="s">
        <v>59</v>
      </c>
      <c r="B3" s="925"/>
      <c r="C3" s="129"/>
      <c r="D3" s="129"/>
      <c r="E3" s="129"/>
      <c r="F3" s="129"/>
      <c r="G3" s="129"/>
      <c r="H3" s="129"/>
      <c r="I3" s="129"/>
      <c r="J3" s="129"/>
      <c r="K3" s="129"/>
      <c r="L3" s="129"/>
      <c r="M3" s="129"/>
      <c r="N3" s="129"/>
      <c r="O3" s="129"/>
      <c r="P3" s="129"/>
      <c r="Q3" s="129"/>
      <c r="R3" s="129"/>
      <c r="S3" s="129"/>
      <c r="T3" s="129"/>
      <c r="U3" s="129"/>
      <c r="V3" s="129"/>
      <c r="W3" s="129"/>
      <c r="X3" s="350"/>
      <c r="Y3" s="900"/>
      <c r="Z3" s="900"/>
      <c r="AA3" s="900"/>
      <c r="AB3" s="900"/>
      <c r="AC3" s="900"/>
      <c r="AD3" s="900"/>
      <c r="AE3" s="900"/>
      <c r="AF3" s="900"/>
    </row>
    <row r="4" spans="1:32" s="379" customFormat="1" ht="24" customHeight="1">
      <c r="A4" s="924" t="s">
        <v>625</v>
      </c>
      <c r="B4" s="926"/>
      <c r="C4" s="129"/>
      <c r="D4" s="129"/>
      <c r="E4" s="129"/>
      <c r="F4" s="129"/>
      <c r="G4" s="129"/>
      <c r="H4" s="129"/>
      <c r="I4" s="129"/>
      <c r="J4" s="129"/>
      <c r="K4" s="129"/>
      <c r="L4" s="129"/>
      <c r="M4" s="129"/>
      <c r="N4" s="129"/>
      <c r="O4" s="129"/>
      <c r="P4" s="129"/>
      <c r="Q4" s="129"/>
      <c r="R4" s="129"/>
      <c r="S4" s="129"/>
      <c r="T4" s="129"/>
      <c r="U4" s="129"/>
      <c r="V4" s="129"/>
      <c r="W4" s="129"/>
      <c r="X4" s="350"/>
      <c r="Y4" s="900"/>
      <c r="Z4" s="900"/>
      <c r="AA4" s="900"/>
      <c r="AB4" s="900"/>
      <c r="AC4" s="900"/>
      <c r="AD4" s="900"/>
      <c r="AE4" s="900"/>
      <c r="AF4" s="900"/>
    </row>
    <row r="5" spans="1:32" s="379" customFormat="1" ht="24.75" customHeight="1">
      <c r="A5" s="924" t="s">
        <v>626</v>
      </c>
      <c r="B5" s="925"/>
      <c r="C5" s="129"/>
      <c r="D5" s="129"/>
      <c r="E5" s="129"/>
      <c r="F5" s="129"/>
      <c r="G5" s="129"/>
      <c r="H5" s="129"/>
      <c r="I5" s="129"/>
      <c r="J5" s="129"/>
      <c r="K5" s="129"/>
      <c r="L5" s="129"/>
      <c r="M5" s="129"/>
      <c r="N5" s="129"/>
      <c r="O5" s="129"/>
      <c r="P5" s="129"/>
      <c r="Q5" s="129"/>
      <c r="R5" s="129"/>
      <c r="S5" s="129"/>
      <c r="T5" s="129"/>
      <c r="U5" s="129"/>
      <c r="V5" s="927" t="s">
        <v>627</v>
      </c>
      <c r="W5" s="928"/>
      <c r="X5" s="350"/>
      <c r="Y5" s="900"/>
      <c r="Z5" s="900"/>
      <c r="AA5" s="900"/>
      <c r="AB5" s="900"/>
      <c r="AC5" s="900"/>
      <c r="AD5" s="900"/>
      <c r="AE5" s="900"/>
      <c r="AF5" s="900"/>
    </row>
    <row r="6" spans="1:32" s="379" customFormat="1" ht="24.75" customHeight="1">
      <c r="A6" s="929" t="s">
        <v>569</v>
      </c>
      <c r="B6" s="930"/>
      <c r="C6" s="129"/>
      <c r="D6" s="129"/>
      <c r="E6" s="129"/>
      <c r="F6" s="129"/>
      <c r="G6" s="129"/>
      <c r="H6" s="129"/>
      <c r="I6" s="129"/>
      <c r="J6" s="129"/>
      <c r="K6" s="129"/>
      <c r="L6" s="129"/>
      <c r="M6" s="129"/>
      <c r="N6" s="129"/>
      <c r="O6" s="129"/>
      <c r="P6" s="129"/>
      <c r="Q6" s="129"/>
      <c r="R6" s="129"/>
      <c r="S6" s="129"/>
      <c r="T6" s="129"/>
      <c r="U6" s="129"/>
      <c r="V6" s="129"/>
      <c r="W6" s="129"/>
      <c r="X6" s="350"/>
      <c r="Y6" s="900"/>
      <c r="Z6" s="900"/>
      <c r="AA6" s="900"/>
      <c r="AB6" s="900"/>
      <c r="AC6" s="900"/>
      <c r="AD6" s="900"/>
      <c r="AE6" s="900"/>
      <c r="AF6" s="900"/>
    </row>
    <row r="7" spans="1:32" s="379" customFormat="1" ht="24" customHeight="1">
      <c r="A7" s="929" t="s">
        <v>1313</v>
      </c>
      <c r="B7" s="930"/>
      <c r="C7" s="129"/>
      <c r="D7" s="129"/>
      <c r="E7" s="129"/>
      <c r="F7" s="129"/>
      <c r="G7" s="129"/>
      <c r="H7" s="129"/>
      <c r="I7" s="129"/>
      <c r="J7" s="129"/>
      <c r="K7" s="129"/>
      <c r="L7" s="129"/>
      <c r="M7" s="129"/>
      <c r="N7" s="129"/>
      <c r="O7" s="129"/>
      <c r="P7" s="129"/>
      <c r="Q7" s="129"/>
      <c r="R7" s="129"/>
      <c r="S7" s="129"/>
      <c r="T7" s="129"/>
      <c r="U7" s="129"/>
      <c r="V7" s="129"/>
      <c r="W7" s="129"/>
      <c r="X7" s="350"/>
      <c r="Y7" s="900"/>
      <c r="Z7" s="900"/>
      <c r="AA7" s="900"/>
      <c r="AB7" s="900"/>
      <c r="AC7" s="900"/>
      <c r="AD7" s="900"/>
      <c r="AE7" s="900"/>
      <c r="AF7" s="900"/>
    </row>
    <row r="8" spans="1:32" s="379" customFormat="1" ht="18" customHeight="1">
      <c r="A8" s="931" t="s">
        <v>1183</v>
      </c>
      <c r="B8" s="925"/>
      <c r="C8" s="129"/>
      <c r="D8" s="129"/>
      <c r="E8" s="129"/>
      <c r="F8" s="129"/>
      <c r="G8" s="129"/>
      <c r="H8" s="129"/>
      <c r="I8" s="129"/>
      <c r="J8" s="129"/>
      <c r="K8" s="129"/>
      <c r="L8" s="129"/>
      <c r="M8" s="129"/>
      <c r="N8" s="129"/>
      <c r="O8" s="129"/>
      <c r="P8" s="129"/>
      <c r="Q8" s="129"/>
      <c r="R8" s="129"/>
      <c r="S8" s="129"/>
      <c r="T8" s="129"/>
      <c r="U8" s="129"/>
      <c r="V8" s="129"/>
      <c r="W8" s="129"/>
      <c r="X8" s="350"/>
      <c r="Y8" s="900"/>
      <c r="Z8" s="900"/>
      <c r="AA8" s="900"/>
      <c r="AB8" s="900"/>
      <c r="AC8" s="900"/>
      <c r="AD8" s="900"/>
      <c r="AE8" s="900"/>
      <c r="AF8" s="900"/>
    </row>
    <row r="9" spans="1:32" s="379" customFormat="1" ht="14.1" customHeight="1">
      <c r="A9" s="129"/>
      <c r="B9" s="129"/>
      <c r="C9" s="129"/>
      <c r="D9" s="129"/>
      <c r="E9" s="129"/>
      <c r="F9" s="129"/>
      <c r="G9" s="129"/>
      <c r="H9" s="129"/>
      <c r="I9" s="129"/>
      <c r="J9" s="129"/>
      <c r="K9" s="129"/>
      <c r="L9" s="129"/>
      <c r="M9" s="129"/>
      <c r="N9" s="129"/>
      <c r="O9" s="129"/>
      <c r="P9" s="129"/>
      <c r="Q9" s="129"/>
      <c r="R9" s="129"/>
      <c r="S9" s="129"/>
      <c r="T9" s="129"/>
      <c r="U9" s="129"/>
      <c r="V9" s="129"/>
      <c r="W9" s="129"/>
      <c r="X9" s="350"/>
      <c r="Y9" s="900"/>
      <c r="Z9" s="900"/>
      <c r="AA9" s="900"/>
      <c r="AB9" s="900"/>
      <c r="AC9" s="900"/>
      <c r="AD9" s="900"/>
      <c r="AE9" s="900"/>
      <c r="AF9" s="900"/>
    </row>
    <row r="10" spans="1:32" s="379" customFormat="1" ht="14.1"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356"/>
      <c r="Y10" s="356"/>
      <c r="Z10" s="900"/>
      <c r="AA10" s="900"/>
      <c r="AB10" s="900"/>
      <c r="AC10" s="900"/>
      <c r="AD10" s="900"/>
      <c r="AE10" s="900"/>
      <c r="AF10" s="900"/>
    </row>
    <row r="11" spans="1:32" s="379" customFormat="1" ht="14.1"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356"/>
      <c r="Y11" s="356"/>
      <c r="Z11" s="900"/>
      <c r="AA11" s="900"/>
      <c r="AB11" s="900"/>
      <c r="AC11" s="900"/>
      <c r="AD11" s="900"/>
      <c r="AE11" s="900"/>
      <c r="AF11" s="900"/>
    </row>
    <row r="12" spans="1:32" s="379" customFormat="1" ht="14.1"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356"/>
      <c r="Y12" s="356"/>
      <c r="Z12" s="900"/>
      <c r="AA12" s="900"/>
      <c r="AB12" s="900"/>
      <c r="AC12" s="900"/>
      <c r="AD12" s="900"/>
      <c r="AE12" s="900"/>
      <c r="AF12" s="900"/>
    </row>
    <row r="13" spans="1:32" s="379" customFormat="1" ht="14.1"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356"/>
      <c r="Y13" s="356"/>
      <c r="Z13" s="900"/>
      <c r="AA13" s="900"/>
      <c r="AB13" s="900"/>
      <c r="AC13" s="900"/>
      <c r="AD13" s="900"/>
      <c r="AE13" s="900"/>
      <c r="AF13" s="900"/>
    </row>
    <row r="14" spans="1:32" s="379" customFormat="1" ht="14.1"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356"/>
      <c r="Y14" s="356"/>
      <c r="Z14" s="900"/>
      <c r="AA14" s="900"/>
      <c r="AB14" s="900"/>
      <c r="AC14" s="900"/>
      <c r="AD14" s="900"/>
      <c r="AE14" s="900"/>
      <c r="AF14" s="900"/>
    </row>
    <row r="15" spans="1:32" s="379" customFormat="1" ht="14.1" customHeight="1">
      <c r="A15" s="129"/>
      <c r="B15" s="129"/>
      <c r="C15" s="129"/>
      <c r="D15" s="129"/>
      <c r="E15" s="129"/>
      <c r="F15" s="129"/>
      <c r="G15" s="129"/>
      <c r="H15" s="129"/>
      <c r="I15" s="129"/>
      <c r="J15" s="129"/>
      <c r="K15" s="129"/>
      <c r="L15" s="129"/>
      <c r="M15" s="391" t="s">
        <v>628</v>
      </c>
      <c r="N15" s="390"/>
      <c r="O15" s="390"/>
      <c r="P15" s="390"/>
      <c r="Q15" s="390"/>
      <c r="R15" s="390"/>
      <c r="S15" s="390"/>
      <c r="T15" s="390"/>
      <c r="U15" s="390"/>
      <c r="V15" s="390"/>
      <c r="W15" s="390"/>
      <c r="X15" s="932"/>
      <c r="Y15" s="932"/>
      <c r="Z15" s="933"/>
      <c r="AA15" s="933"/>
      <c r="AB15" s="933"/>
      <c r="AC15" s="933"/>
      <c r="AD15" s="933"/>
      <c r="AE15" s="933"/>
      <c r="AF15" s="933"/>
    </row>
    <row r="16" spans="1:32" s="379" customFormat="1" ht="14.1" customHeight="1">
      <c r="A16" s="129"/>
      <c r="B16" s="129"/>
      <c r="C16" s="391" t="s">
        <v>604</v>
      </c>
      <c r="D16" s="390"/>
      <c r="E16" s="391" t="s">
        <v>629</v>
      </c>
      <c r="F16" s="390"/>
      <c r="G16" s="390"/>
      <c r="H16" s="390"/>
      <c r="I16" s="391" t="s">
        <v>394</v>
      </c>
      <c r="J16" s="390"/>
      <c r="K16" s="391" t="s">
        <v>630</v>
      </c>
      <c r="L16" s="390"/>
      <c r="M16" s="391" t="s">
        <v>631</v>
      </c>
      <c r="N16" s="390"/>
      <c r="O16" s="391" t="s">
        <v>137</v>
      </c>
      <c r="P16" s="390"/>
      <c r="Q16" s="391" t="s">
        <v>405</v>
      </c>
      <c r="R16" s="390"/>
      <c r="S16" s="391"/>
      <c r="T16" s="390"/>
      <c r="U16" s="390"/>
      <c r="V16" s="390"/>
      <c r="W16" s="390"/>
      <c r="X16" s="356"/>
      <c r="Y16" s="356"/>
      <c r="Z16" s="900"/>
      <c r="AA16" s="900"/>
      <c r="AB16" s="900"/>
      <c r="AC16" s="900"/>
      <c r="AD16" s="900"/>
      <c r="AE16" s="900"/>
      <c r="AF16" s="900"/>
    </row>
    <row r="17" spans="1:32" s="379" customFormat="1" ht="14.1" customHeight="1">
      <c r="A17" s="129"/>
      <c r="B17" s="129"/>
      <c r="C17" s="391" t="s">
        <v>571</v>
      </c>
      <c r="D17" s="390"/>
      <c r="E17" s="391" t="s">
        <v>632</v>
      </c>
      <c r="F17" s="390"/>
      <c r="G17" s="391" t="s">
        <v>633</v>
      </c>
      <c r="H17" s="390"/>
      <c r="I17" s="391" t="s">
        <v>634</v>
      </c>
      <c r="J17" s="390"/>
      <c r="K17" s="391" t="s">
        <v>176</v>
      </c>
      <c r="L17" s="390"/>
      <c r="M17" s="391" t="s">
        <v>199</v>
      </c>
      <c r="N17" s="390"/>
      <c r="O17" s="391" t="s">
        <v>602</v>
      </c>
      <c r="P17" s="390"/>
      <c r="Q17" s="391" t="s">
        <v>219</v>
      </c>
      <c r="R17" s="390"/>
      <c r="S17" s="391"/>
      <c r="T17" s="390"/>
      <c r="U17" s="934" t="s">
        <v>436</v>
      </c>
      <c r="V17" s="934"/>
      <c r="W17" s="934"/>
      <c r="X17" s="356"/>
      <c r="Y17" s="356"/>
      <c r="Z17" s="900"/>
      <c r="AA17" s="900"/>
      <c r="AB17" s="900"/>
      <c r="AC17" s="900"/>
      <c r="AD17" s="900"/>
      <c r="AE17" s="900"/>
      <c r="AF17" s="900"/>
    </row>
    <row r="18" spans="1:32" s="379" customFormat="1" ht="14.1" customHeight="1">
      <c r="A18" s="129"/>
      <c r="B18" s="129"/>
      <c r="C18" s="391" t="s">
        <v>55</v>
      </c>
      <c r="D18" s="390"/>
      <c r="E18" s="391" t="s">
        <v>212</v>
      </c>
      <c r="F18" s="390"/>
      <c r="G18" s="391" t="s">
        <v>237</v>
      </c>
      <c r="H18" s="390"/>
      <c r="I18" s="391" t="s">
        <v>212</v>
      </c>
      <c r="J18" s="390"/>
      <c r="K18" s="391" t="s">
        <v>212</v>
      </c>
      <c r="L18" s="390"/>
      <c r="M18" s="391" t="s">
        <v>230</v>
      </c>
      <c r="N18" s="390"/>
      <c r="O18" s="391" t="s">
        <v>212</v>
      </c>
      <c r="P18" s="390"/>
      <c r="Q18" s="391" t="s">
        <v>175</v>
      </c>
      <c r="R18" s="390"/>
      <c r="S18" s="391"/>
      <c r="T18" s="390"/>
      <c r="U18" s="935"/>
      <c r="V18" s="935"/>
      <c r="W18" s="935"/>
      <c r="X18" s="356"/>
      <c r="Y18" s="356"/>
    </row>
    <row r="19" spans="1:32" s="379" customFormat="1" ht="14.1" customHeight="1">
      <c r="A19" s="129"/>
      <c r="B19" s="129"/>
      <c r="C19" s="371" t="s">
        <v>635</v>
      </c>
      <c r="D19" s="390"/>
      <c r="E19" s="371" t="s">
        <v>636</v>
      </c>
      <c r="F19" s="390"/>
      <c r="G19" s="371" t="s">
        <v>637</v>
      </c>
      <c r="H19" s="390"/>
      <c r="I19" s="371" t="s">
        <v>638</v>
      </c>
      <c r="J19" s="390"/>
      <c r="K19" s="371" t="s">
        <v>639</v>
      </c>
      <c r="L19" s="390"/>
      <c r="M19" s="371" t="s">
        <v>640</v>
      </c>
      <c r="N19" s="390"/>
      <c r="O19" s="371" t="s">
        <v>641</v>
      </c>
      <c r="P19" s="390"/>
      <c r="Q19" s="371" t="s">
        <v>642</v>
      </c>
      <c r="R19" s="390"/>
      <c r="S19" s="391" t="s">
        <v>94</v>
      </c>
      <c r="T19" s="390"/>
      <c r="U19" s="371" t="s">
        <v>1314</v>
      </c>
      <c r="V19" s="390"/>
      <c r="W19" s="391" t="s">
        <v>1203</v>
      </c>
      <c r="X19" s="356"/>
      <c r="Y19" s="356"/>
    </row>
    <row r="20" spans="1:32" s="379" customFormat="1" ht="14.1" customHeight="1">
      <c r="A20" s="129"/>
      <c r="B20" s="129"/>
      <c r="C20" s="377"/>
      <c r="D20" s="129"/>
      <c r="E20" s="377"/>
      <c r="F20" s="129"/>
      <c r="G20" s="377"/>
      <c r="H20" s="129"/>
      <c r="I20" s="377"/>
      <c r="J20" s="129"/>
      <c r="K20" s="377"/>
      <c r="L20" s="129"/>
      <c r="M20" s="377"/>
      <c r="N20" s="129"/>
      <c r="O20" s="377"/>
      <c r="P20" s="129"/>
      <c r="Q20" s="377"/>
      <c r="R20" s="129"/>
      <c r="S20" s="377"/>
      <c r="T20" s="129"/>
      <c r="U20" s="377"/>
      <c r="V20" s="129"/>
      <c r="W20" s="377"/>
      <c r="X20" s="356"/>
      <c r="Y20" s="356"/>
    </row>
    <row r="21" spans="1:32" s="379" customFormat="1" ht="16.350000000000001" customHeight="1">
      <c r="A21" s="390" t="s">
        <v>0</v>
      </c>
      <c r="B21" s="390"/>
      <c r="C21" s="129"/>
      <c r="D21" s="129"/>
      <c r="E21" s="129"/>
      <c r="F21" s="129"/>
      <c r="G21" s="129"/>
      <c r="H21" s="129"/>
      <c r="I21" s="129"/>
      <c r="J21" s="129"/>
      <c r="K21" s="129"/>
      <c r="L21" s="129"/>
      <c r="M21" s="129"/>
      <c r="N21" s="129"/>
      <c r="O21" s="129"/>
      <c r="P21" s="129"/>
      <c r="Q21" s="129"/>
      <c r="R21" s="129"/>
      <c r="S21" s="129"/>
      <c r="T21" s="129"/>
      <c r="U21" s="129"/>
      <c r="V21" s="129"/>
      <c r="W21" s="129"/>
      <c r="X21" s="356"/>
      <c r="Y21" s="356"/>
    </row>
    <row r="22" spans="1:32" s="379" customFormat="1" ht="21" customHeight="1">
      <c r="A22" s="129" t="s">
        <v>595</v>
      </c>
      <c r="B22" s="103" t="s">
        <v>22</v>
      </c>
      <c r="C22" s="1010">
        <v>99958</v>
      </c>
      <c r="D22" s="1044"/>
      <c r="E22" s="1065">
        <v>35466</v>
      </c>
      <c r="F22" s="1044"/>
      <c r="G22" s="1010">
        <v>347480</v>
      </c>
      <c r="H22" s="1044"/>
      <c r="I22" s="1010">
        <v>30304</v>
      </c>
      <c r="J22" s="1044"/>
      <c r="K22" s="1010">
        <v>8000</v>
      </c>
      <c r="L22" s="1044"/>
      <c r="M22" s="1010">
        <v>1125</v>
      </c>
      <c r="N22" s="1044"/>
      <c r="O22" s="1010">
        <v>478</v>
      </c>
      <c r="P22" s="1044"/>
      <c r="Q22" s="1010">
        <v>6</v>
      </c>
      <c r="R22" s="1044"/>
      <c r="S22" s="1010">
        <v>0</v>
      </c>
      <c r="T22" s="1044"/>
      <c r="U22" s="1010">
        <f>ROUND(SUM(C22:T22),1)</f>
        <v>522817</v>
      </c>
      <c r="V22" s="1044"/>
      <c r="W22" s="1010">
        <v>589252</v>
      </c>
      <c r="X22" s="356"/>
      <c r="Y22" s="356"/>
    </row>
    <row r="23" spans="1:32" s="379" customFormat="1" ht="21" customHeight="1">
      <c r="A23" s="390" t="s">
        <v>643</v>
      </c>
      <c r="B23" s="103" t="s">
        <v>22</v>
      </c>
      <c r="C23" s="1024">
        <f>ROUND(C22,1)</f>
        <v>99958</v>
      </c>
      <c r="D23" s="1009"/>
      <c r="E23" s="1027">
        <f>ROUND(E22,1)</f>
        <v>35466</v>
      </c>
      <c r="F23" s="1009"/>
      <c r="G23" s="1024">
        <f>ROUND(G22,1)</f>
        <v>347480</v>
      </c>
      <c r="H23" s="1009"/>
      <c r="I23" s="1024">
        <f>ROUND(I22,1)</f>
        <v>30304</v>
      </c>
      <c r="J23" s="1009"/>
      <c r="K23" s="1024">
        <f>ROUND(K22,1)</f>
        <v>8000</v>
      </c>
      <c r="L23" s="1009"/>
      <c r="M23" s="1024">
        <f>ROUND(M22,1)</f>
        <v>1125</v>
      </c>
      <c r="N23" s="1009"/>
      <c r="O23" s="1024">
        <f>ROUND(O22,1)</f>
        <v>478</v>
      </c>
      <c r="P23" s="1009"/>
      <c r="Q23" s="1024">
        <f>ROUND(Q22,1)</f>
        <v>6</v>
      </c>
      <c r="R23" s="1009"/>
      <c r="S23" s="1024">
        <f>ROUND(S22,1)</f>
        <v>0</v>
      </c>
      <c r="T23" s="1009"/>
      <c r="U23" s="1024">
        <f>ROUND(U22,1)</f>
        <v>522817</v>
      </c>
      <c r="V23" s="1009"/>
      <c r="W23" s="1024">
        <f>ROUND(W22,1)</f>
        <v>589252</v>
      </c>
      <c r="X23" s="356"/>
      <c r="Y23" s="356"/>
    </row>
    <row r="24" spans="1:32" s="379" customFormat="1" ht="14.1" customHeight="1">
      <c r="A24" s="129"/>
      <c r="B24" s="103" t="s">
        <v>22</v>
      </c>
      <c r="C24" s="1030"/>
      <c r="D24" s="1018"/>
      <c r="E24" s="1030"/>
      <c r="F24" s="1018"/>
      <c r="G24" s="1030"/>
      <c r="H24" s="1018"/>
      <c r="I24" s="1030"/>
      <c r="J24" s="1018"/>
      <c r="K24" s="1030"/>
      <c r="L24" s="1018"/>
      <c r="M24" s="1030"/>
      <c r="N24" s="1018"/>
      <c r="O24" s="1030"/>
      <c r="P24" s="1018"/>
      <c r="Q24" s="1030"/>
      <c r="R24" s="1018"/>
      <c r="S24" s="1030"/>
      <c r="T24" s="1018"/>
      <c r="U24" s="1030"/>
      <c r="V24" s="1018"/>
      <c r="W24" s="1030"/>
      <c r="X24" s="356"/>
      <c r="Y24" s="356"/>
    </row>
    <row r="25" spans="1:32" s="379" customFormat="1" ht="16.350000000000001" customHeight="1">
      <c r="A25" s="390" t="s">
        <v>6</v>
      </c>
      <c r="B25" s="103" t="s">
        <v>22</v>
      </c>
      <c r="C25" s="1018"/>
      <c r="D25" s="1018"/>
      <c r="E25" s="1018"/>
      <c r="F25" s="1018"/>
      <c r="G25" s="1018"/>
      <c r="H25" s="1018"/>
      <c r="I25" s="1018"/>
      <c r="J25" s="1018"/>
      <c r="K25" s="1018"/>
      <c r="L25" s="1018"/>
      <c r="M25" s="1018"/>
      <c r="N25" s="1018"/>
      <c r="O25" s="1018"/>
      <c r="P25" s="1018"/>
      <c r="Q25" s="1018"/>
      <c r="R25" s="1018"/>
      <c r="S25" s="1018"/>
      <c r="T25" s="1018"/>
      <c r="U25" s="1018"/>
      <c r="V25" s="1018"/>
      <c r="W25" s="1018"/>
      <c r="X25" s="356"/>
      <c r="Y25" s="356"/>
    </row>
    <row r="26" spans="1:32" s="379" customFormat="1" ht="21" customHeight="1">
      <c r="A26" s="129" t="s">
        <v>107</v>
      </c>
      <c r="B26" s="103" t="s">
        <v>22</v>
      </c>
      <c r="C26" s="1018"/>
      <c r="D26" s="1018"/>
      <c r="E26" s="1018"/>
      <c r="F26" s="1018"/>
      <c r="G26" s="1018"/>
      <c r="H26" s="1018"/>
      <c r="I26" s="1018"/>
      <c r="J26" s="1018"/>
      <c r="K26" s="1018"/>
      <c r="L26" s="1018"/>
      <c r="M26" s="1018"/>
      <c r="N26" s="1018"/>
      <c r="O26" s="1018"/>
      <c r="P26" s="1018"/>
      <c r="Q26" s="1018"/>
      <c r="R26" s="1018"/>
      <c r="S26" s="1018"/>
      <c r="T26" s="1018"/>
      <c r="U26" s="1018"/>
      <c r="V26" s="1018"/>
      <c r="W26" s="1018"/>
      <c r="X26" s="356"/>
      <c r="Y26" s="356"/>
    </row>
    <row r="27" spans="1:32" s="379" customFormat="1" ht="21" customHeight="1">
      <c r="A27" s="129" t="s">
        <v>644</v>
      </c>
      <c r="B27" s="103" t="s">
        <v>22</v>
      </c>
      <c r="C27" s="1018">
        <v>32612</v>
      </c>
      <c r="D27" s="1019"/>
      <c r="E27" s="1018">
        <v>12607</v>
      </c>
      <c r="F27" s="1019"/>
      <c r="G27" s="1008">
        <v>62119</v>
      </c>
      <c r="H27" s="1019"/>
      <c r="I27" s="1018">
        <v>17961</v>
      </c>
      <c r="J27" s="1019"/>
      <c r="K27" s="1018">
        <v>8676</v>
      </c>
      <c r="L27" s="1019"/>
      <c r="M27" s="1018">
        <v>521</v>
      </c>
      <c r="N27" s="1019"/>
      <c r="O27" s="1008">
        <v>195</v>
      </c>
      <c r="P27" s="1019"/>
      <c r="Q27" s="1018">
        <v>0</v>
      </c>
      <c r="R27" s="1019"/>
      <c r="S27" s="1018">
        <v>0</v>
      </c>
      <c r="T27" s="1019"/>
      <c r="U27" s="1018">
        <f>ROUND(SUM(C27:T27),1)</f>
        <v>134691</v>
      </c>
      <c r="V27" s="1019"/>
      <c r="W27" s="1018">
        <v>126191</v>
      </c>
      <c r="X27" s="356"/>
      <c r="Y27" s="356"/>
    </row>
    <row r="28" spans="1:32" s="379" customFormat="1" ht="21" customHeight="1">
      <c r="A28" s="129" t="s">
        <v>645</v>
      </c>
      <c r="B28" s="103" t="s">
        <v>22</v>
      </c>
      <c r="C28" s="1018">
        <v>185416</v>
      </c>
      <c r="D28" s="1019"/>
      <c r="E28" s="1008">
        <v>20643</v>
      </c>
      <c r="F28" s="1019"/>
      <c r="G28" s="1018">
        <v>276692</v>
      </c>
      <c r="H28" s="1019"/>
      <c r="I28" s="1018">
        <v>35439</v>
      </c>
      <c r="J28" s="1019"/>
      <c r="K28" s="1018">
        <v>1986</v>
      </c>
      <c r="L28" s="1019"/>
      <c r="M28" s="1018">
        <v>66</v>
      </c>
      <c r="N28" s="1019"/>
      <c r="O28" s="1008">
        <v>5</v>
      </c>
      <c r="P28" s="1019"/>
      <c r="Q28" s="1018">
        <v>25</v>
      </c>
      <c r="R28" s="1019"/>
      <c r="S28" s="1018">
        <v>0</v>
      </c>
      <c r="T28" s="1019"/>
      <c r="U28" s="1018">
        <f>ROUND(SUM(C28:T28),1)</f>
        <v>520272</v>
      </c>
      <c r="V28" s="1019"/>
      <c r="W28" s="1018">
        <v>489238</v>
      </c>
      <c r="X28" s="356"/>
      <c r="Y28" s="356"/>
    </row>
    <row r="29" spans="1:32" s="379" customFormat="1" ht="21" customHeight="1">
      <c r="A29" s="129" t="s">
        <v>646</v>
      </c>
      <c r="B29" s="103" t="s">
        <v>22</v>
      </c>
      <c r="C29" s="1018">
        <v>20408</v>
      </c>
      <c r="D29" s="1019"/>
      <c r="E29" s="1066">
        <v>4679</v>
      </c>
      <c r="F29" s="1019"/>
      <c r="G29" s="1018">
        <v>21580</v>
      </c>
      <c r="H29" s="1019"/>
      <c r="I29" s="1018">
        <v>7612</v>
      </c>
      <c r="J29" s="1019"/>
      <c r="K29" s="1018">
        <v>5490</v>
      </c>
      <c r="L29" s="1019"/>
      <c r="M29" s="1018">
        <v>311</v>
      </c>
      <c r="N29" s="1019"/>
      <c r="O29" s="1018">
        <v>112</v>
      </c>
      <c r="P29" s="1019"/>
      <c r="Q29" s="1018">
        <v>0</v>
      </c>
      <c r="R29" s="1019"/>
      <c r="S29" s="1018">
        <v>0</v>
      </c>
      <c r="T29" s="1019"/>
      <c r="U29" s="1018">
        <f>ROUND(SUM(C29:T29),1)</f>
        <v>60192</v>
      </c>
      <c r="V29" s="1019"/>
      <c r="W29" s="1018">
        <v>56268</v>
      </c>
      <c r="X29" s="356"/>
      <c r="Y29" s="356"/>
    </row>
    <row r="30" spans="1:32" s="379" customFormat="1" ht="14.1" customHeight="1">
      <c r="A30" s="129"/>
      <c r="B30" s="103" t="s">
        <v>22</v>
      </c>
      <c r="C30" s="1030"/>
      <c r="D30" s="1018"/>
      <c r="E30" s="1008"/>
      <c r="F30" s="1018"/>
      <c r="G30" s="1030"/>
      <c r="H30" s="1018"/>
      <c r="I30" s="1030"/>
      <c r="J30" s="1018"/>
      <c r="K30" s="1030"/>
      <c r="L30" s="1018"/>
      <c r="M30" s="1030"/>
      <c r="N30" s="1018"/>
      <c r="O30" s="1030"/>
      <c r="P30" s="1018"/>
      <c r="Q30" s="1030"/>
      <c r="R30" s="1018"/>
      <c r="S30" s="1030"/>
      <c r="T30" s="1018"/>
      <c r="U30" s="1030"/>
      <c r="V30" s="1018"/>
      <c r="W30" s="1030"/>
      <c r="X30" s="356"/>
      <c r="Y30" s="356"/>
    </row>
    <row r="31" spans="1:32" s="379" customFormat="1" ht="21" customHeight="1">
      <c r="A31" s="390" t="s">
        <v>647</v>
      </c>
      <c r="B31" s="103" t="s">
        <v>22</v>
      </c>
      <c r="C31" s="1009">
        <f>ROUND(SUM(C27:C30),1)</f>
        <v>238436</v>
      </c>
      <c r="D31" s="1009"/>
      <c r="E31" s="1009">
        <f>ROUND(SUM(E27:E30),1)</f>
        <v>37929</v>
      </c>
      <c r="F31" s="1009"/>
      <c r="G31" s="1009">
        <f>ROUND(SUM(G27:G30),1)</f>
        <v>360391</v>
      </c>
      <c r="H31" s="1009"/>
      <c r="I31" s="1009">
        <f>ROUND(SUM(I27:I30),1)</f>
        <v>61012</v>
      </c>
      <c r="J31" s="1009"/>
      <c r="K31" s="1009">
        <f>ROUND(SUM(K27:K30),1)</f>
        <v>16152</v>
      </c>
      <c r="L31" s="1009"/>
      <c r="M31" s="1009">
        <f>ROUND(SUM(M27:M30),1)</f>
        <v>898</v>
      </c>
      <c r="N31" s="1009"/>
      <c r="O31" s="1009">
        <f>ROUND(SUM(O27:O30),1)</f>
        <v>312</v>
      </c>
      <c r="P31" s="1009"/>
      <c r="Q31" s="1009">
        <f>ROUND(SUM(Q27:Q30),1)</f>
        <v>25</v>
      </c>
      <c r="R31" s="1009"/>
      <c r="S31" s="1067">
        <f>ROUND(SUM(S27:S30),1)</f>
        <v>0</v>
      </c>
      <c r="T31" s="1009"/>
      <c r="U31" s="1009">
        <f>ROUND(SUM(U27:U30),1)</f>
        <v>715155</v>
      </c>
      <c r="V31" s="1009"/>
      <c r="W31" s="1009">
        <f>ROUND(SUM(W27:W30),1)</f>
        <v>671697</v>
      </c>
      <c r="X31" s="356"/>
      <c r="Y31" s="356"/>
    </row>
    <row r="32" spans="1:32" s="379" customFormat="1" ht="14.1" customHeight="1">
      <c r="A32" s="390"/>
      <c r="B32" s="103" t="s">
        <v>22</v>
      </c>
      <c r="C32" s="1030"/>
      <c r="D32" s="1018"/>
      <c r="E32" s="1030"/>
      <c r="F32" s="1018"/>
      <c r="G32" s="1030"/>
      <c r="H32" s="1018"/>
      <c r="I32" s="1030"/>
      <c r="J32" s="1018"/>
      <c r="K32" s="1030"/>
      <c r="L32" s="1018"/>
      <c r="M32" s="1030"/>
      <c r="N32" s="1018"/>
      <c r="O32" s="1030"/>
      <c r="P32" s="1018"/>
      <c r="Q32" s="1030"/>
      <c r="R32" s="1018"/>
      <c r="S32" s="1008"/>
      <c r="T32" s="1018"/>
      <c r="U32" s="1030"/>
      <c r="V32" s="1018"/>
      <c r="W32" s="1030"/>
      <c r="X32" s="356"/>
      <c r="Y32" s="356"/>
    </row>
    <row r="33" spans="1:25" s="379" customFormat="1" ht="21" customHeight="1">
      <c r="A33" s="390" t="s">
        <v>110</v>
      </c>
      <c r="B33" s="103" t="s">
        <v>22</v>
      </c>
      <c r="C33" s="1018"/>
      <c r="D33" s="1018"/>
      <c r="E33" s="1018"/>
      <c r="F33" s="1018"/>
      <c r="G33" s="1018"/>
      <c r="H33" s="1018"/>
      <c r="I33" s="1018"/>
      <c r="J33" s="1018"/>
      <c r="K33" s="1018"/>
      <c r="L33" s="1018"/>
      <c r="M33" s="1018"/>
      <c r="N33" s="1018"/>
      <c r="O33" s="1018"/>
      <c r="P33" s="1018"/>
      <c r="Q33" s="1018"/>
      <c r="R33" s="1018"/>
      <c r="S33" s="1018"/>
      <c r="T33" s="1018"/>
      <c r="U33" s="1018"/>
      <c r="V33" s="1018"/>
      <c r="W33" s="1018"/>
      <c r="X33" s="356"/>
      <c r="Y33" s="356"/>
    </row>
    <row r="34" spans="1:25" s="379" customFormat="1" ht="21" customHeight="1">
      <c r="A34" s="390" t="s">
        <v>648</v>
      </c>
      <c r="B34" s="103" t="s">
        <v>22</v>
      </c>
      <c r="C34" s="1009">
        <f>ROUND(SUM(C23-C31),1)</f>
        <v>-138478</v>
      </c>
      <c r="D34" s="1009"/>
      <c r="E34" s="1009">
        <f>ROUND(SUM(E23-E31),1)</f>
        <v>-2463</v>
      </c>
      <c r="F34" s="1009"/>
      <c r="G34" s="1009">
        <f>ROUND(SUM(G23-G31),1)</f>
        <v>-12911</v>
      </c>
      <c r="H34" s="1009"/>
      <c r="I34" s="1009">
        <f>ROUND(SUM(I23-I31),1)</f>
        <v>-30708</v>
      </c>
      <c r="J34" s="1009"/>
      <c r="K34" s="1009">
        <f>ROUND(SUM(K23-K31),1)</f>
        <v>-8152</v>
      </c>
      <c r="L34" s="1009"/>
      <c r="M34" s="1009">
        <f>ROUND(SUM(M23-M31),1)</f>
        <v>227</v>
      </c>
      <c r="N34" s="1009"/>
      <c r="O34" s="1009">
        <f>ROUND(SUM(O23-O31),1)</f>
        <v>166</v>
      </c>
      <c r="P34" s="1009"/>
      <c r="Q34" s="1009">
        <f>ROUND(SUM(Q23-Q31),1)</f>
        <v>-19</v>
      </c>
      <c r="R34" s="1009"/>
      <c r="S34" s="1009">
        <f>ROUND(SUM(S23-S31),1)</f>
        <v>0</v>
      </c>
      <c r="T34" s="1009"/>
      <c r="U34" s="1009">
        <f>ROUND(SUM(U23-U31),1)</f>
        <v>-192338</v>
      </c>
      <c r="V34" s="1009"/>
      <c r="W34" s="1009">
        <f>ROUND(SUM(W23-W31),1)</f>
        <v>-82445</v>
      </c>
      <c r="X34" s="356"/>
      <c r="Y34" s="356"/>
    </row>
    <row r="35" spans="1:25" s="379" customFormat="1" ht="14.1" customHeight="1">
      <c r="A35" s="390"/>
      <c r="B35" s="103" t="s">
        <v>22</v>
      </c>
      <c r="C35" s="1030"/>
      <c r="D35" s="1018"/>
      <c r="E35" s="1030"/>
      <c r="F35" s="1018"/>
      <c r="G35" s="1030"/>
      <c r="H35" s="1018"/>
      <c r="I35" s="1030"/>
      <c r="J35" s="1018"/>
      <c r="K35" s="1030"/>
      <c r="L35" s="1018"/>
      <c r="M35" s="1030"/>
      <c r="N35" s="1018"/>
      <c r="O35" s="1030"/>
      <c r="P35" s="1018"/>
      <c r="Q35" s="1030"/>
      <c r="R35" s="1018"/>
      <c r="S35" s="1030"/>
      <c r="T35" s="1018"/>
      <c r="U35" s="1030"/>
      <c r="V35" s="1018"/>
      <c r="W35" s="1030"/>
      <c r="X35" s="356"/>
      <c r="Y35" s="356"/>
    </row>
    <row r="36" spans="1:25" s="379" customFormat="1" ht="14.1" customHeight="1">
      <c r="A36" s="129"/>
      <c r="B36" s="103" t="s">
        <v>22</v>
      </c>
      <c r="C36" s="1018"/>
      <c r="D36" s="1018"/>
      <c r="E36" s="1018"/>
      <c r="F36" s="1018"/>
      <c r="G36" s="1018"/>
      <c r="H36" s="1018"/>
      <c r="I36" s="1018"/>
      <c r="J36" s="1018"/>
      <c r="K36" s="1018"/>
      <c r="L36" s="1018"/>
      <c r="M36" s="1018"/>
      <c r="N36" s="1018"/>
      <c r="O36" s="1018"/>
      <c r="P36" s="1018"/>
      <c r="Q36" s="1018"/>
      <c r="R36" s="1018"/>
      <c r="S36" s="1018"/>
      <c r="T36" s="1018"/>
      <c r="U36" s="1018"/>
      <c r="V36" s="1018"/>
      <c r="W36" s="1018"/>
      <c r="X36" s="356"/>
      <c r="Y36" s="356"/>
    </row>
    <row r="37" spans="1:25" s="379" customFormat="1" ht="21" customHeight="1">
      <c r="A37" s="390" t="s">
        <v>17</v>
      </c>
      <c r="B37" s="103" t="s">
        <v>22</v>
      </c>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356"/>
      <c r="Y37" s="356"/>
    </row>
    <row r="38" spans="1:25" s="379" customFormat="1" ht="21" customHeight="1">
      <c r="A38" s="129" t="s">
        <v>649</v>
      </c>
      <c r="B38" s="103" t="s">
        <v>22</v>
      </c>
      <c r="C38" s="1008">
        <v>56558</v>
      </c>
      <c r="D38" s="1019"/>
      <c r="E38" s="1018">
        <v>0</v>
      </c>
      <c r="F38" s="1019"/>
      <c r="G38" s="1008">
        <v>53234</v>
      </c>
      <c r="H38" s="1019"/>
      <c r="I38" s="1008">
        <v>20773</v>
      </c>
      <c r="J38" s="1019"/>
      <c r="K38" s="1018">
        <v>12000</v>
      </c>
      <c r="L38" s="1019"/>
      <c r="M38" s="1018">
        <v>0</v>
      </c>
      <c r="N38" s="1019"/>
      <c r="O38" s="1018">
        <v>0</v>
      </c>
      <c r="P38" s="1019"/>
      <c r="Q38" s="1018">
        <v>0</v>
      </c>
      <c r="R38" s="1019"/>
      <c r="S38" s="1018">
        <v>-8769</v>
      </c>
      <c r="T38" s="1019"/>
      <c r="U38" s="1018">
        <f>ROUND(SUM(C38:T38),1)</f>
        <v>133796</v>
      </c>
      <c r="V38" s="1019"/>
      <c r="W38" s="1018">
        <v>109639</v>
      </c>
      <c r="X38" s="356"/>
      <c r="Y38" s="356"/>
    </row>
    <row r="39" spans="1:25" s="379" customFormat="1" ht="21" customHeight="1">
      <c r="A39" s="129" t="s">
        <v>650</v>
      </c>
      <c r="B39" s="103" t="s">
        <v>22</v>
      </c>
      <c r="C39" s="1018">
        <v>-7625</v>
      </c>
      <c r="D39" s="1019"/>
      <c r="E39" s="1018">
        <v>-486</v>
      </c>
      <c r="F39" s="1019"/>
      <c r="G39" s="1018">
        <v>-5300</v>
      </c>
      <c r="H39" s="1019"/>
      <c r="I39" s="1018">
        <v>-101</v>
      </c>
      <c r="J39" s="1019"/>
      <c r="K39" s="1018">
        <v>-2703</v>
      </c>
      <c r="L39" s="1019"/>
      <c r="M39" s="1018">
        <v>-10</v>
      </c>
      <c r="N39" s="1019"/>
      <c r="O39" s="1018">
        <v>0</v>
      </c>
      <c r="P39" s="1019"/>
      <c r="Q39" s="1018">
        <v>0</v>
      </c>
      <c r="R39" s="1019"/>
      <c r="S39" s="1018">
        <v>8769</v>
      </c>
      <c r="T39" s="1019"/>
      <c r="U39" s="1018">
        <f>ROUND(SUM(C39:T39),1)</f>
        <v>-7456</v>
      </c>
      <c r="V39" s="1019"/>
      <c r="W39" s="1018">
        <v>-22045</v>
      </c>
      <c r="X39" s="356"/>
      <c r="Y39" s="356"/>
    </row>
    <row r="40" spans="1:25" s="379" customFormat="1" ht="14.1" customHeight="1">
      <c r="A40" s="129"/>
      <c r="B40" s="103" t="s">
        <v>22</v>
      </c>
      <c r="C40" s="1030"/>
      <c r="D40" s="1018"/>
      <c r="E40" s="1030"/>
      <c r="F40" s="1018"/>
      <c r="G40" s="1030"/>
      <c r="H40" s="1018"/>
      <c r="I40" s="1030"/>
      <c r="J40" s="1018"/>
      <c r="K40" s="1030"/>
      <c r="L40" s="1018"/>
      <c r="M40" s="1030"/>
      <c r="N40" s="1018"/>
      <c r="O40" s="1030"/>
      <c r="P40" s="1018"/>
      <c r="Q40" s="1030"/>
      <c r="R40" s="1018"/>
      <c r="S40" s="1030"/>
      <c r="T40" s="1018"/>
      <c r="U40" s="1030"/>
      <c r="V40" s="1018"/>
      <c r="W40" s="1030"/>
      <c r="X40" s="356"/>
      <c r="Y40" s="356"/>
    </row>
    <row r="41" spans="1:25" s="379" customFormat="1" ht="21" customHeight="1">
      <c r="A41" s="390" t="s">
        <v>651</v>
      </c>
      <c r="B41" s="103" t="s">
        <v>22</v>
      </c>
      <c r="C41" s="1009">
        <f>ROUND(SUM(C38:C40),1)</f>
        <v>48933</v>
      </c>
      <c r="D41" s="1009"/>
      <c r="E41" s="1009">
        <f>ROUND(SUM(E38:E40),1)</f>
        <v>-486</v>
      </c>
      <c r="F41" s="1009"/>
      <c r="G41" s="1009">
        <f>ROUND(SUM(G38:G40),1)</f>
        <v>47934</v>
      </c>
      <c r="H41" s="1009"/>
      <c r="I41" s="1009">
        <f>ROUND(SUM(I38:I40),1)</f>
        <v>20672</v>
      </c>
      <c r="J41" s="1009"/>
      <c r="K41" s="1009">
        <f>ROUND(SUM(K38:K40),1)</f>
        <v>9297</v>
      </c>
      <c r="L41" s="1009"/>
      <c r="M41" s="1009">
        <f>ROUND(SUM(M38:M40),1)</f>
        <v>-10</v>
      </c>
      <c r="N41" s="1009"/>
      <c r="O41" s="1009">
        <f>ROUND(SUM(O38:O40),1)</f>
        <v>0</v>
      </c>
      <c r="P41" s="1009"/>
      <c r="Q41" s="1009">
        <f>ROUND(SUM(Q38:Q40),1)</f>
        <v>0</v>
      </c>
      <c r="R41" s="1009"/>
      <c r="S41" s="1009">
        <f>ROUND(SUM(S38:S40),1)</f>
        <v>0</v>
      </c>
      <c r="T41" s="1009"/>
      <c r="U41" s="1009">
        <f>ROUND(SUM(U38:U40),1)</f>
        <v>126340</v>
      </c>
      <c r="V41" s="1009"/>
      <c r="W41" s="1009">
        <f>ROUND(SUM(W38:W40),1)</f>
        <v>87594</v>
      </c>
      <c r="X41" s="356"/>
      <c r="Y41" s="356"/>
    </row>
    <row r="42" spans="1:25" s="379" customFormat="1" ht="14.1" customHeight="1">
      <c r="A42" s="129"/>
      <c r="B42" s="103" t="s">
        <v>22</v>
      </c>
      <c r="C42" s="1030"/>
      <c r="D42" s="1018"/>
      <c r="E42" s="1030"/>
      <c r="F42" s="1018"/>
      <c r="G42" s="1030"/>
      <c r="H42" s="1018"/>
      <c r="I42" s="1030"/>
      <c r="J42" s="1018"/>
      <c r="K42" s="1030"/>
      <c r="L42" s="1018"/>
      <c r="M42" s="1030"/>
      <c r="N42" s="1018"/>
      <c r="O42" s="1030"/>
      <c r="P42" s="1018"/>
      <c r="Q42" s="1030"/>
      <c r="R42" s="1018"/>
      <c r="S42" s="1030"/>
      <c r="T42" s="1018"/>
      <c r="U42" s="1030"/>
      <c r="V42" s="1018"/>
      <c r="W42" s="1030"/>
      <c r="X42" s="356"/>
      <c r="Y42" s="356"/>
    </row>
    <row r="43" spans="1:25" s="379" customFormat="1" ht="14.1" customHeight="1">
      <c r="A43" s="129"/>
      <c r="B43" s="103" t="s">
        <v>22</v>
      </c>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356"/>
      <c r="Y43" s="356"/>
    </row>
    <row r="44" spans="1:25" s="379" customFormat="1" ht="21" customHeight="1">
      <c r="A44" s="390" t="s">
        <v>318</v>
      </c>
      <c r="B44" s="103" t="s">
        <v>22</v>
      </c>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356"/>
      <c r="Y44" s="356"/>
    </row>
    <row r="45" spans="1:25" s="379" customFormat="1" ht="21" customHeight="1">
      <c r="A45" s="390" t="s">
        <v>320</v>
      </c>
      <c r="B45" s="103" t="s">
        <v>22</v>
      </c>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356"/>
      <c r="Y45" s="356"/>
    </row>
    <row r="46" spans="1:25" s="379" customFormat="1" ht="21" customHeight="1">
      <c r="A46" s="390" t="s">
        <v>652</v>
      </c>
      <c r="B46" s="103" t="s">
        <v>22</v>
      </c>
      <c r="C46" s="1027">
        <f>ROUND(SUM(C34+C41),1)</f>
        <v>-89545</v>
      </c>
      <c r="D46" s="1008"/>
      <c r="E46" s="1027">
        <f>ROUND(SUM(E34+E41),1)</f>
        <v>-2949</v>
      </c>
      <c r="F46" s="1008"/>
      <c r="G46" s="1027">
        <f>ROUND(SUM(G34+G41),1)</f>
        <v>35023</v>
      </c>
      <c r="H46" s="1008"/>
      <c r="I46" s="1027">
        <f>ROUND(SUM(I34+I41),1)</f>
        <v>-10036</v>
      </c>
      <c r="J46" s="1008"/>
      <c r="K46" s="1027">
        <f>ROUND(SUM(K34+K41),1)</f>
        <v>1145</v>
      </c>
      <c r="L46" s="1008"/>
      <c r="M46" s="1027">
        <f>ROUND(SUM(M34+M41),1)</f>
        <v>217</v>
      </c>
      <c r="N46" s="1008"/>
      <c r="O46" s="1027">
        <f>ROUND(SUM(O34+O41),1)</f>
        <v>166</v>
      </c>
      <c r="P46" s="1008"/>
      <c r="Q46" s="1027">
        <f>ROUND(SUM(Q34+Q41),1)</f>
        <v>-19</v>
      </c>
      <c r="R46" s="1008"/>
      <c r="S46" s="1027">
        <f>ROUND(SUM(S34+S41),1)</f>
        <v>0</v>
      </c>
      <c r="T46" s="1008"/>
      <c r="U46" s="1027">
        <f>ROUND(SUM(U34+U41),1)</f>
        <v>-65998</v>
      </c>
      <c r="V46" s="1008"/>
      <c r="W46" s="1027">
        <f>ROUND(SUM(W34+W41),1)</f>
        <v>5149</v>
      </c>
      <c r="X46" s="356"/>
      <c r="Y46" s="356"/>
    </row>
    <row r="47" spans="1:25" s="379" customFormat="1" ht="14.1" customHeight="1">
      <c r="A47" s="129"/>
      <c r="B47" s="103" t="s">
        <v>22</v>
      </c>
      <c r="C47" s="1018"/>
      <c r="D47" s="1018"/>
      <c r="E47" s="1018"/>
      <c r="F47" s="1018"/>
      <c r="G47" s="1018"/>
      <c r="H47" s="1018"/>
      <c r="I47" s="1018"/>
      <c r="J47" s="1018"/>
      <c r="K47" s="1018"/>
      <c r="L47" s="1018"/>
      <c r="M47" s="1018"/>
      <c r="N47" s="1018"/>
      <c r="O47" s="1018"/>
      <c r="P47" s="1018"/>
      <c r="Q47" s="1018"/>
      <c r="R47" s="1018"/>
      <c r="S47" s="1018"/>
      <c r="T47" s="1018"/>
      <c r="U47" s="1018"/>
      <c r="V47" s="1018"/>
      <c r="W47" s="1018"/>
      <c r="X47" s="356"/>
      <c r="Y47" s="356"/>
    </row>
    <row r="48" spans="1:25" s="379" customFormat="1" ht="21" customHeight="1">
      <c r="A48" s="390" t="s">
        <v>653</v>
      </c>
      <c r="B48" s="103" t="s">
        <v>22</v>
      </c>
      <c r="C48" s="1009">
        <v>-111988</v>
      </c>
      <c r="D48" s="1009"/>
      <c r="E48" s="1009">
        <v>-37537</v>
      </c>
      <c r="F48" s="1009"/>
      <c r="G48" s="1009">
        <v>-111872</v>
      </c>
      <c r="H48" s="1009"/>
      <c r="I48" s="1009">
        <v>-22542</v>
      </c>
      <c r="J48" s="1009"/>
      <c r="K48" s="1009">
        <v>-14264</v>
      </c>
      <c r="L48" s="1009"/>
      <c r="M48" s="1009">
        <v>598</v>
      </c>
      <c r="N48" s="1009"/>
      <c r="O48" s="1009">
        <v>-2</v>
      </c>
      <c r="P48" s="1009"/>
      <c r="Q48" s="1009">
        <v>84</v>
      </c>
      <c r="R48" s="1009"/>
      <c r="S48" s="1068">
        <v>0</v>
      </c>
      <c r="T48" s="1009"/>
      <c r="U48" s="1009">
        <f>ROUND(SUM(C48:T48),1)</f>
        <v>-297523</v>
      </c>
      <c r="V48" s="1009"/>
      <c r="W48" s="1009">
        <v>-302672</v>
      </c>
      <c r="X48" s="356"/>
      <c r="Y48" s="356"/>
    </row>
    <row r="49" spans="1:25" s="379" customFormat="1" ht="14.1" customHeight="1">
      <c r="A49" s="390"/>
      <c r="B49" s="103" t="s">
        <v>22</v>
      </c>
      <c r="C49" s="1043"/>
      <c r="D49" s="1011"/>
      <c r="E49" s="1043"/>
      <c r="F49" s="1011"/>
      <c r="G49" s="1043"/>
      <c r="H49" s="1011"/>
      <c r="I49" s="1043"/>
      <c r="J49" s="1011"/>
      <c r="K49" s="1043"/>
      <c r="L49" s="1011"/>
      <c r="M49" s="1043"/>
      <c r="N49" s="1011"/>
      <c r="O49" s="1043"/>
      <c r="P49" s="1011"/>
      <c r="Q49" s="1043"/>
      <c r="R49" s="1011"/>
      <c r="S49" s="1043"/>
      <c r="T49" s="1011"/>
      <c r="U49" s="1043"/>
      <c r="V49" s="1011"/>
      <c r="W49" s="1043"/>
      <c r="X49" s="356"/>
      <c r="Y49" s="356"/>
    </row>
    <row r="50" spans="1:25" s="379" customFormat="1" ht="21" customHeight="1" thickBot="1">
      <c r="A50" s="390" t="s">
        <v>654</v>
      </c>
      <c r="B50" s="103" t="s">
        <v>22</v>
      </c>
      <c r="C50" s="1049">
        <f>ROUND(SUM(C46+C48),1)</f>
        <v>-201533</v>
      </c>
      <c r="D50" s="1050"/>
      <c r="E50" s="1049">
        <f>ROUND(SUM(E46+E48),1)</f>
        <v>-40486</v>
      </c>
      <c r="F50" s="1050"/>
      <c r="G50" s="1049">
        <f>ROUND(SUM(G46+G48),1)</f>
        <v>-76849</v>
      </c>
      <c r="H50" s="1050"/>
      <c r="I50" s="1069">
        <f>ROUND(SUM(I46+I48),1)</f>
        <v>-32578</v>
      </c>
      <c r="J50" s="1050"/>
      <c r="K50" s="1049">
        <f>ROUND(SUM(K46+K48),1)</f>
        <v>-13119</v>
      </c>
      <c r="L50" s="1050"/>
      <c r="M50" s="1049">
        <f>ROUND(SUM(M46+M48),1)</f>
        <v>815</v>
      </c>
      <c r="N50" s="1050"/>
      <c r="O50" s="1049">
        <f>ROUND(SUM(O46+O48),1)</f>
        <v>164</v>
      </c>
      <c r="P50" s="1050"/>
      <c r="Q50" s="1049">
        <f>ROUND(SUM(Q46+Q48),1)</f>
        <v>65</v>
      </c>
      <c r="R50" s="1050"/>
      <c r="S50" s="1049">
        <f>ROUND(SUM(S46+S48),1)</f>
        <v>0</v>
      </c>
      <c r="T50" s="1050"/>
      <c r="U50" s="1049">
        <f>ROUND(SUM(U46+U48),1)</f>
        <v>-363521</v>
      </c>
      <c r="V50" s="1050"/>
      <c r="W50" s="1049">
        <f>ROUND(SUM(W46+W48),1)</f>
        <v>-297523</v>
      </c>
      <c r="X50" s="356"/>
      <c r="Y50" s="356"/>
    </row>
    <row r="51" spans="1:25" s="379" customFormat="1" ht="14.1" customHeight="1" thickTop="1">
      <c r="A51" s="129"/>
      <c r="B51" s="103" t="s">
        <v>22</v>
      </c>
      <c r="C51" s="143"/>
      <c r="D51" s="129"/>
      <c r="E51" s="1063"/>
      <c r="F51" s="1062"/>
      <c r="G51" s="1063"/>
      <c r="H51" s="1062"/>
      <c r="I51" s="1064"/>
      <c r="J51" s="1062"/>
      <c r="K51" s="1063"/>
      <c r="L51" s="129"/>
      <c r="M51" s="143"/>
      <c r="N51" s="129"/>
      <c r="O51" s="143"/>
      <c r="P51" s="129"/>
      <c r="Q51" s="923"/>
      <c r="R51" s="129"/>
      <c r="S51" s="923"/>
      <c r="T51" s="129"/>
      <c r="U51" s="143"/>
      <c r="V51" s="129"/>
      <c r="W51" s="143"/>
      <c r="X51" s="356"/>
      <c r="Y51" s="356"/>
    </row>
    <row r="52" spans="1:25" s="379" customFormat="1" ht="13.35" customHeight="1">
      <c r="A52" s="356"/>
      <c r="B52" s="356"/>
      <c r="C52" s="1011"/>
      <c r="D52" s="1011"/>
      <c r="E52" s="1011"/>
      <c r="F52" s="1011"/>
      <c r="G52" s="1011"/>
      <c r="H52" s="1011"/>
      <c r="I52" s="1011"/>
      <c r="J52" s="1011"/>
      <c r="K52" s="1011"/>
      <c r="L52" s="1011"/>
      <c r="M52" s="1011"/>
      <c r="N52" s="1011"/>
      <c r="O52" s="1011"/>
      <c r="P52" s="1011"/>
      <c r="Q52" s="1011"/>
      <c r="R52" s="1011"/>
      <c r="S52" s="1011"/>
      <c r="T52" s="1011"/>
      <c r="U52" s="1011"/>
      <c r="V52" s="1011"/>
      <c r="W52" s="1011"/>
      <c r="X52" s="356"/>
      <c r="Y52" s="356"/>
    </row>
    <row r="53" spans="1:25" s="379" customFormat="1" ht="13.35" customHeight="1">
      <c r="A53" s="103"/>
      <c r="B53" s="900"/>
      <c r="C53" s="900"/>
      <c r="D53" s="900"/>
      <c r="E53" s="350"/>
      <c r="F53" s="350"/>
      <c r="G53" s="350"/>
      <c r="H53" s="350"/>
      <c r="I53" s="350"/>
      <c r="J53" s="350"/>
      <c r="K53" s="350"/>
      <c r="L53" s="350"/>
      <c r="M53" s="350"/>
      <c r="N53" s="350"/>
      <c r="O53" s="350"/>
      <c r="P53" s="900"/>
      <c r="Q53" s="350"/>
      <c r="R53" s="900"/>
      <c r="S53" s="350"/>
      <c r="T53" s="350"/>
      <c r="U53" s="350"/>
      <c r="V53" s="350"/>
      <c r="W53" s="350"/>
      <c r="X53" s="900"/>
      <c r="Y53" s="900"/>
    </row>
    <row r="54" spans="1:25" s="379" customFormat="1" ht="15">
      <c r="A54" s="900"/>
      <c r="B54" s="900"/>
      <c r="C54" s="900"/>
      <c r="D54" s="900"/>
      <c r="E54" s="350"/>
      <c r="F54" s="350"/>
      <c r="G54" s="350"/>
      <c r="H54" s="350"/>
      <c r="I54" s="350"/>
      <c r="J54" s="350"/>
      <c r="K54" s="350"/>
      <c r="L54" s="350"/>
      <c r="M54" s="350"/>
      <c r="N54" s="350"/>
      <c r="O54" s="350"/>
      <c r="P54" s="350"/>
      <c r="Q54" s="350"/>
      <c r="R54" s="350"/>
      <c r="S54" s="350"/>
      <c r="T54" s="350"/>
      <c r="U54" s="350"/>
      <c r="V54" s="350"/>
      <c r="W54" s="350"/>
      <c r="X54" s="900"/>
      <c r="Y54" s="900"/>
    </row>
    <row r="55" spans="1:25" s="379" customFormat="1" ht="15">
      <c r="A55" s="900"/>
      <c r="B55" s="900"/>
      <c r="C55" s="900"/>
      <c r="D55" s="900"/>
      <c r="E55" s="350"/>
      <c r="F55" s="350"/>
      <c r="G55" s="350"/>
      <c r="H55" s="350"/>
      <c r="I55" s="350"/>
      <c r="J55" s="350"/>
      <c r="K55" s="350"/>
      <c r="L55" s="350"/>
      <c r="M55" s="350"/>
      <c r="N55" s="350"/>
      <c r="O55" s="350"/>
      <c r="P55" s="350"/>
      <c r="Q55" s="350"/>
      <c r="R55" s="350"/>
      <c r="S55" s="350"/>
      <c r="T55" s="900"/>
      <c r="U55" s="350"/>
      <c r="V55" s="350"/>
      <c r="W55" s="350"/>
      <c r="X55" s="900"/>
      <c r="Y55" s="900"/>
    </row>
    <row r="56" spans="1:25" s="379" customFormat="1" ht="15">
      <c r="A56" s="900"/>
      <c r="B56" s="900"/>
      <c r="C56" s="900"/>
      <c r="D56" s="900"/>
      <c r="E56" s="350"/>
      <c r="F56" s="350"/>
      <c r="G56" s="350"/>
      <c r="H56" s="350"/>
      <c r="I56" s="350"/>
      <c r="J56" s="350"/>
      <c r="K56" s="350"/>
      <c r="L56" s="350"/>
      <c r="M56" s="350"/>
      <c r="N56" s="350"/>
      <c r="O56" s="350"/>
      <c r="P56" s="350"/>
      <c r="Q56" s="350"/>
      <c r="R56" s="350"/>
      <c r="S56" s="350"/>
      <c r="T56" s="350"/>
      <c r="U56" s="936"/>
      <c r="V56" s="350"/>
      <c r="W56" s="936"/>
      <c r="X56" s="900"/>
      <c r="Y56" s="900"/>
    </row>
    <row r="57" spans="1:25">
      <c r="M57" s="1007"/>
    </row>
  </sheetData>
  <pageMargins left="0.6" right="0.35" top="1" bottom="0.25" header="0" footer="0.25"/>
  <pageSetup scale="47" orientation="landscape" r:id="rId1"/>
  <headerFooter scaleWithDoc="0">
    <oddFooter>&amp;R&amp;8 57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R85"/>
  <sheetViews>
    <sheetView showGridLines="0" zoomScale="80" workbookViewId="0"/>
  </sheetViews>
  <sheetFormatPr defaultColWidth="9.77734375" defaultRowHeight="12.75"/>
  <cols>
    <col min="1" max="1" width="57.5546875" style="47" customWidth="1"/>
    <col min="2" max="2" width="1.77734375" style="47" customWidth="1"/>
    <col min="3" max="3" width="22.77734375" style="47" customWidth="1"/>
    <col min="4" max="4" width="6.77734375" style="47" customWidth="1"/>
    <col min="5" max="5" width="2.77734375" style="47" customWidth="1"/>
    <col min="6" max="6" width="22.77734375" style="47" customWidth="1"/>
    <col min="7" max="7" width="4.77734375" style="47" customWidth="1"/>
    <col min="8" max="16384" width="9.77734375" style="47"/>
  </cols>
  <sheetData>
    <row r="1" spans="1:252" ht="15">
      <c r="A1" s="619" t="s">
        <v>826</v>
      </c>
    </row>
    <row r="3" spans="1:252" ht="15.75" customHeight="1">
      <c r="A3" s="51" t="s">
        <v>59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5"/>
      <c r="FV3" s="515"/>
      <c r="FW3" s="515"/>
      <c r="FX3" s="515"/>
      <c r="FY3" s="515"/>
      <c r="FZ3" s="515"/>
      <c r="GA3" s="515"/>
      <c r="GB3" s="515"/>
      <c r="GC3" s="515"/>
      <c r="GD3" s="515"/>
      <c r="GE3" s="515"/>
      <c r="GF3" s="515"/>
      <c r="GG3" s="515"/>
      <c r="GH3" s="515"/>
      <c r="GI3" s="515"/>
      <c r="GJ3" s="515"/>
      <c r="GK3" s="515"/>
      <c r="GL3" s="515"/>
      <c r="GM3" s="515"/>
      <c r="GN3" s="515"/>
      <c r="GO3" s="515"/>
      <c r="GP3" s="515"/>
      <c r="GQ3" s="515"/>
      <c r="GR3" s="515"/>
      <c r="GS3" s="515"/>
      <c r="GT3" s="515"/>
      <c r="GU3" s="515"/>
      <c r="GV3" s="515"/>
      <c r="GW3" s="515"/>
      <c r="GX3" s="515"/>
      <c r="GY3" s="515"/>
      <c r="GZ3" s="515"/>
      <c r="HA3" s="515"/>
      <c r="HB3" s="515"/>
      <c r="HC3" s="515"/>
      <c r="HD3" s="515"/>
      <c r="HE3" s="515"/>
      <c r="HF3" s="515"/>
      <c r="HG3" s="515"/>
      <c r="HH3" s="515"/>
      <c r="HI3" s="515"/>
      <c r="HJ3" s="515"/>
      <c r="HK3" s="515"/>
      <c r="HL3" s="515"/>
      <c r="HM3" s="515"/>
      <c r="HN3" s="515"/>
      <c r="HO3" s="515"/>
      <c r="HP3" s="515"/>
      <c r="HQ3" s="515"/>
      <c r="HR3" s="515"/>
      <c r="HS3" s="515"/>
      <c r="HT3" s="515"/>
      <c r="HU3" s="515"/>
      <c r="HV3" s="515"/>
      <c r="HW3" s="515"/>
      <c r="HX3" s="515"/>
      <c r="HY3" s="515"/>
      <c r="HZ3" s="515"/>
      <c r="IA3" s="515"/>
      <c r="IB3" s="515"/>
      <c r="IC3" s="515"/>
      <c r="ID3" s="515"/>
      <c r="IE3" s="515"/>
      <c r="IF3" s="515"/>
      <c r="IG3" s="515"/>
      <c r="IH3" s="515"/>
      <c r="II3" s="515"/>
      <c r="IJ3" s="515"/>
      <c r="IK3" s="515"/>
      <c r="IL3" s="515"/>
      <c r="IM3" s="515"/>
      <c r="IN3" s="515"/>
      <c r="IO3" s="515"/>
      <c r="IP3" s="515"/>
      <c r="IQ3" s="515"/>
      <c r="IR3" s="515"/>
    </row>
    <row r="4" spans="1:252" ht="18" customHeight="1">
      <c r="A4" s="51" t="s">
        <v>1122</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5"/>
      <c r="FV4" s="515"/>
      <c r="FW4" s="515"/>
      <c r="FX4" s="515"/>
      <c r="FY4" s="515"/>
      <c r="FZ4" s="515"/>
      <c r="GA4" s="515"/>
      <c r="GB4" s="515"/>
      <c r="GC4" s="515"/>
      <c r="GD4" s="515"/>
      <c r="GE4" s="515"/>
      <c r="GF4" s="515"/>
      <c r="GG4" s="515"/>
      <c r="GH4" s="515"/>
      <c r="GI4" s="515"/>
      <c r="GJ4" s="515"/>
      <c r="GK4" s="515"/>
      <c r="GL4" s="515"/>
      <c r="GM4" s="515"/>
      <c r="GN4" s="515"/>
      <c r="GO4" s="515"/>
      <c r="GP4" s="515"/>
      <c r="GQ4" s="515"/>
      <c r="GR4" s="515"/>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row>
    <row r="5" spans="1:252" ht="18">
      <c r="A5" s="51" t="s">
        <v>61</v>
      </c>
      <c r="B5" s="515"/>
      <c r="C5" s="515"/>
      <c r="D5" s="515"/>
      <c r="E5" s="515"/>
      <c r="H5" s="516" t="s">
        <v>655</v>
      </c>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515"/>
      <c r="BQ5" s="515"/>
      <c r="BR5" s="515"/>
      <c r="BS5" s="515"/>
      <c r="BT5" s="515"/>
      <c r="BU5" s="515"/>
      <c r="BV5" s="515"/>
      <c r="BW5" s="515"/>
      <c r="BX5" s="515"/>
      <c r="BY5" s="515"/>
      <c r="BZ5" s="515"/>
      <c r="CA5" s="515"/>
      <c r="CB5" s="515"/>
      <c r="CC5" s="515"/>
      <c r="CD5" s="515"/>
      <c r="CE5" s="515"/>
      <c r="CF5" s="515"/>
      <c r="CG5" s="515"/>
      <c r="CH5" s="515"/>
      <c r="CI5" s="515"/>
      <c r="CJ5" s="515"/>
      <c r="CK5" s="515"/>
      <c r="CL5" s="515"/>
      <c r="CM5" s="515"/>
      <c r="CN5" s="515"/>
      <c r="CO5" s="515"/>
      <c r="CP5" s="515"/>
      <c r="CQ5" s="515"/>
      <c r="CR5" s="515"/>
      <c r="CS5" s="515"/>
      <c r="CT5" s="515"/>
      <c r="CU5" s="515"/>
      <c r="CV5" s="515"/>
      <c r="CW5" s="515"/>
      <c r="CX5" s="515"/>
      <c r="CY5" s="515"/>
      <c r="CZ5" s="515"/>
      <c r="DA5" s="515"/>
      <c r="DB5" s="515"/>
      <c r="DC5" s="515"/>
      <c r="DD5" s="515"/>
      <c r="DE5" s="515"/>
      <c r="DF5" s="515"/>
      <c r="DG5" s="515"/>
      <c r="DH5" s="515"/>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5"/>
      <c r="FR5" s="515"/>
      <c r="FS5" s="515"/>
      <c r="FT5" s="515"/>
      <c r="FU5" s="515"/>
      <c r="FV5" s="515"/>
      <c r="FW5" s="515"/>
      <c r="FX5" s="515"/>
      <c r="FY5" s="515"/>
      <c r="FZ5" s="515"/>
      <c r="GA5" s="515"/>
      <c r="GB5" s="515"/>
      <c r="GC5" s="515"/>
      <c r="GD5" s="515"/>
      <c r="GE5" s="515"/>
      <c r="GF5" s="515"/>
      <c r="GG5" s="515"/>
      <c r="GH5" s="515"/>
      <c r="GI5" s="515"/>
      <c r="GJ5" s="515"/>
      <c r="GK5" s="515"/>
      <c r="GL5" s="515"/>
      <c r="GM5" s="515"/>
      <c r="GN5" s="515"/>
      <c r="GO5" s="515"/>
      <c r="GP5" s="515"/>
      <c r="GQ5" s="515"/>
      <c r="GR5" s="515"/>
      <c r="GS5" s="515"/>
      <c r="GT5" s="515"/>
      <c r="GU5" s="515"/>
      <c r="GV5" s="515"/>
      <c r="GW5" s="515"/>
      <c r="GX5" s="515"/>
      <c r="GY5" s="515"/>
      <c r="GZ5" s="515"/>
      <c r="HA5" s="515"/>
      <c r="HB5" s="515"/>
      <c r="HC5" s="515"/>
      <c r="HD5" s="515"/>
      <c r="HE5" s="515"/>
      <c r="HF5" s="515"/>
      <c r="HG5" s="515"/>
      <c r="HH5" s="515"/>
      <c r="HI5" s="515"/>
      <c r="HJ5" s="515"/>
      <c r="HK5" s="515"/>
      <c r="HL5" s="515"/>
      <c r="HM5" s="515"/>
      <c r="HN5" s="515"/>
      <c r="HO5" s="515"/>
      <c r="HP5" s="515"/>
      <c r="HQ5" s="515"/>
      <c r="HR5" s="515"/>
      <c r="HS5" s="515"/>
      <c r="HT5" s="515"/>
      <c r="HU5" s="515"/>
      <c r="HV5" s="515"/>
      <c r="HW5" s="515"/>
      <c r="HX5" s="515"/>
      <c r="HY5" s="515"/>
      <c r="HZ5" s="515"/>
      <c r="IA5" s="515"/>
      <c r="IB5" s="515"/>
      <c r="IC5" s="515"/>
      <c r="ID5" s="515"/>
      <c r="IE5" s="515"/>
      <c r="IF5" s="515"/>
      <c r="IG5" s="515"/>
      <c r="IH5" s="515"/>
      <c r="II5" s="515"/>
      <c r="IJ5" s="515"/>
      <c r="IK5" s="515"/>
      <c r="IL5" s="515"/>
      <c r="IM5" s="515"/>
      <c r="IN5" s="515"/>
      <c r="IO5" s="515"/>
      <c r="IP5" s="515"/>
      <c r="IQ5" s="515"/>
      <c r="IR5" s="515"/>
    </row>
    <row r="6" spans="1:252" ht="18">
      <c r="A6" s="51" t="s">
        <v>656</v>
      </c>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515"/>
      <c r="BQ6" s="515"/>
      <c r="BR6" s="515"/>
      <c r="BS6" s="515"/>
      <c r="BT6" s="515"/>
      <c r="BU6" s="515"/>
      <c r="BV6" s="515"/>
      <c r="BW6" s="515"/>
      <c r="BX6" s="515"/>
      <c r="BY6" s="515"/>
      <c r="BZ6" s="515"/>
      <c r="CA6" s="515"/>
      <c r="CB6" s="515"/>
      <c r="CC6" s="515"/>
      <c r="CD6" s="515"/>
      <c r="CE6" s="515"/>
      <c r="CF6" s="515"/>
      <c r="CG6" s="515"/>
      <c r="CH6" s="515"/>
      <c r="CI6" s="515"/>
      <c r="CJ6" s="515"/>
      <c r="CK6" s="515"/>
      <c r="CL6" s="515"/>
      <c r="CM6" s="515"/>
      <c r="CN6" s="515"/>
      <c r="CO6" s="515"/>
      <c r="CP6" s="515"/>
      <c r="CQ6" s="515"/>
      <c r="CR6" s="515"/>
      <c r="CS6" s="515"/>
      <c r="CT6" s="515"/>
      <c r="CU6" s="515"/>
      <c r="CV6" s="515"/>
      <c r="CW6" s="515"/>
      <c r="CX6" s="515"/>
      <c r="CY6" s="515"/>
      <c r="CZ6" s="515"/>
      <c r="DA6" s="515"/>
      <c r="DB6" s="515"/>
      <c r="DC6" s="515"/>
      <c r="DD6" s="515"/>
      <c r="DE6" s="515"/>
      <c r="DF6" s="515"/>
      <c r="DG6" s="515"/>
      <c r="DH6" s="515"/>
      <c r="DI6" s="515"/>
      <c r="DJ6" s="515"/>
      <c r="DK6" s="515"/>
      <c r="DL6" s="515"/>
      <c r="DM6" s="515"/>
      <c r="DN6" s="515"/>
      <c r="DO6" s="515"/>
      <c r="DP6" s="515"/>
      <c r="DQ6" s="515"/>
      <c r="DR6" s="515"/>
      <c r="DS6" s="515"/>
      <c r="DT6" s="515"/>
      <c r="DU6" s="515"/>
      <c r="DV6" s="515"/>
      <c r="DW6" s="515"/>
      <c r="DX6" s="515"/>
      <c r="DY6" s="515"/>
      <c r="DZ6" s="515"/>
      <c r="EA6" s="515"/>
      <c r="EB6" s="515"/>
      <c r="EC6" s="515"/>
      <c r="ED6" s="515"/>
      <c r="EE6" s="515"/>
      <c r="EF6" s="515"/>
      <c r="EG6" s="515"/>
      <c r="EH6" s="515"/>
      <c r="EI6" s="515"/>
      <c r="EJ6" s="515"/>
      <c r="EK6" s="515"/>
      <c r="EL6" s="515"/>
      <c r="EM6" s="515"/>
      <c r="EN6" s="515"/>
      <c r="EO6" s="515"/>
      <c r="EP6" s="515"/>
      <c r="EQ6" s="515"/>
      <c r="ER6" s="515"/>
      <c r="ES6" s="515"/>
      <c r="ET6" s="515"/>
      <c r="EU6" s="515"/>
      <c r="EV6" s="515"/>
      <c r="EW6" s="515"/>
      <c r="EX6" s="515"/>
      <c r="EY6" s="515"/>
      <c r="EZ6" s="515"/>
      <c r="FA6" s="515"/>
      <c r="FB6" s="515"/>
      <c r="FC6" s="515"/>
      <c r="FD6" s="515"/>
      <c r="FE6" s="515"/>
      <c r="FF6" s="515"/>
      <c r="FG6" s="515"/>
      <c r="FH6" s="515"/>
      <c r="FI6" s="515"/>
      <c r="FJ6" s="515"/>
      <c r="FK6" s="515"/>
      <c r="FL6" s="515"/>
      <c r="FM6" s="515"/>
      <c r="FN6" s="515"/>
      <c r="FO6" s="515"/>
      <c r="FP6" s="515"/>
      <c r="FQ6" s="515"/>
      <c r="FR6" s="515"/>
      <c r="FS6" s="515"/>
      <c r="FT6" s="515"/>
      <c r="FU6" s="515"/>
      <c r="FV6" s="515"/>
      <c r="FW6" s="515"/>
      <c r="FX6" s="515"/>
      <c r="FY6" s="515"/>
      <c r="FZ6" s="515"/>
      <c r="GA6" s="515"/>
      <c r="GB6" s="515"/>
      <c r="GC6" s="515"/>
      <c r="GD6" s="515"/>
      <c r="GE6" s="515"/>
      <c r="GF6" s="515"/>
      <c r="GG6" s="515"/>
      <c r="GH6" s="515"/>
      <c r="GI6" s="515"/>
      <c r="GJ6" s="515"/>
      <c r="GK6" s="515"/>
      <c r="GL6" s="515"/>
      <c r="GM6" s="515"/>
      <c r="GN6" s="515"/>
      <c r="GO6" s="515"/>
      <c r="GP6" s="515"/>
      <c r="GQ6" s="515"/>
      <c r="GR6" s="515"/>
      <c r="GS6" s="515"/>
      <c r="GT6" s="515"/>
      <c r="GU6" s="515"/>
      <c r="GV6" s="515"/>
      <c r="GW6" s="515"/>
      <c r="GX6" s="515"/>
      <c r="GY6" s="515"/>
      <c r="GZ6" s="515"/>
      <c r="HA6" s="515"/>
      <c r="HB6" s="515"/>
      <c r="HC6" s="515"/>
      <c r="HD6" s="515"/>
      <c r="HE6" s="515"/>
      <c r="HF6" s="515"/>
      <c r="HG6" s="515"/>
      <c r="HH6" s="515"/>
      <c r="HI6" s="515"/>
      <c r="HJ6" s="515"/>
      <c r="HK6" s="515"/>
      <c r="HL6" s="515"/>
      <c r="HM6" s="515"/>
      <c r="HN6" s="515"/>
      <c r="HO6" s="515"/>
      <c r="HP6" s="515"/>
      <c r="HQ6" s="515"/>
      <c r="HR6" s="515"/>
      <c r="HS6" s="515"/>
      <c r="HT6" s="515"/>
      <c r="HU6" s="515"/>
      <c r="HV6" s="515"/>
      <c r="HW6" s="515"/>
      <c r="HX6" s="515"/>
      <c r="HY6" s="515"/>
      <c r="HZ6" s="515"/>
      <c r="IA6" s="515"/>
      <c r="IB6" s="515"/>
      <c r="IC6" s="515"/>
      <c r="ID6" s="515"/>
      <c r="IE6" s="515"/>
      <c r="IF6" s="515"/>
      <c r="IG6" s="515"/>
      <c r="IH6" s="515"/>
      <c r="II6" s="515"/>
      <c r="IJ6" s="515"/>
      <c r="IK6" s="515"/>
      <c r="IL6" s="515"/>
      <c r="IM6" s="515"/>
      <c r="IN6" s="515"/>
      <c r="IO6" s="515"/>
      <c r="IP6" s="515"/>
      <c r="IQ6" s="515"/>
      <c r="IR6" s="515"/>
    </row>
    <row r="7" spans="1:252" ht="17.100000000000001" customHeight="1">
      <c r="A7" s="453" t="s">
        <v>1313</v>
      </c>
      <c r="B7" s="515"/>
      <c r="C7" s="515"/>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c r="BH7" s="515"/>
      <c r="BI7" s="515"/>
      <c r="BJ7" s="515"/>
      <c r="BK7" s="515"/>
      <c r="BL7" s="515"/>
      <c r="BM7" s="515"/>
      <c r="BN7" s="515"/>
      <c r="BO7" s="515"/>
      <c r="BP7" s="515"/>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5"/>
      <c r="CP7" s="515"/>
      <c r="CQ7" s="515"/>
      <c r="CR7" s="515"/>
      <c r="CS7" s="515"/>
      <c r="CT7" s="515"/>
      <c r="CU7" s="515"/>
      <c r="CV7" s="515"/>
      <c r="CW7" s="515"/>
      <c r="CX7" s="515"/>
      <c r="CY7" s="515"/>
      <c r="CZ7" s="515"/>
      <c r="DA7" s="515"/>
      <c r="DB7" s="515"/>
      <c r="DC7" s="515"/>
      <c r="DD7" s="515"/>
      <c r="DE7" s="515"/>
      <c r="DF7" s="515"/>
      <c r="DG7" s="515"/>
      <c r="DH7" s="515"/>
      <c r="DI7" s="515"/>
      <c r="DJ7" s="515"/>
      <c r="DK7" s="515"/>
      <c r="DL7" s="515"/>
      <c r="DM7" s="515"/>
      <c r="DN7" s="515"/>
      <c r="DO7" s="515"/>
      <c r="DP7" s="515"/>
      <c r="DQ7" s="515"/>
      <c r="DR7" s="515"/>
      <c r="DS7" s="515"/>
      <c r="DT7" s="515"/>
      <c r="DU7" s="515"/>
      <c r="DV7" s="515"/>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5"/>
      <c r="GD7" s="515"/>
      <c r="GE7" s="515"/>
      <c r="GF7" s="515"/>
      <c r="GG7" s="515"/>
      <c r="GH7" s="515"/>
      <c r="GI7" s="515"/>
      <c r="GJ7" s="515"/>
      <c r="GK7" s="515"/>
      <c r="GL7" s="515"/>
      <c r="GM7" s="515"/>
      <c r="GN7" s="515"/>
      <c r="GO7" s="515"/>
      <c r="GP7" s="515"/>
      <c r="GQ7" s="515"/>
      <c r="GR7" s="515"/>
      <c r="GS7" s="515"/>
      <c r="GT7" s="515"/>
      <c r="GU7" s="515"/>
      <c r="GV7" s="515"/>
      <c r="GW7" s="515"/>
      <c r="GX7" s="515"/>
      <c r="GY7" s="515"/>
      <c r="GZ7" s="515"/>
      <c r="HA7" s="515"/>
      <c r="HB7" s="515"/>
      <c r="HC7" s="515"/>
      <c r="HD7" s="515"/>
      <c r="HE7" s="515"/>
      <c r="HF7" s="515"/>
      <c r="HG7" s="515"/>
      <c r="HH7" s="515"/>
      <c r="HI7" s="515"/>
      <c r="HJ7" s="515"/>
      <c r="HK7" s="515"/>
      <c r="HL7" s="515"/>
      <c r="HM7" s="515"/>
      <c r="HN7" s="515"/>
      <c r="HO7" s="515"/>
      <c r="HP7" s="515"/>
      <c r="HQ7" s="515"/>
      <c r="HR7" s="515"/>
      <c r="HS7" s="515"/>
      <c r="HT7" s="515"/>
      <c r="HU7" s="515"/>
      <c r="HV7" s="515"/>
      <c r="HW7" s="515"/>
      <c r="HX7" s="515"/>
      <c r="HY7" s="515"/>
      <c r="HZ7" s="515"/>
      <c r="IA7" s="515"/>
      <c r="IB7" s="515"/>
      <c r="IC7" s="515"/>
      <c r="ID7" s="515"/>
      <c r="IE7" s="515"/>
      <c r="IF7" s="515"/>
      <c r="IG7" s="515"/>
      <c r="IH7" s="515"/>
      <c r="II7" s="515"/>
      <c r="IJ7" s="515"/>
      <c r="IK7" s="515"/>
      <c r="IL7" s="515"/>
      <c r="IM7" s="515"/>
      <c r="IN7" s="515"/>
      <c r="IO7" s="515"/>
      <c r="IP7" s="515"/>
      <c r="IQ7" s="515"/>
      <c r="IR7" s="515"/>
    </row>
    <row r="8" spans="1:252" ht="17.100000000000001" customHeight="1">
      <c r="A8" s="51" t="s">
        <v>1184</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c r="BH8" s="515"/>
      <c r="BI8" s="515"/>
      <c r="BJ8" s="515"/>
      <c r="BK8" s="515"/>
      <c r="BL8" s="515"/>
      <c r="BM8" s="515"/>
      <c r="BN8" s="515"/>
      <c r="BO8" s="515"/>
      <c r="BP8" s="515"/>
      <c r="BQ8" s="515"/>
      <c r="BR8" s="515"/>
      <c r="BS8" s="515"/>
      <c r="BT8" s="515"/>
      <c r="BU8" s="515"/>
      <c r="BV8" s="515"/>
      <c r="BW8" s="515"/>
      <c r="BX8" s="515"/>
      <c r="BY8" s="515"/>
      <c r="BZ8" s="515"/>
      <c r="CA8" s="515"/>
      <c r="CB8" s="515"/>
      <c r="CC8" s="515"/>
      <c r="CD8" s="515"/>
      <c r="CE8" s="515"/>
      <c r="CF8" s="515"/>
      <c r="CG8" s="515"/>
      <c r="CH8" s="515"/>
      <c r="CI8" s="515"/>
      <c r="CJ8" s="515"/>
      <c r="CK8" s="515"/>
      <c r="CL8" s="515"/>
      <c r="CM8" s="515"/>
      <c r="CN8" s="515"/>
      <c r="CO8" s="515"/>
      <c r="CP8" s="515"/>
      <c r="CQ8" s="515"/>
      <c r="CR8" s="515"/>
      <c r="CS8" s="515"/>
      <c r="CT8" s="515"/>
      <c r="CU8" s="515"/>
      <c r="CV8" s="515"/>
      <c r="CW8" s="515"/>
      <c r="CX8" s="515"/>
      <c r="CY8" s="515"/>
      <c r="CZ8" s="515"/>
      <c r="DA8" s="515"/>
      <c r="DB8" s="515"/>
      <c r="DC8" s="515"/>
      <c r="DD8" s="515"/>
      <c r="DE8" s="515"/>
      <c r="DF8" s="515"/>
      <c r="DG8" s="515"/>
      <c r="DH8" s="515"/>
      <c r="DI8" s="515"/>
      <c r="DJ8" s="515"/>
      <c r="DK8" s="515"/>
      <c r="DL8" s="515"/>
      <c r="DM8" s="515"/>
      <c r="DN8" s="515"/>
      <c r="DO8" s="515"/>
      <c r="DP8" s="515"/>
      <c r="DQ8" s="515"/>
      <c r="DR8" s="515"/>
      <c r="DS8" s="515"/>
      <c r="DT8" s="515"/>
      <c r="DU8" s="515"/>
      <c r="DV8" s="515"/>
      <c r="DW8" s="515"/>
      <c r="DX8" s="515"/>
      <c r="DY8" s="515"/>
      <c r="DZ8" s="515"/>
      <c r="EA8" s="515"/>
      <c r="EB8" s="515"/>
      <c r="EC8" s="515"/>
      <c r="ED8" s="515"/>
      <c r="EE8" s="515"/>
      <c r="EF8" s="515"/>
      <c r="EG8" s="515"/>
      <c r="EH8" s="515"/>
      <c r="EI8" s="515"/>
      <c r="EJ8" s="515"/>
      <c r="EK8" s="515"/>
      <c r="EL8" s="515"/>
      <c r="EM8" s="515"/>
      <c r="EN8" s="515"/>
      <c r="EO8" s="515"/>
      <c r="EP8" s="515"/>
      <c r="EQ8" s="515"/>
      <c r="ER8" s="515"/>
      <c r="ES8" s="515"/>
      <c r="ET8" s="515"/>
      <c r="EU8" s="515"/>
      <c r="EV8" s="515"/>
      <c r="EW8" s="515"/>
      <c r="EX8" s="515"/>
      <c r="EY8" s="515"/>
      <c r="EZ8" s="515"/>
      <c r="FA8" s="515"/>
      <c r="FB8" s="515"/>
      <c r="FC8" s="515"/>
      <c r="FD8" s="515"/>
      <c r="FE8" s="515"/>
      <c r="FF8" s="515"/>
      <c r="FG8" s="515"/>
      <c r="FH8" s="515"/>
      <c r="FI8" s="515"/>
      <c r="FJ8" s="515"/>
      <c r="FK8" s="515"/>
      <c r="FL8" s="515"/>
      <c r="FM8" s="515"/>
      <c r="FN8" s="515"/>
      <c r="FO8" s="515"/>
      <c r="FP8" s="515"/>
      <c r="FQ8" s="515"/>
      <c r="FR8" s="515"/>
      <c r="FS8" s="515"/>
      <c r="FT8" s="515"/>
      <c r="FU8" s="515"/>
      <c r="FV8" s="515"/>
      <c r="FW8" s="515"/>
      <c r="FX8" s="515"/>
      <c r="FY8" s="515"/>
      <c r="FZ8" s="515"/>
      <c r="GA8" s="515"/>
      <c r="GB8" s="515"/>
      <c r="GC8" s="515"/>
      <c r="GD8" s="515"/>
      <c r="GE8" s="515"/>
      <c r="GF8" s="515"/>
      <c r="GG8" s="515"/>
      <c r="GH8" s="515"/>
      <c r="GI8" s="515"/>
      <c r="GJ8" s="515"/>
      <c r="GK8" s="515"/>
      <c r="GL8" s="515"/>
      <c r="GM8" s="515"/>
      <c r="GN8" s="515"/>
      <c r="GO8" s="515"/>
      <c r="GP8" s="515"/>
      <c r="GQ8" s="515"/>
      <c r="GR8" s="515"/>
      <c r="GS8" s="515"/>
      <c r="GT8" s="515"/>
      <c r="GU8" s="515"/>
      <c r="GV8" s="515"/>
      <c r="GW8" s="515"/>
      <c r="GX8" s="515"/>
      <c r="GY8" s="515"/>
      <c r="GZ8" s="515"/>
      <c r="HA8" s="515"/>
      <c r="HB8" s="515"/>
      <c r="HC8" s="515"/>
      <c r="HD8" s="515"/>
      <c r="HE8" s="515"/>
      <c r="HF8" s="515"/>
      <c r="HG8" s="515"/>
      <c r="HH8" s="515"/>
      <c r="HI8" s="515"/>
      <c r="HJ8" s="515"/>
      <c r="HK8" s="515"/>
      <c r="HL8" s="515"/>
      <c r="HM8" s="515"/>
      <c r="HN8" s="515"/>
      <c r="HO8" s="515"/>
      <c r="HP8" s="515"/>
      <c r="HQ8" s="515"/>
      <c r="HR8" s="515"/>
      <c r="HS8" s="515"/>
      <c r="HT8" s="515"/>
      <c r="HU8" s="515"/>
      <c r="HV8" s="515"/>
      <c r="HW8" s="515"/>
      <c r="HX8" s="515"/>
      <c r="HY8" s="515"/>
      <c r="HZ8" s="515"/>
      <c r="IA8" s="515"/>
      <c r="IB8" s="515"/>
      <c r="IC8" s="515"/>
      <c r="ID8" s="515"/>
      <c r="IE8" s="515"/>
      <c r="IF8" s="515"/>
      <c r="IG8" s="515"/>
      <c r="IH8" s="515"/>
      <c r="II8" s="515"/>
      <c r="IJ8" s="515"/>
      <c r="IK8" s="515"/>
      <c r="IL8" s="515"/>
      <c r="IM8" s="515"/>
      <c r="IN8" s="515"/>
      <c r="IO8" s="515"/>
      <c r="IP8" s="515"/>
      <c r="IQ8" s="515"/>
      <c r="IR8" s="515"/>
    </row>
    <row r="9" spans="1:252" ht="17.100000000000001" customHeight="1">
      <c r="A9" s="61"/>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c r="BH9" s="515"/>
      <c r="BI9" s="515"/>
      <c r="BJ9" s="515"/>
      <c r="BK9" s="515"/>
      <c r="BL9" s="515"/>
      <c r="BM9" s="515"/>
      <c r="BN9" s="515"/>
      <c r="BO9" s="515"/>
      <c r="BP9" s="515"/>
      <c r="BQ9" s="515"/>
      <c r="BR9" s="515"/>
      <c r="BS9" s="515"/>
      <c r="BT9" s="515"/>
      <c r="BU9" s="515"/>
      <c r="BV9" s="515"/>
      <c r="BW9" s="515"/>
      <c r="BX9" s="515"/>
      <c r="BY9" s="515"/>
      <c r="BZ9" s="515"/>
      <c r="CA9" s="515"/>
      <c r="CB9" s="515"/>
      <c r="CC9" s="515"/>
      <c r="CD9" s="515"/>
      <c r="CE9" s="515"/>
      <c r="CF9" s="515"/>
      <c r="CG9" s="515"/>
      <c r="CH9" s="515"/>
      <c r="CI9" s="515"/>
      <c r="CJ9" s="515"/>
      <c r="CK9" s="515"/>
      <c r="CL9" s="515"/>
      <c r="CM9" s="515"/>
      <c r="CN9" s="515"/>
      <c r="CO9" s="515"/>
      <c r="CP9" s="515"/>
      <c r="CQ9" s="515"/>
      <c r="CR9" s="515"/>
      <c r="CS9" s="515"/>
      <c r="CT9" s="515"/>
      <c r="CU9" s="515"/>
      <c r="CV9" s="515"/>
      <c r="CW9" s="515"/>
      <c r="CX9" s="515"/>
      <c r="CY9" s="515"/>
      <c r="CZ9" s="515"/>
      <c r="DA9" s="515"/>
      <c r="DB9" s="515"/>
      <c r="DC9" s="515"/>
      <c r="DD9" s="515"/>
      <c r="DE9" s="515"/>
      <c r="DF9" s="515"/>
      <c r="DG9" s="515"/>
      <c r="DH9" s="515"/>
      <c r="DI9" s="515"/>
      <c r="DJ9" s="515"/>
      <c r="DK9" s="515"/>
      <c r="DL9" s="515"/>
      <c r="DM9" s="515"/>
      <c r="DN9" s="515"/>
      <c r="DO9" s="515"/>
      <c r="DP9" s="515"/>
      <c r="DQ9" s="515"/>
      <c r="DR9" s="515"/>
      <c r="DS9" s="515"/>
      <c r="DT9" s="515"/>
      <c r="DU9" s="515"/>
      <c r="DV9" s="515"/>
      <c r="DW9" s="515"/>
      <c r="DX9" s="515"/>
      <c r="DY9" s="515"/>
      <c r="DZ9" s="515"/>
      <c r="EA9" s="515"/>
      <c r="EB9" s="515"/>
      <c r="EC9" s="515"/>
      <c r="ED9" s="515"/>
      <c r="EE9" s="515"/>
      <c r="EF9" s="515"/>
      <c r="EG9" s="515"/>
      <c r="EH9" s="515"/>
      <c r="EI9" s="515"/>
      <c r="EJ9" s="515"/>
      <c r="EK9" s="515"/>
      <c r="EL9" s="515"/>
      <c r="EM9" s="515"/>
      <c r="EN9" s="515"/>
      <c r="EO9" s="515"/>
      <c r="EP9" s="515"/>
      <c r="EQ9" s="515"/>
      <c r="ER9" s="515"/>
      <c r="ES9" s="515"/>
      <c r="ET9" s="515"/>
      <c r="EU9" s="515"/>
      <c r="EV9" s="515"/>
      <c r="EW9" s="515"/>
      <c r="EX9" s="515"/>
      <c r="EY9" s="515"/>
      <c r="EZ9" s="515"/>
      <c r="FA9" s="515"/>
      <c r="FB9" s="515"/>
      <c r="FC9" s="515"/>
      <c r="FD9" s="515"/>
      <c r="FE9" s="515"/>
      <c r="FF9" s="515"/>
      <c r="FG9" s="515"/>
      <c r="FH9" s="515"/>
      <c r="FI9" s="515"/>
      <c r="FJ9" s="515"/>
      <c r="FK9" s="515"/>
      <c r="FL9" s="515"/>
      <c r="FM9" s="515"/>
      <c r="FN9" s="515"/>
      <c r="FO9" s="515"/>
      <c r="FP9" s="515"/>
      <c r="FQ9" s="515"/>
      <c r="FR9" s="515"/>
      <c r="FS9" s="515"/>
      <c r="FT9" s="515"/>
      <c r="FU9" s="515"/>
      <c r="FV9" s="515"/>
      <c r="FW9" s="515"/>
      <c r="FX9" s="515"/>
      <c r="FY9" s="515"/>
      <c r="FZ9" s="515"/>
      <c r="GA9" s="515"/>
      <c r="GB9" s="515"/>
      <c r="GC9" s="515"/>
      <c r="GD9" s="515"/>
      <c r="GE9" s="515"/>
      <c r="GF9" s="515"/>
      <c r="GG9" s="515"/>
      <c r="GH9" s="515"/>
      <c r="GI9" s="515"/>
      <c r="GJ9" s="515"/>
      <c r="GK9" s="515"/>
      <c r="GL9" s="515"/>
      <c r="GM9" s="515"/>
      <c r="GN9" s="515"/>
      <c r="GO9" s="515"/>
      <c r="GP9" s="515"/>
      <c r="GQ9" s="515"/>
      <c r="GR9" s="515"/>
      <c r="GS9" s="515"/>
      <c r="GT9" s="515"/>
      <c r="GU9" s="515"/>
      <c r="GV9" s="515"/>
      <c r="GW9" s="515"/>
      <c r="GX9" s="515"/>
      <c r="GY9" s="515"/>
      <c r="GZ9" s="515"/>
      <c r="HA9" s="515"/>
      <c r="HB9" s="515"/>
      <c r="HC9" s="515"/>
      <c r="HD9" s="515"/>
      <c r="HE9" s="515"/>
      <c r="HF9" s="515"/>
      <c r="HG9" s="515"/>
      <c r="HH9" s="515"/>
      <c r="HI9" s="515"/>
      <c r="HJ9" s="515"/>
      <c r="HK9" s="515"/>
      <c r="HL9" s="515"/>
      <c r="HM9" s="515"/>
      <c r="HN9" s="515"/>
      <c r="HO9" s="515"/>
      <c r="HP9" s="515"/>
      <c r="HQ9" s="515"/>
      <c r="HR9" s="515"/>
      <c r="HS9" s="515"/>
      <c r="HT9" s="515"/>
      <c r="HU9" s="515"/>
      <c r="HV9" s="515"/>
      <c r="HW9" s="515"/>
      <c r="HX9" s="515"/>
      <c r="HY9" s="515"/>
      <c r="HZ9" s="515"/>
      <c r="IA9" s="515"/>
      <c r="IB9" s="515"/>
      <c r="IC9" s="515"/>
      <c r="ID9" s="515"/>
      <c r="IE9" s="515"/>
      <c r="IF9" s="515"/>
      <c r="IG9" s="515"/>
      <c r="IH9" s="515"/>
      <c r="II9" s="515"/>
      <c r="IJ9" s="515"/>
      <c r="IK9" s="515"/>
      <c r="IL9" s="515"/>
      <c r="IM9" s="515"/>
      <c r="IN9" s="515"/>
      <c r="IO9" s="515"/>
      <c r="IP9" s="515"/>
      <c r="IQ9" s="515"/>
      <c r="IR9" s="515"/>
    </row>
    <row r="10" spans="1:252" ht="15">
      <c r="A10" s="517"/>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515"/>
      <c r="BC10" s="515"/>
      <c r="BD10" s="515"/>
      <c r="BE10" s="515"/>
      <c r="BF10" s="515"/>
      <c r="BG10" s="515"/>
      <c r="BH10" s="515"/>
      <c r="BI10" s="515"/>
      <c r="BJ10" s="515"/>
      <c r="BK10" s="515"/>
      <c r="BL10" s="515"/>
      <c r="BM10" s="515"/>
      <c r="BN10" s="515"/>
      <c r="BO10" s="515"/>
      <c r="BP10" s="515"/>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c r="FL10" s="515"/>
      <c r="FM10" s="515"/>
      <c r="FN10" s="515"/>
      <c r="FO10" s="515"/>
      <c r="FP10" s="515"/>
      <c r="FQ10" s="515"/>
      <c r="FR10" s="515"/>
      <c r="FS10" s="515"/>
      <c r="FT10" s="515"/>
      <c r="FU10" s="515"/>
      <c r="FV10" s="515"/>
      <c r="FW10" s="515"/>
      <c r="FX10" s="515"/>
      <c r="FY10" s="515"/>
      <c r="FZ10" s="515"/>
      <c r="GA10" s="515"/>
      <c r="GB10" s="515"/>
      <c r="GC10" s="515"/>
      <c r="GD10" s="515"/>
      <c r="GE10" s="515"/>
      <c r="GF10" s="515"/>
      <c r="GG10" s="515"/>
      <c r="GH10" s="515"/>
      <c r="GI10" s="515"/>
      <c r="GJ10" s="515"/>
      <c r="GK10" s="515"/>
      <c r="GL10" s="515"/>
      <c r="GM10" s="515"/>
      <c r="GN10" s="515"/>
      <c r="GO10" s="515"/>
      <c r="GP10" s="515"/>
      <c r="GQ10" s="515"/>
      <c r="GR10" s="515"/>
      <c r="GS10" s="515"/>
      <c r="GT10" s="515"/>
      <c r="GU10" s="515"/>
      <c r="GV10" s="515"/>
      <c r="GW10" s="515"/>
      <c r="GX10" s="515"/>
      <c r="GY10" s="515"/>
      <c r="GZ10" s="515"/>
      <c r="HA10" s="515"/>
      <c r="HB10" s="515"/>
      <c r="HC10" s="515"/>
      <c r="HD10" s="515"/>
      <c r="HE10" s="515"/>
      <c r="HF10" s="515"/>
      <c r="HG10" s="515"/>
      <c r="HH10" s="515"/>
      <c r="HI10" s="515"/>
      <c r="HJ10" s="515"/>
      <c r="HK10" s="515"/>
      <c r="HL10" s="515"/>
      <c r="HM10" s="515"/>
      <c r="HN10" s="515"/>
      <c r="HO10" s="515"/>
      <c r="HP10" s="515"/>
      <c r="HQ10" s="515"/>
      <c r="HR10" s="515"/>
      <c r="HS10" s="515"/>
      <c r="HT10" s="515"/>
      <c r="HU10" s="515"/>
      <c r="HV10" s="515"/>
      <c r="HW10" s="515"/>
      <c r="HX10" s="515"/>
      <c r="HY10" s="515"/>
      <c r="HZ10" s="515"/>
      <c r="IA10" s="515"/>
      <c r="IB10" s="515"/>
      <c r="IC10" s="515"/>
      <c r="ID10" s="515"/>
      <c r="IE10" s="515"/>
      <c r="IF10" s="515"/>
      <c r="IG10" s="515"/>
      <c r="IH10" s="515"/>
      <c r="II10" s="515"/>
      <c r="IJ10" s="515"/>
      <c r="IK10" s="515"/>
      <c r="IL10" s="515"/>
      <c r="IM10" s="515"/>
      <c r="IN10" s="515"/>
      <c r="IO10" s="515"/>
      <c r="IP10" s="515"/>
      <c r="IQ10" s="515"/>
      <c r="IR10" s="515"/>
    </row>
    <row r="11" spans="1:252" ht="15">
      <c r="A11" s="517"/>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515"/>
      <c r="BK11" s="515"/>
      <c r="BL11" s="515"/>
      <c r="BM11" s="515"/>
      <c r="BN11" s="515"/>
      <c r="BO11" s="515"/>
      <c r="BP11" s="515"/>
      <c r="BQ11" s="515"/>
      <c r="BR11" s="515"/>
      <c r="BS11" s="515"/>
      <c r="BT11" s="515"/>
      <c r="BU11" s="515"/>
      <c r="BV11" s="515"/>
      <c r="BW11" s="515"/>
      <c r="BX11" s="515"/>
      <c r="BY11" s="515"/>
      <c r="BZ11" s="515"/>
      <c r="CA11" s="515"/>
      <c r="CB11" s="515"/>
      <c r="CC11" s="515"/>
      <c r="CD11" s="515"/>
      <c r="CE11" s="515"/>
      <c r="CF11" s="515"/>
      <c r="CG11" s="515"/>
      <c r="CH11" s="515"/>
      <c r="CI11" s="515"/>
      <c r="CJ11" s="515"/>
      <c r="CK11" s="515"/>
      <c r="CL11" s="515"/>
      <c r="CM11" s="515"/>
      <c r="CN11" s="515"/>
      <c r="CO11" s="515"/>
      <c r="CP11" s="515"/>
      <c r="CQ11" s="515"/>
      <c r="CR11" s="515"/>
      <c r="CS11" s="515"/>
      <c r="CT11" s="515"/>
      <c r="CU11" s="515"/>
      <c r="CV11" s="515"/>
      <c r="CW11" s="515"/>
      <c r="CX11" s="515"/>
      <c r="CY11" s="515"/>
      <c r="CZ11" s="515"/>
      <c r="DA11" s="515"/>
      <c r="DB11" s="515"/>
      <c r="DC11" s="515"/>
      <c r="DD11" s="515"/>
      <c r="DE11" s="515"/>
      <c r="DF11" s="515"/>
      <c r="DG11" s="515"/>
      <c r="DH11" s="515"/>
      <c r="DI11" s="515"/>
      <c r="DJ11" s="515"/>
      <c r="DK11" s="515"/>
      <c r="DL11" s="515"/>
      <c r="DM11" s="515"/>
      <c r="DN11" s="515"/>
      <c r="DO11" s="515"/>
      <c r="DP11" s="515"/>
      <c r="DQ11" s="515"/>
      <c r="DR11" s="515"/>
      <c r="DS11" s="515"/>
      <c r="DT11" s="515"/>
      <c r="DU11" s="515"/>
      <c r="DV11" s="515"/>
      <c r="DW11" s="515"/>
      <c r="DX11" s="515"/>
      <c r="DY11" s="515"/>
      <c r="DZ11" s="515"/>
      <c r="EA11" s="515"/>
      <c r="EB11" s="515"/>
      <c r="EC11" s="515"/>
      <c r="ED11" s="515"/>
      <c r="EE11" s="515"/>
      <c r="EF11" s="515"/>
      <c r="EG11" s="515"/>
      <c r="EH11" s="515"/>
      <c r="EI11" s="515"/>
      <c r="EJ11" s="515"/>
      <c r="EK11" s="515"/>
      <c r="EL11" s="515"/>
      <c r="EM11" s="515"/>
      <c r="EN11" s="515"/>
      <c r="EO11" s="515"/>
      <c r="EP11" s="515"/>
      <c r="EQ11" s="515"/>
      <c r="ER11" s="515"/>
      <c r="ES11" s="515"/>
      <c r="ET11" s="515"/>
      <c r="EU11" s="515"/>
      <c r="EV11" s="515"/>
      <c r="EW11" s="515"/>
      <c r="EX11" s="515"/>
      <c r="EY11" s="515"/>
      <c r="EZ11" s="515"/>
      <c r="FA11" s="515"/>
      <c r="FB11" s="515"/>
      <c r="FC11" s="515"/>
      <c r="FD11" s="515"/>
      <c r="FE11" s="515"/>
      <c r="FF11" s="515"/>
      <c r="FG11" s="515"/>
      <c r="FH11" s="515"/>
      <c r="FI11" s="515"/>
      <c r="FJ11" s="515"/>
      <c r="FK11" s="515"/>
      <c r="FL11" s="515"/>
      <c r="FM11" s="515"/>
      <c r="FN11" s="515"/>
      <c r="FO11" s="515"/>
      <c r="FP11" s="515"/>
      <c r="FQ11" s="515"/>
      <c r="FR11" s="515"/>
      <c r="FS11" s="515"/>
      <c r="FT11" s="515"/>
      <c r="FU11" s="515"/>
      <c r="FV11" s="515"/>
      <c r="FW11" s="515"/>
      <c r="FX11" s="515"/>
      <c r="FY11" s="515"/>
      <c r="FZ11" s="515"/>
      <c r="GA11" s="515"/>
      <c r="GB11" s="515"/>
      <c r="GC11" s="515"/>
      <c r="GD11" s="515"/>
      <c r="GE11" s="515"/>
      <c r="GF11" s="515"/>
      <c r="GG11" s="515"/>
      <c r="GH11" s="515"/>
      <c r="GI11" s="515"/>
      <c r="GJ11" s="515"/>
      <c r="GK11" s="515"/>
      <c r="GL11" s="515"/>
      <c r="GM11" s="515"/>
      <c r="GN11" s="515"/>
      <c r="GO11" s="515"/>
      <c r="GP11" s="515"/>
      <c r="GQ11" s="515"/>
      <c r="GR11" s="515"/>
      <c r="GS11" s="515"/>
      <c r="GT11" s="515"/>
      <c r="GU11" s="515"/>
      <c r="GV11" s="515"/>
      <c r="GW11" s="515"/>
      <c r="GX11" s="515"/>
      <c r="GY11" s="515"/>
      <c r="GZ11" s="515"/>
      <c r="HA11" s="515"/>
      <c r="HB11" s="515"/>
      <c r="HC11" s="515"/>
      <c r="HD11" s="515"/>
      <c r="HE11" s="515"/>
      <c r="HF11" s="515"/>
      <c r="HG11" s="515"/>
      <c r="HH11" s="515"/>
      <c r="HI11" s="515"/>
      <c r="HJ11" s="515"/>
      <c r="HK11" s="515"/>
      <c r="HL11" s="515"/>
      <c r="HM11" s="515"/>
      <c r="HN11" s="515"/>
      <c r="HO11" s="515"/>
      <c r="HP11" s="515"/>
      <c r="HQ11" s="515"/>
      <c r="HR11" s="515"/>
      <c r="HS11" s="515"/>
      <c r="HT11" s="515"/>
      <c r="HU11" s="515"/>
      <c r="HV11" s="515"/>
      <c r="HW11" s="515"/>
      <c r="HX11" s="515"/>
      <c r="HY11" s="515"/>
      <c r="HZ11" s="515"/>
      <c r="IA11" s="515"/>
      <c r="IB11" s="515"/>
      <c r="IC11" s="515"/>
      <c r="ID11" s="515"/>
      <c r="IE11" s="515"/>
      <c r="IF11" s="515"/>
      <c r="IG11" s="515"/>
      <c r="IH11" s="515"/>
      <c r="II11" s="515"/>
      <c r="IJ11" s="515"/>
      <c r="IK11" s="515"/>
      <c r="IL11" s="515"/>
      <c r="IM11" s="515"/>
      <c r="IN11" s="515"/>
      <c r="IO11" s="515"/>
      <c r="IP11" s="515"/>
      <c r="IQ11" s="515"/>
      <c r="IR11" s="515"/>
    </row>
    <row r="12" spans="1:252" ht="18" customHeight="1">
      <c r="A12" s="515"/>
      <c r="B12" s="515"/>
      <c r="C12" s="4" t="s">
        <v>657</v>
      </c>
      <c r="D12" s="518"/>
      <c r="E12" s="518"/>
      <c r="F12" s="63"/>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c r="BO12" s="515"/>
      <c r="BP12" s="515"/>
      <c r="BQ12" s="515"/>
      <c r="BR12" s="515"/>
      <c r="BS12" s="515"/>
      <c r="BT12" s="515"/>
      <c r="BU12" s="515"/>
      <c r="BV12" s="515"/>
      <c r="BW12" s="515"/>
      <c r="BX12" s="515"/>
      <c r="BY12" s="515"/>
      <c r="BZ12" s="515"/>
      <c r="CA12" s="515"/>
      <c r="CB12" s="515"/>
      <c r="CC12" s="515"/>
      <c r="CD12" s="515"/>
      <c r="CE12" s="515"/>
      <c r="CF12" s="515"/>
      <c r="CG12" s="515"/>
      <c r="CH12" s="515"/>
      <c r="CI12" s="515"/>
      <c r="CJ12" s="515"/>
      <c r="CK12" s="515"/>
      <c r="CL12" s="515"/>
      <c r="CM12" s="515"/>
      <c r="CN12" s="515"/>
      <c r="CO12" s="515"/>
      <c r="CP12" s="515"/>
      <c r="CQ12" s="515"/>
      <c r="CR12" s="515"/>
      <c r="CS12" s="515"/>
      <c r="CT12" s="515"/>
      <c r="CU12" s="515"/>
      <c r="CV12" s="515"/>
      <c r="CW12" s="515"/>
      <c r="CX12" s="515"/>
      <c r="CY12" s="515"/>
      <c r="CZ12" s="515"/>
      <c r="DA12" s="515"/>
      <c r="DB12" s="515"/>
      <c r="DC12" s="515"/>
      <c r="DD12" s="515"/>
      <c r="DE12" s="515"/>
      <c r="DF12" s="515"/>
      <c r="DG12" s="515"/>
      <c r="DH12" s="515"/>
      <c r="DI12" s="515"/>
      <c r="DJ12" s="515"/>
      <c r="DK12" s="515"/>
      <c r="DL12" s="515"/>
      <c r="DM12" s="515"/>
      <c r="DN12" s="515"/>
      <c r="DO12" s="515"/>
      <c r="DP12" s="515"/>
      <c r="DQ12" s="515"/>
      <c r="DR12" s="515"/>
      <c r="DS12" s="515"/>
      <c r="DT12" s="515"/>
      <c r="DU12" s="515"/>
      <c r="DV12" s="515"/>
      <c r="DW12" s="515"/>
      <c r="DX12" s="515"/>
      <c r="DY12" s="515"/>
      <c r="DZ12" s="515"/>
      <c r="EA12" s="515"/>
      <c r="EB12" s="515"/>
      <c r="EC12" s="515"/>
      <c r="ED12" s="515"/>
      <c r="EE12" s="515"/>
      <c r="EF12" s="515"/>
      <c r="EG12" s="515"/>
      <c r="EH12" s="515"/>
      <c r="EI12" s="515"/>
      <c r="EJ12" s="515"/>
      <c r="EK12" s="515"/>
      <c r="EL12" s="515"/>
      <c r="EM12" s="515"/>
      <c r="EN12" s="515"/>
      <c r="EO12" s="515"/>
      <c r="EP12" s="515"/>
      <c r="EQ12" s="515"/>
      <c r="ER12" s="515"/>
      <c r="ES12" s="515"/>
      <c r="ET12" s="515"/>
      <c r="EU12" s="515"/>
      <c r="EV12" s="515"/>
      <c r="EW12" s="515"/>
      <c r="EX12" s="515"/>
      <c r="EY12" s="515"/>
      <c r="EZ12" s="515"/>
      <c r="FA12" s="515"/>
      <c r="FB12" s="515"/>
      <c r="FC12" s="515"/>
      <c r="FD12" s="515"/>
      <c r="FE12" s="515"/>
      <c r="FF12" s="515"/>
      <c r="FG12" s="515"/>
      <c r="FH12" s="515"/>
      <c r="FI12" s="515"/>
      <c r="FJ12" s="515"/>
      <c r="FK12" s="515"/>
      <c r="FL12" s="515"/>
      <c r="FM12" s="515"/>
      <c r="FN12" s="515"/>
      <c r="FO12" s="515"/>
      <c r="FP12" s="515"/>
      <c r="FQ12" s="515"/>
      <c r="FR12" s="515"/>
      <c r="FS12" s="515"/>
      <c r="FT12" s="515"/>
      <c r="FU12" s="515"/>
      <c r="FV12" s="515"/>
      <c r="FW12" s="515"/>
      <c r="FX12" s="515"/>
      <c r="FY12" s="515"/>
      <c r="FZ12" s="515"/>
      <c r="GA12" s="515"/>
      <c r="GB12" s="515"/>
      <c r="GC12" s="515"/>
      <c r="GD12" s="515"/>
      <c r="GE12" s="515"/>
      <c r="GF12" s="515"/>
      <c r="GG12" s="515"/>
      <c r="GH12" s="515"/>
      <c r="GI12" s="515"/>
      <c r="GJ12" s="515"/>
      <c r="GK12" s="515"/>
      <c r="GL12" s="515"/>
      <c r="GM12" s="515"/>
      <c r="GN12" s="515"/>
      <c r="GO12" s="515"/>
      <c r="GP12" s="515"/>
      <c r="GQ12" s="515"/>
      <c r="GR12" s="515"/>
      <c r="GS12" s="515"/>
      <c r="GT12" s="515"/>
      <c r="GU12" s="515"/>
      <c r="GV12" s="515"/>
      <c r="GW12" s="515"/>
      <c r="GX12" s="515"/>
      <c r="GY12" s="515"/>
      <c r="GZ12" s="515"/>
      <c r="HA12" s="515"/>
      <c r="HB12" s="515"/>
      <c r="HC12" s="515"/>
      <c r="HD12" s="515"/>
      <c r="HE12" s="515"/>
      <c r="HF12" s="515"/>
      <c r="HG12" s="515"/>
      <c r="HH12" s="515"/>
      <c r="HI12" s="515"/>
      <c r="HJ12" s="515"/>
      <c r="HK12" s="515"/>
      <c r="HL12" s="515"/>
      <c r="HM12" s="515"/>
      <c r="HN12" s="515"/>
      <c r="HO12" s="515"/>
      <c r="HP12" s="515"/>
      <c r="HQ12" s="515"/>
      <c r="HR12" s="515"/>
      <c r="HS12" s="515"/>
      <c r="HT12" s="515"/>
      <c r="HU12" s="515"/>
      <c r="HV12" s="515"/>
      <c r="HW12" s="515"/>
      <c r="HX12" s="515"/>
      <c r="HY12" s="515"/>
      <c r="HZ12" s="515"/>
      <c r="IA12" s="515"/>
      <c r="IB12" s="515"/>
      <c r="IC12" s="515"/>
      <c r="ID12" s="515"/>
      <c r="IE12" s="515"/>
      <c r="IF12" s="515"/>
      <c r="IG12" s="515"/>
      <c r="IH12" s="515"/>
      <c r="II12" s="515"/>
      <c r="IJ12" s="515"/>
      <c r="IK12" s="515"/>
      <c r="IL12" s="515"/>
      <c r="IM12" s="515"/>
      <c r="IN12" s="515"/>
      <c r="IO12" s="515"/>
      <c r="IP12" s="515"/>
      <c r="IQ12" s="515"/>
      <c r="IR12" s="515"/>
    </row>
    <row r="13" spans="1:252" ht="18" customHeight="1">
      <c r="A13" s="515"/>
      <c r="B13" s="515"/>
      <c r="C13" s="4" t="s">
        <v>230</v>
      </c>
      <c r="D13" s="518"/>
      <c r="E13" s="518"/>
      <c r="F13" s="63"/>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c r="CO13" s="515"/>
      <c r="CP13" s="515"/>
      <c r="CQ13" s="515"/>
      <c r="CR13" s="515"/>
      <c r="CS13" s="515"/>
      <c r="CT13" s="515"/>
      <c r="CU13" s="515"/>
      <c r="CV13" s="515"/>
      <c r="CW13" s="515"/>
      <c r="CX13" s="515"/>
      <c r="CY13" s="515"/>
      <c r="CZ13" s="515"/>
      <c r="DA13" s="515"/>
      <c r="DB13" s="515"/>
      <c r="DC13" s="515"/>
      <c r="DD13" s="515"/>
      <c r="DE13" s="515"/>
      <c r="DF13" s="515"/>
      <c r="DG13" s="515"/>
      <c r="DH13" s="515"/>
      <c r="DI13" s="515"/>
      <c r="DJ13" s="515"/>
      <c r="DK13" s="515"/>
      <c r="DL13" s="515"/>
      <c r="DM13" s="515"/>
      <c r="DN13" s="515"/>
      <c r="DO13" s="515"/>
      <c r="DP13" s="515"/>
      <c r="DQ13" s="515"/>
      <c r="DR13" s="515"/>
      <c r="DS13" s="515"/>
      <c r="DT13" s="515"/>
      <c r="DU13" s="515"/>
      <c r="DV13" s="515"/>
      <c r="DW13" s="515"/>
      <c r="DX13" s="515"/>
      <c r="DY13" s="515"/>
      <c r="DZ13" s="515"/>
      <c r="EA13" s="515"/>
      <c r="EB13" s="515"/>
      <c r="EC13" s="515"/>
      <c r="ED13" s="515"/>
      <c r="EE13" s="515"/>
      <c r="EF13" s="515"/>
      <c r="EG13" s="515"/>
      <c r="EH13" s="515"/>
      <c r="EI13" s="515"/>
      <c r="EJ13" s="515"/>
      <c r="EK13" s="515"/>
      <c r="EL13" s="515"/>
      <c r="EM13" s="515"/>
      <c r="EN13" s="515"/>
      <c r="EO13" s="515"/>
      <c r="EP13" s="515"/>
      <c r="EQ13" s="515"/>
      <c r="ER13" s="515"/>
      <c r="ES13" s="515"/>
      <c r="ET13" s="515"/>
      <c r="EU13" s="515"/>
      <c r="EV13" s="515"/>
      <c r="EW13" s="515"/>
      <c r="EX13" s="515"/>
      <c r="EY13" s="515"/>
      <c r="EZ13" s="515"/>
      <c r="FA13" s="515"/>
      <c r="FB13" s="515"/>
      <c r="FC13" s="515"/>
      <c r="FD13" s="515"/>
      <c r="FE13" s="515"/>
      <c r="FF13" s="515"/>
      <c r="FG13" s="515"/>
      <c r="FH13" s="515"/>
      <c r="FI13" s="515"/>
      <c r="FJ13" s="515"/>
      <c r="FK13" s="515"/>
      <c r="FL13" s="515"/>
      <c r="FM13" s="515"/>
      <c r="FN13" s="515"/>
      <c r="FO13" s="515"/>
      <c r="FP13" s="515"/>
      <c r="FQ13" s="515"/>
      <c r="FR13" s="515"/>
      <c r="FS13" s="515"/>
      <c r="FT13" s="515"/>
      <c r="FU13" s="515"/>
      <c r="FV13" s="515"/>
      <c r="FW13" s="515"/>
      <c r="FX13" s="515"/>
      <c r="FY13" s="515"/>
      <c r="FZ13" s="515"/>
      <c r="GA13" s="515"/>
      <c r="GB13" s="515"/>
      <c r="GC13" s="515"/>
      <c r="GD13" s="515"/>
      <c r="GE13" s="515"/>
      <c r="GF13" s="515"/>
      <c r="GG13" s="515"/>
      <c r="GH13" s="515"/>
      <c r="GI13" s="515"/>
      <c r="GJ13" s="515"/>
      <c r="GK13" s="515"/>
      <c r="GL13" s="515"/>
      <c r="GM13" s="515"/>
      <c r="GN13" s="515"/>
      <c r="GO13" s="515"/>
      <c r="GP13" s="515"/>
      <c r="GQ13" s="515"/>
      <c r="GR13" s="515"/>
      <c r="GS13" s="515"/>
      <c r="GT13" s="515"/>
      <c r="GU13" s="515"/>
      <c r="GV13" s="515"/>
      <c r="GW13" s="515"/>
      <c r="GX13" s="515"/>
      <c r="GY13" s="515"/>
      <c r="GZ13" s="515"/>
      <c r="HA13" s="515"/>
      <c r="HB13" s="515"/>
      <c r="HC13" s="515"/>
      <c r="HD13" s="515"/>
      <c r="HE13" s="515"/>
      <c r="HF13" s="515"/>
      <c r="HG13" s="515"/>
      <c r="HH13" s="515"/>
      <c r="HI13" s="515"/>
      <c r="HJ13" s="515"/>
      <c r="HK13" s="515"/>
      <c r="HL13" s="515"/>
      <c r="HM13" s="515"/>
      <c r="HN13" s="515"/>
      <c r="HO13" s="515"/>
      <c r="HP13" s="515"/>
      <c r="HQ13" s="515"/>
      <c r="HR13" s="515"/>
      <c r="HS13" s="515"/>
      <c r="HT13" s="515"/>
      <c r="HU13" s="515"/>
      <c r="HV13" s="515"/>
      <c r="HW13" s="515"/>
      <c r="HX13" s="515"/>
      <c r="HY13" s="515"/>
      <c r="HZ13" s="515"/>
      <c r="IA13" s="515"/>
      <c r="IB13" s="515"/>
      <c r="IC13" s="515"/>
      <c r="ID13" s="515"/>
      <c r="IE13" s="515"/>
      <c r="IF13" s="515"/>
      <c r="IG13" s="515"/>
      <c r="IH13" s="515"/>
      <c r="II13" s="515"/>
      <c r="IJ13" s="515"/>
      <c r="IK13" s="515"/>
      <c r="IL13" s="515"/>
      <c r="IM13" s="515"/>
      <c r="IN13" s="515"/>
      <c r="IO13" s="515"/>
      <c r="IP13" s="515"/>
      <c r="IQ13" s="515"/>
      <c r="IR13" s="515"/>
    </row>
    <row r="14" spans="1:252" ht="18" customHeight="1">
      <c r="A14" s="515"/>
      <c r="B14" s="515"/>
      <c r="C14" s="4" t="s">
        <v>658</v>
      </c>
      <c r="D14" s="518"/>
      <c r="E14" s="518"/>
      <c r="F14" s="63"/>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c r="CO14" s="515"/>
      <c r="CP14" s="515"/>
      <c r="CQ14" s="515"/>
      <c r="CR14" s="515"/>
      <c r="CS14" s="515"/>
      <c r="CT14" s="515"/>
      <c r="CU14" s="515"/>
      <c r="CV14" s="515"/>
      <c r="CW14" s="515"/>
      <c r="CX14" s="515"/>
      <c r="CY14" s="515"/>
      <c r="CZ14" s="515"/>
      <c r="DA14" s="515"/>
      <c r="DB14" s="515"/>
      <c r="DC14" s="515"/>
      <c r="DD14" s="515"/>
      <c r="DE14" s="515"/>
      <c r="DF14" s="515"/>
      <c r="DG14" s="515"/>
      <c r="DH14" s="515"/>
      <c r="DI14" s="515"/>
      <c r="DJ14" s="515"/>
      <c r="DK14" s="515"/>
      <c r="DL14" s="515"/>
      <c r="DM14" s="515"/>
      <c r="DN14" s="515"/>
      <c r="DO14" s="515"/>
      <c r="DP14" s="515"/>
      <c r="DQ14" s="515"/>
      <c r="DR14" s="515"/>
      <c r="DS14" s="515"/>
      <c r="DT14" s="515"/>
      <c r="DU14" s="515"/>
      <c r="DV14" s="515"/>
      <c r="DW14" s="515"/>
      <c r="DX14" s="515"/>
      <c r="DY14" s="515"/>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c r="FL14" s="515"/>
      <c r="FM14" s="515"/>
      <c r="FN14" s="515"/>
      <c r="FO14" s="515"/>
      <c r="FP14" s="515"/>
      <c r="FQ14" s="515"/>
      <c r="FR14" s="515"/>
      <c r="FS14" s="515"/>
      <c r="FT14" s="515"/>
      <c r="FU14" s="515"/>
      <c r="FV14" s="515"/>
      <c r="FW14" s="515"/>
      <c r="FX14" s="515"/>
      <c r="FY14" s="515"/>
      <c r="FZ14" s="515"/>
      <c r="GA14" s="515"/>
      <c r="GB14" s="515"/>
      <c r="GC14" s="515"/>
      <c r="GD14" s="515"/>
      <c r="GE14" s="515"/>
      <c r="GF14" s="515"/>
      <c r="GG14" s="515"/>
      <c r="GH14" s="515"/>
      <c r="GI14" s="515"/>
      <c r="GJ14" s="515"/>
      <c r="GK14" s="515"/>
      <c r="GL14" s="515"/>
      <c r="GM14" s="515"/>
      <c r="GN14" s="515"/>
      <c r="GO14" s="515"/>
      <c r="GP14" s="515"/>
      <c r="GQ14" s="515"/>
      <c r="GR14" s="515"/>
      <c r="GS14" s="515"/>
      <c r="GT14" s="515"/>
      <c r="GU14" s="515"/>
      <c r="GV14" s="515"/>
      <c r="GW14" s="515"/>
      <c r="GX14" s="515"/>
      <c r="GY14" s="515"/>
      <c r="GZ14" s="515"/>
      <c r="HA14" s="515"/>
      <c r="HB14" s="515"/>
      <c r="HC14" s="515"/>
      <c r="HD14" s="515"/>
      <c r="HE14" s="515"/>
      <c r="HF14" s="515"/>
      <c r="HG14" s="515"/>
      <c r="HH14" s="515"/>
      <c r="HI14" s="515"/>
      <c r="HJ14" s="515"/>
      <c r="HK14" s="515"/>
      <c r="HL14" s="515"/>
      <c r="HM14" s="515"/>
      <c r="HN14" s="515"/>
      <c r="HO14" s="515"/>
      <c r="HP14" s="515"/>
      <c r="HQ14" s="515"/>
      <c r="HR14" s="515"/>
      <c r="HS14" s="515"/>
      <c r="HT14" s="515"/>
      <c r="HU14" s="515"/>
      <c r="HV14" s="515"/>
      <c r="HW14" s="515"/>
      <c r="HX14" s="515"/>
      <c r="HY14" s="515"/>
      <c r="HZ14" s="515"/>
      <c r="IA14" s="515"/>
      <c r="IB14" s="515"/>
      <c r="IC14" s="515"/>
      <c r="ID14" s="515"/>
      <c r="IE14" s="515"/>
      <c r="IF14" s="515"/>
      <c r="IG14" s="515"/>
      <c r="IH14" s="515"/>
      <c r="II14" s="515"/>
      <c r="IJ14" s="515"/>
      <c r="IK14" s="515"/>
      <c r="IL14" s="515"/>
      <c r="IM14" s="515"/>
      <c r="IN14" s="515"/>
      <c r="IO14" s="515"/>
      <c r="IP14" s="515"/>
      <c r="IQ14" s="515"/>
      <c r="IR14" s="515"/>
    </row>
    <row r="15" spans="1:252" ht="18" customHeight="1">
      <c r="A15" s="515"/>
      <c r="B15" s="515"/>
      <c r="C15" s="519"/>
      <c r="D15" s="520"/>
      <c r="E15" s="520"/>
      <c r="F15" s="521"/>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c r="CO15" s="515"/>
      <c r="CP15" s="515"/>
      <c r="CQ15" s="515"/>
      <c r="CR15" s="515"/>
      <c r="CS15" s="515"/>
      <c r="CT15" s="515"/>
      <c r="CU15" s="515"/>
      <c r="CV15" s="515"/>
      <c r="CW15" s="515"/>
      <c r="CX15" s="515"/>
      <c r="CY15" s="515"/>
      <c r="CZ15" s="515"/>
      <c r="DA15" s="515"/>
      <c r="DB15" s="515"/>
      <c r="DC15" s="515"/>
      <c r="DD15" s="515"/>
      <c r="DE15" s="515"/>
      <c r="DF15" s="515"/>
      <c r="DG15" s="515"/>
      <c r="DH15" s="515"/>
      <c r="DI15" s="515"/>
      <c r="DJ15" s="515"/>
      <c r="DK15" s="515"/>
      <c r="DL15" s="515"/>
      <c r="DM15" s="515"/>
      <c r="DN15" s="515"/>
      <c r="DO15" s="515"/>
      <c r="DP15" s="515"/>
      <c r="DQ15" s="515"/>
      <c r="DR15" s="515"/>
      <c r="DS15" s="515"/>
      <c r="DT15" s="515"/>
      <c r="DU15" s="515"/>
      <c r="DV15" s="515"/>
      <c r="DW15" s="515"/>
      <c r="DX15" s="515"/>
      <c r="DY15" s="515"/>
      <c r="DZ15" s="515"/>
      <c r="EA15" s="515"/>
      <c r="EB15" s="515"/>
      <c r="EC15" s="515"/>
      <c r="ED15" s="515"/>
      <c r="EE15" s="515"/>
      <c r="EF15" s="515"/>
      <c r="EG15" s="515"/>
      <c r="EH15" s="515"/>
      <c r="EI15" s="515"/>
      <c r="EJ15" s="515"/>
      <c r="EK15" s="515"/>
      <c r="EL15" s="515"/>
      <c r="EM15" s="515"/>
      <c r="EN15" s="515"/>
      <c r="EO15" s="515"/>
      <c r="EP15" s="515"/>
      <c r="EQ15" s="515"/>
      <c r="ER15" s="515"/>
      <c r="ES15" s="515"/>
      <c r="ET15" s="515"/>
      <c r="EU15" s="515"/>
      <c r="EV15" s="515"/>
      <c r="EW15" s="515"/>
      <c r="EX15" s="515"/>
      <c r="EY15" s="515"/>
      <c r="EZ15" s="515"/>
      <c r="FA15" s="515"/>
      <c r="FB15" s="515"/>
      <c r="FC15" s="515"/>
      <c r="FD15" s="515"/>
      <c r="FE15" s="515"/>
      <c r="FF15" s="515"/>
      <c r="FG15" s="515"/>
      <c r="FH15" s="515"/>
      <c r="FI15" s="515"/>
      <c r="FJ15" s="515"/>
      <c r="FK15" s="515"/>
      <c r="FL15" s="515"/>
      <c r="FM15" s="515"/>
      <c r="FN15" s="515"/>
      <c r="FO15" s="515"/>
      <c r="FP15" s="515"/>
      <c r="FQ15" s="515"/>
      <c r="FR15" s="515"/>
      <c r="FS15" s="515"/>
      <c r="FT15" s="515"/>
      <c r="FU15" s="515"/>
      <c r="FV15" s="515"/>
      <c r="FW15" s="515"/>
      <c r="FX15" s="515"/>
      <c r="FY15" s="515"/>
      <c r="FZ15" s="515"/>
      <c r="GA15" s="515"/>
      <c r="GB15" s="515"/>
      <c r="GC15" s="515"/>
      <c r="GD15" s="515"/>
      <c r="GE15" s="515"/>
      <c r="GF15" s="515"/>
      <c r="GG15" s="515"/>
      <c r="GH15" s="515"/>
      <c r="GI15" s="515"/>
      <c r="GJ15" s="515"/>
      <c r="GK15" s="515"/>
      <c r="GL15" s="515"/>
      <c r="GM15" s="515"/>
      <c r="GN15" s="515"/>
      <c r="GO15" s="515"/>
      <c r="GP15" s="515"/>
      <c r="GQ15" s="515"/>
      <c r="GR15" s="515"/>
      <c r="GS15" s="515"/>
      <c r="GT15" s="515"/>
      <c r="GU15" s="515"/>
      <c r="GV15" s="515"/>
      <c r="GW15" s="515"/>
      <c r="GX15" s="515"/>
      <c r="GY15" s="515"/>
      <c r="GZ15" s="515"/>
      <c r="HA15" s="515"/>
      <c r="HB15" s="515"/>
      <c r="HC15" s="515"/>
      <c r="HD15" s="515"/>
      <c r="HE15" s="515"/>
      <c r="HF15" s="515"/>
      <c r="HG15" s="515"/>
      <c r="HH15" s="515"/>
      <c r="HI15" s="515"/>
      <c r="HJ15" s="515"/>
      <c r="HK15" s="515"/>
      <c r="HL15" s="515"/>
      <c r="HM15" s="515"/>
      <c r="HN15" s="515"/>
      <c r="HO15" s="515"/>
      <c r="HP15" s="515"/>
      <c r="HQ15" s="515"/>
      <c r="HR15" s="515"/>
      <c r="HS15" s="515"/>
      <c r="HT15" s="515"/>
      <c r="HU15" s="515"/>
      <c r="HV15" s="515"/>
      <c r="HW15" s="515"/>
      <c r="HX15" s="515"/>
      <c r="HY15" s="515"/>
      <c r="HZ15" s="515"/>
      <c r="IA15" s="515"/>
      <c r="IB15" s="515"/>
      <c r="IC15" s="515"/>
      <c r="ID15" s="515"/>
      <c r="IE15" s="515"/>
      <c r="IF15" s="515"/>
      <c r="IG15" s="515"/>
      <c r="IH15" s="515"/>
      <c r="II15" s="515"/>
      <c r="IJ15" s="515"/>
      <c r="IK15" s="515"/>
      <c r="IL15" s="515"/>
      <c r="IM15" s="515"/>
      <c r="IN15" s="515"/>
      <c r="IO15" s="515"/>
      <c r="IP15" s="515"/>
      <c r="IQ15" s="515"/>
      <c r="IR15" s="515"/>
    </row>
    <row r="16" spans="1:252" ht="18" customHeight="1">
      <c r="A16" s="515"/>
      <c r="B16" s="515"/>
      <c r="C16" s="922" t="s">
        <v>1314</v>
      </c>
      <c r="D16" s="2"/>
      <c r="E16" s="2"/>
      <c r="F16" s="922" t="s">
        <v>1203</v>
      </c>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c r="CK16" s="515"/>
      <c r="CL16" s="515"/>
      <c r="CM16" s="515"/>
      <c r="CN16" s="515"/>
      <c r="CO16" s="515"/>
      <c r="CP16" s="515"/>
      <c r="CQ16" s="515"/>
      <c r="CR16" s="515"/>
      <c r="CS16" s="515"/>
      <c r="CT16" s="515"/>
      <c r="CU16" s="515"/>
      <c r="CV16" s="515"/>
      <c r="CW16" s="515"/>
      <c r="CX16" s="515"/>
      <c r="CY16" s="515"/>
      <c r="CZ16" s="515"/>
      <c r="DA16" s="515"/>
      <c r="DB16" s="515"/>
      <c r="DC16" s="515"/>
      <c r="DD16" s="515"/>
      <c r="DE16" s="515"/>
      <c r="DF16" s="515"/>
      <c r="DG16" s="515"/>
      <c r="DH16" s="515"/>
      <c r="DI16" s="515"/>
      <c r="DJ16" s="515"/>
      <c r="DK16" s="515"/>
      <c r="DL16" s="515"/>
      <c r="DM16" s="515"/>
      <c r="DN16" s="515"/>
      <c r="DO16" s="515"/>
      <c r="DP16" s="515"/>
      <c r="DQ16" s="515"/>
      <c r="DR16" s="515"/>
      <c r="DS16" s="515"/>
      <c r="DT16" s="515"/>
      <c r="DU16" s="515"/>
      <c r="DV16" s="515"/>
      <c r="DW16" s="515"/>
      <c r="DX16" s="515"/>
      <c r="DY16" s="515"/>
      <c r="DZ16" s="515"/>
      <c r="EA16" s="515"/>
      <c r="EB16" s="515"/>
      <c r="EC16" s="515"/>
      <c r="ED16" s="515"/>
      <c r="EE16" s="515"/>
      <c r="EF16" s="515"/>
      <c r="EG16" s="515"/>
      <c r="EH16" s="515"/>
      <c r="EI16" s="515"/>
      <c r="EJ16" s="515"/>
      <c r="EK16" s="515"/>
      <c r="EL16" s="515"/>
      <c r="EM16" s="515"/>
      <c r="EN16" s="515"/>
      <c r="EO16" s="515"/>
      <c r="EP16" s="515"/>
      <c r="EQ16" s="515"/>
      <c r="ER16" s="515"/>
      <c r="ES16" s="515"/>
      <c r="ET16" s="515"/>
      <c r="EU16" s="515"/>
      <c r="EV16" s="515"/>
      <c r="EW16" s="515"/>
      <c r="EX16" s="515"/>
      <c r="EY16" s="515"/>
      <c r="EZ16" s="515"/>
      <c r="FA16" s="515"/>
      <c r="FB16" s="515"/>
      <c r="FC16" s="515"/>
      <c r="FD16" s="515"/>
      <c r="FE16" s="515"/>
      <c r="FF16" s="515"/>
      <c r="FG16" s="515"/>
      <c r="FH16" s="515"/>
      <c r="FI16" s="515"/>
      <c r="FJ16" s="515"/>
      <c r="FK16" s="515"/>
      <c r="FL16" s="515"/>
      <c r="FM16" s="515"/>
      <c r="FN16" s="515"/>
      <c r="FO16" s="515"/>
      <c r="FP16" s="515"/>
      <c r="FQ16" s="515"/>
      <c r="FR16" s="515"/>
      <c r="FS16" s="515"/>
      <c r="FT16" s="515"/>
      <c r="FU16" s="515"/>
      <c r="FV16" s="515"/>
      <c r="FW16" s="515"/>
      <c r="FX16" s="515"/>
      <c r="FY16" s="515"/>
      <c r="FZ16" s="515"/>
      <c r="GA16" s="515"/>
      <c r="GB16" s="515"/>
      <c r="GC16" s="515"/>
      <c r="GD16" s="515"/>
      <c r="GE16" s="515"/>
      <c r="GF16" s="515"/>
      <c r="GG16" s="515"/>
      <c r="GH16" s="515"/>
      <c r="GI16" s="515"/>
      <c r="GJ16" s="515"/>
      <c r="GK16" s="515"/>
      <c r="GL16" s="515"/>
      <c r="GM16" s="515"/>
      <c r="GN16" s="515"/>
      <c r="GO16" s="515"/>
      <c r="GP16" s="515"/>
      <c r="GQ16" s="515"/>
      <c r="GR16" s="515"/>
      <c r="GS16" s="515"/>
      <c r="GT16" s="515"/>
      <c r="GU16" s="515"/>
      <c r="GV16" s="515"/>
      <c r="GW16" s="515"/>
      <c r="GX16" s="515"/>
      <c r="GY16" s="515"/>
      <c r="GZ16" s="515"/>
      <c r="HA16" s="515"/>
      <c r="HB16" s="515"/>
      <c r="HC16" s="515"/>
      <c r="HD16" s="515"/>
      <c r="HE16" s="515"/>
      <c r="HF16" s="515"/>
      <c r="HG16" s="515"/>
      <c r="HH16" s="515"/>
      <c r="HI16" s="515"/>
      <c r="HJ16" s="515"/>
      <c r="HK16" s="515"/>
      <c r="HL16" s="515"/>
      <c r="HM16" s="515"/>
      <c r="HN16" s="515"/>
      <c r="HO16" s="515"/>
      <c r="HP16" s="515"/>
      <c r="HQ16" s="515"/>
      <c r="HR16" s="515"/>
      <c r="HS16" s="515"/>
      <c r="HT16" s="515"/>
      <c r="HU16" s="515"/>
      <c r="HV16" s="515"/>
      <c r="HW16" s="515"/>
      <c r="HX16" s="515"/>
      <c r="HY16" s="515"/>
      <c r="HZ16" s="515"/>
      <c r="IA16" s="515"/>
      <c r="IB16" s="515"/>
      <c r="IC16" s="515"/>
      <c r="ID16" s="515"/>
      <c r="IE16" s="515"/>
      <c r="IF16" s="515"/>
      <c r="IG16" s="515"/>
      <c r="IH16" s="515"/>
      <c r="II16" s="515"/>
      <c r="IJ16" s="515"/>
      <c r="IK16" s="515"/>
      <c r="IL16" s="515"/>
      <c r="IM16" s="515"/>
      <c r="IN16" s="515"/>
      <c r="IO16" s="515"/>
      <c r="IP16" s="515"/>
      <c r="IQ16" s="515"/>
      <c r="IR16" s="515"/>
    </row>
    <row r="17" spans="1:252" ht="18">
      <c r="A17" s="515"/>
      <c r="B17" s="515"/>
      <c r="C17" s="8"/>
      <c r="D17" s="522"/>
      <c r="E17" s="522"/>
      <c r="F17" s="8"/>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c r="CK17" s="515"/>
      <c r="CL17" s="515"/>
      <c r="CM17" s="515"/>
      <c r="CN17" s="515"/>
      <c r="CO17" s="515"/>
      <c r="CP17" s="515"/>
      <c r="CQ17" s="515"/>
      <c r="CR17" s="515"/>
      <c r="CS17" s="515"/>
      <c r="CT17" s="515"/>
      <c r="CU17" s="515"/>
      <c r="CV17" s="515"/>
      <c r="CW17" s="515"/>
      <c r="CX17" s="515"/>
      <c r="CY17" s="515"/>
      <c r="CZ17" s="515"/>
      <c r="DA17" s="515"/>
      <c r="DB17" s="515"/>
      <c r="DC17" s="515"/>
      <c r="DD17" s="515"/>
      <c r="DE17" s="515"/>
      <c r="DF17" s="515"/>
      <c r="DG17" s="515"/>
      <c r="DH17" s="515"/>
      <c r="DI17" s="515"/>
      <c r="DJ17" s="515"/>
      <c r="DK17" s="515"/>
      <c r="DL17" s="515"/>
      <c r="DM17" s="515"/>
      <c r="DN17" s="515"/>
      <c r="DO17" s="515"/>
      <c r="DP17" s="515"/>
      <c r="DQ17" s="515"/>
      <c r="DR17" s="515"/>
      <c r="DS17" s="515"/>
      <c r="DT17" s="515"/>
      <c r="DU17" s="515"/>
      <c r="DV17" s="515"/>
      <c r="DW17" s="515"/>
      <c r="DX17" s="515"/>
      <c r="DY17" s="515"/>
      <c r="DZ17" s="515"/>
      <c r="EA17" s="515"/>
      <c r="EB17" s="515"/>
      <c r="EC17" s="515"/>
      <c r="ED17" s="515"/>
      <c r="EE17" s="515"/>
      <c r="EF17" s="515"/>
      <c r="EG17" s="515"/>
      <c r="EH17" s="515"/>
      <c r="EI17" s="515"/>
      <c r="EJ17" s="515"/>
      <c r="EK17" s="515"/>
      <c r="EL17" s="515"/>
      <c r="EM17" s="515"/>
      <c r="EN17" s="515"/>
      <c r="EO17" s="515"/>
      <c r="EP17" s="515"/>
      <c r="EQ17" s="515"/>
      <c r="ER17" s="515"/>
      <c r="ES17" s="515"/>
      <c r="ET17" s="515"/>
      <c r="EU17" s="515"/>
      <c r="EV17" s="515"/>
      <c r="EW17" s="515"/>
      <c r="EX17" s="515"/>
      <c r="EY17" s="515"/>
      <c r="EZ17" s="515"/>
      <c r="FA17" s="515"/>
      <c r="FB17" s="515"/>
      <c r="FC17" s="515"/>
      <c r="FD17" s="515"/>
      <c r="FE17" s="515"/>
      <c r="FF17" s="515"/>
      <c r="FG17" s="515"/>
      <c r="FH17" s="515"/>
      <c r="FI17" s="515"/>
      <c r="FJ17" s="515"/>
      <c r="FK17" s="515"/>
      <c r="FL17" s="515"/>
      <c r="FM17" s="515"/>
      <c r="FN17" s="515"/>
      <c r="FO17" s="515"/>
      <c r="FP17" s="515"/>
      <c r="FQ17" s="515"/>
      <c r="FR17" s="515"/>
      <c r="FS17" s="515"/>
      <c r="FT17" s="515"/>
      <c r="FU17" s="515"/>
      <c r="FV17" s="515"/>
      <c r="FW17" s="515"/>
      <c r="FX17" s="515"/>
      <c r="FY17" s="515"/>
      <c r="FZ17" s="515"/>
      <c r="GA17" s="515"/>
      <c r="GB17" s="515"/>
      <c r="GC17" s="515"/>
      <c r="GD17" s="515"/>
      <c r="GE17" s="515"/>
      <c r="GF17" s="515"/>
      <c r="GG17" s="515"/>
      <c r="GH17" s="515"/>
      <c r="GI17" s="515"/>
      <c r="GJ17" s="515"/>
      <c r="GK17" s="515"/>
      <c r="GL17" s="515"/>
      <c r="GM17" s="515"/>
      <c r="GN17" s="515"/>
      <c r="GO17" s="515"/>
      <c r="GP17" s="515"/>
      <c r="GQ17" s="515"/>
      <c r="GR17" s="515"/>
      <c r="GS17" s="515"/>
      <c r="GT17" s="515"/>
      <c r="GU17" s="515"/>
      <c r="GV17" s="515"/>
      <c r="GW17" s="515"/>
      <c r="GX17" s="515"/>
      <c r="GY17" s="515"/>
      <c r="GZ17" s="515"/>
      <c r="HA17" s="515"/>
      <c r="HB17" s="515"/>
      <c r="HC17" s="515"/>
      <c r="HD17" s="515"/>
      <c r="HE17" s="515"/>
      <c r="HF17" s="515"/>
      <c r="HG17" s="515"/>
      <c r="HH17" s="515"/>
      <c r="HI17" s="515"/>
      <c r="HJ17" s="515"/>
      <c r="HK17" s="515"/>
      <c r="HL17" s="515"/>
      <c r="HM17" s="515"/>
      <c r="HN17" s="515"/>
      <c r="HO17" s="515"/>
      <c r="HP17" s="515"/>
      <c r="HQ17" s="515"/>
      <c r="HR17" s="515"/>
      <c r="HS17" s="515"/>
      <c r="HT17" s="515"/>
      <c r="HU17" s="515"/>
      <c r="HV17" s="515"/>
      <c r="HW17" s="515"/>
      <c r="HX17" s="515"/>
      <c r="HY17" s="515"/>
      <c r="HZ17" s="515"/>
      <c r="IA17" s="515"/>
      <c r="IB17" s="515"/>
      <c r="IC17" s="515"/>
      <c r="ID17" s="515"/>
      <c r="IE17" s="515"/>
      <c r="IF17" s="515"/>
      <c r="IG17" s="515"/>
      <c r="IH17" s="515"/>
      <c r="II17" s="515"/>
      <c r="IJ17" s="515"/>
      <c r="IK17" s="515"/>
      <c r="IL17" s="515"/>
      <c r="IM17" s="515"/>
      <c r="IN17" s="515"/>
      <c r="IO17" s="515"/>
      <c r="IP17" s="515"/>
      <c r="IQ17" s="515"/>
      <c r="IR17" s="515"/>
    </row>
    <row r="18" spans="1:252" ht="21" customHeight="1">
      <c r="A18" s="61" t="s">
        <v>0</v>
      </c>
      <c r="B18" s="515"/>
      <c r="C18" s="2"/>
      <c r="D18" s="522"/>
      <c r="E18" s="522"/>
      <c r="F18" s="2"/>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c r="BO18" s="515"/>
      <c r="BP18" s="515"/>
      <c r="BQ18" s="515"/>
      <c r="BR18" s="515"/>
      <c r="BS18" s="515"/>
      <c r="BT18" s="515"/>
      <c r="BU18" s="515"/>
      <c r="BV18" s="515"/>
      <c r="BW18" s="515"/>
      <c r="BX18" s="515"/>
      <c r="BY18" s="515"/>
      <c r="BZ18" s="515"/>
      <c r="CA18" s="515"/>
      <c r="CB18" s="515"/>
      <c r="CC18" s="515"/>
      <c r="CD18" s="515"/>
      <c r="CE18" s="515"/>
      <c r="CF18" s="515"/>
      <c r="CG18" s="515"/>
      <c r="CH18" s="515"/>
      <c r="CI18" s="515"/>
      <c r="CJ18" s="515"/>
      <c r="CK18" s="515"/>
      <c r="CL18" s="515"/>
      <c r="CM18" s="515"/>
      <c r="CN18" s="515"/>
      <c r="CO18" s="515"/>
      <c r="CP18" s="515"/>
      <c r="CQ18" s="515"/>
      <c r="CR18" s="515"/>
      <c r="CS18" s="515"/>
      <c r="CT18" s="515"/>
      <c r="CU18" s="515"/>
      <c r="CV18" s="515"/>
      <c r="CW18" s="515"/>
      <c r="CX18" s="515"/>
      <c r="CY18" s="515"/>
      <c r="CZ18" s="515"/>
      <c r="DA18" s="515"/>
      <c r="DB18" s="515"/>
      <c r="DC18" s="515"/>
      <c r="DD18" s="515"/>
      <c r="DE18" s="515"/>
      <c r="DF18" s="515"/>
      <c r="DG18" s="515"/>
      <c r="DH18" s="515"/>
      <c r="DI18" s="515"/>
      <c r="DJ18" s="515"/>
      <c r="DK18" s="515"/>
      <c r="DL18" s="515"/>
      <c r="DM18" s="515"/>
      <c r="DN18" s="515"/>
      <c r="DO18" s="515"/>
      <c r="DP18" s="515"/>
      <c r="DQ18" s="515"/>
      <c r="DR18" s="515"/>
      <c r="DS18" s="515"/>
      <c r="DT18" s="515"/>
      <c r="DU18" s="515"/>
      <c r="DV18" s="515"/>
      <c r="DW18" s="515"/>
      <c r="DX18" s="515"/>
      <c r="DY18" s="515"/>
      <c r="DZ18" s="515"/>
      <c r="EA18" s="515"/>
      <c r="EB18" s="515"/>
      <c r="EC18" s="515"/>
      <c r="ED18" s="515"/>
      <c r="EE18" s="515"/>
      <c r="EF18" s="515"/>
      <c r="EG18" s="515"/>
      <c r="EH18" s="515"/>
      <c r="EI18" s="515"/>
      <c r="EJ18" s="515"/>
      <c r="EK18" s="515"/>
      <c r="EL18" s="515"/>
      <c r="EM18" s="515"/>
      <c r="EN18" s="515"/>
      <c r="EO18" s="515"/>
      <c r="EP18" s="515"/>
      <c r="EQ18" s="515"/>
      <c r="ER18" s="515"/>
      <c r="ES18" s="515"/>
      <c r="ET18" s="515"/>
      <c r="EU18" s="515"/>
      <c r="EV18" s="515"/>
      <c r="EW18" s="515"/>
      <c r="EX18" s="515"/>
      <c r="EY18" s="515"/>
      <c r="EZ18" s="515"/>
      <c r="FA18" s="515"/>
      <c r="FB18" s="515"/>
      <c r="FC18" s="515"/>
      <c r="FD18" s="515"/>
      <c r="FE18" s="515"/>
      <c r="FF18" s="515"/>
      <c r="FG18" s="515"/>
      <c r="FH18" s="515"/>
      <c r="FI18" s="515"/>
      <c r="FJ18" s="515"/>
      <c r="FK18" s="515"/>
      <c r="FL18" s="515"/>
      <c r="FM18" s="515"/>
      <c r="FN18" s="515"/>
      <c r="FO18" s="515"/>
      <c r="FP18" s="515"/>
      <c r="FQ18" s="515"/>
      <c r="FR18" s="515"/>
      <c r="FS18" s="515"/>
      <c r="FT18" s="515"/>
      <c r="FU18" s="515"/>
      <c r="FV18" s="515"/>
      <c r="FW18" s="515"/>
      <c r="FX18" s="515"/>
      <c r="FY18" s="515"/>
      <c r="FZ18" s="515"/>
      <c r="GA18" s="515"/>
      <c r="GB18" s="515"/>
      <c r="GC18" s="515"/>
      <c r="GD18" s="515"/>
      <c r="GE18" s="515"/>
      <c r="GF18" s="515"/>
      <c r="GG18" s="515"/>
      <c r="GH18" s="515"/>
      <c r="GI18" s="515"/>
      <c r="GJ18" s="515"/>
      <c r="GK18" s="515"/>
      <c r="GL18" s="515"/>
      <c r="GM18" s="515"/>
      <c r="GN18" s="515"/>
      <c r="GO18" s="515"/>
      <c r="GP18" s="515"/>
      <c r="GQ18" s="515"/>
      <c r="GR18" s="515"/>
      <c r="GS18" s="515"/>
      <c r="GT18" s="515"/>
      <c r="GU18" s="515"/>
      <c r="GV18" s="515"/>
      <c r="GW18" s="515"/>
      <c r="GX18" s="515"/>
      <c r="GY18" s="515"/>
      <c r="GZ18" s="515"/>
      <c r="HA18" s="515"/>
      <c r="HB18" s="515"/>
      <c r="HC18" s="515"/>
      <c r="HD18" s="515"/>
      <c r="HE18" s="515"/>
      <c r="HF18" s="515"/>
      <c r="HG18" s="515"/>
      <c r="HH18" s="515"/>
      <c r="HI18" s="515"/>
      <c r="HJ18" s="515"/>
      <c r="HK18" s="515"/>
      <c r="HL18" s="515"/>
      <c r="HM18" s="515"/>
      <c r="HN18" s="515"/>
      <c r="HO18" s="515"/>
      <c r="HP18" s="515"/>
      <c r="HQ18" s="515"/>
      <c r="HR18" s="515"/>
      <c r="HS18" s="515"/>
      <c r="HT18" s="515"/>
      <c r="HU18" s="515"/>
      <c r="HV18" s="515"/>
      <c r="HW18" s="515"/>
      <c r="HX18" s="515"/>
      <c r="HY18" s="515"/>
      <c r="HZ18" s="515"/>
      <c r="IA18" s="515"/>
      <c r="IB18" s="515"/>
      <c r="IC18" s="515"/>
      <c r="ID18" s="515"/>
      <c r="IE18" s="515"/>
      <c r="IF18" s="515"/>
      <c r="IG18" s="515"/>
      <c r="IH18" s="515"/>
      <c r="II18" s="515"/>
      <c r="IJ18" s="515"/>
      <c r="IK18" s="515"/>
      <c r="IL18" s="515"/>
      <c r="IM18" s="515"/>
      <c r="IN18" s="515"/>
      <c r="IO18" s="515"/>
      <c r="IP18" s="515"/>
      <c r="IQ18" s="515"/>
      <c r="IR18" s="515"/>
    </row>
    <row r="19" spans="1:252" ht="21" customHeight="1">
      <c r="A19" s="523" t="s">
        <v>659</v>
      </c>
      <c r="B19" s="5" t="s">
        <v>22</v>
      </c>
      <c r="C19" s="422">
        <v>151021</v>
      </c>
      <c r="D19" s="522"/>
      <c r="E19" s="146"/>
      <c r="F19" s="422">
        <v>145216</v>
      </c>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5"/>
      <c r="CO19" s="515"/>
      <c r="CP19" s="515"/>
      <c r="CQ19" s="515"/>
      <c r="CR19" s="515"/>
      <c r="CS19" s="515"/>
      <c r="CT19" s="515"/>
      <c r="CU19" s="515"/>
      <c r="CV19" s="515"/>
      <c r="CW19" s="515"/>
      <c r="CX19" s="515"/>
      <c r="CY19" s="515"/>
      <c r="CZ19" s="515"/>
      <c r="DA19" s="515"/>
      <c r="DB19" s="515"/>
      <c r="DC19" s="515"/>
      <c r="DD19" s="515"/>
      <c r="DE19" s="515"/>
      <c r="DF19" s="515"/>
      <c r="DG19" s="515"/>
      <c r="DH19" s="515"/>
      <c r="DI19" s="515"/>
      <c r="DJ19" s="515"/>
      <c r="DK19" s="515"/>
      <c r="DL19" s="515"/>
      <c r="DM19" s="515"/>
      <c r="DN19" s="515"/>
      <c r="DO19" s="515"/>
      <c r="DP19" s="515"/>
      <c r="DQ19" s="515"/>
      <c r="DR19" s="515"/>
      <c r="DS19" s="515"/>
      <c r="DT19" s="515"/>
      <c r="DU19" s="515"/>
      <c r="DV19" s="515"/>
      <c r="DW19" s="515"/>
      <c r="DX19" s="515"/>
      <c r="DY19" s="515"/>
      <c r="DZ19" s="515"/>
      <c r="EA19" s="515"/>
      <c r="EB19" s="515"/>
      <c r="EC19" s="515"/>
      <c r="ED19" s="515"/>
      <c r="EE19" s="515"/>
      <c r="EF19" s="515"/>
      <c r="EG19" s="515"/>
      <c r="EH19" s="515"/>
      <c r="EI19" s="515"/>
      <c r="EJ19" s="515"/>
      <c r="EK19" s="515"/>
      <c r="EL19" s="515"/>
      <c r="EM19" s="515"/>
      <c r="EN19" s="515"/>
      <c r="EO19" s="515"/>
      <c r="EP19" s="515"/>
      <c r="EQ19" s="515"/>
      <c r="ER19" s="515"/>
      <c r="ES19" s="515"/>
      <c r="ET19" s="515"/>
      <c r="EU19" s="515"/>
      <c r="EV19" s="515"/>
      <c r="EW19" s="515"/>
      <c r="EX19" s="515"/>
      <c r="EY19" s="515"/>
      <c r="EZ19" s="515"/>
      <c r="FA19" s="515"/>
      <c r="FB19" s="515"/>
      <c r="FC19" s="515"/>
      <c r="FD19" s="515"/>
      <c r="FE19" s="515"/>
      <c r="FF19" s="515"/>
      <c r="FG19" s="515"/>
      <c r="FH19" s="515"/>
      <c r="FI19" s="515"/>
      <c r="FJ19" s="515"/>
      <c r="FK19" s="515"/>
      <c r="FL19" s="515"/>
      <c r="FM19" s="515"/>
      <c r="FN19" s="515"/>
      <c r="FO19" s="515"/>
      <c r="FP19" s="515"/>
      <c r="FQ19" s="515"/>
      <c r="FR19" s="515"/>
      <c r="FS19" s="515"/>
      <c r="FT19" s="515"/>
      <c r="FU19" s="515"/>
      <c r="FV19" s="515"/>
      <c r="FW19" s="515"/>
      <c r="FX19" s="515"/>
      <c r="FY19" s="515"/>
      <c r="FZ19" s="515"/>
      <c r="GA19" s="515"/>
      <c r="GB19" s="515"/>
      <c r="GC19" s="515"/>
      <c r="GD19" s="515"/>
      <c r="GE19" s="515"/>
      <c r="GF19" s="515"/>
      <c r="GG19" s="515"/>
      <c r="GH19" s="515"/>
      <c r="GI19" s="515"/>
      <c r="GJ19" s="515"/>
      <c r="GK19" s="515"/>
      <c r="GL19" s="515"/>
      <c r="GM19" s="515"/>
      <c r="GN19" s="515"/>
      <c r="GO19" s="515"/>
      <c r="GP19" s="515"/>
      <c r="GQ19" s="515"/>
      <c r="GR19" s="515"/>
      <c r="GS19" s="515"/>
      <c r="GT19" s="515"/>
      <c r="GU19" s="515"/>
      <c r="GV19" s="515"/>
      <c r="GW19" s="515"/>
      <c r="GX19" s="515"/>
      <c r="GY19" s="515"/>
      <c r="GZ19" s="515"/>
      <c r="HA19" s="515"/>
      <c r="HB19" s="515"/>
      <c r="HC19" s="515"/>
      <c r="HD19" s="515"/>
      <c r="HE19" s="515"/>
      <c r="HF19" s="515"/>
      <c r="HG19" s="515"/>
      <c r="HH19" s="515"/>
      <c r="HI19" s="515"/>
      <c r="HJ19" s="515"/>
      <c r="HK19" s="515"/>
      <c r="HL19" s="515"/>
      <c r="HM19" s="515"/>
      <c r="HN19" s="515"/>
      <c r="HO19" s="515"/>
      <c r="HP19" s="515"/>
      <c r="HQ19" s="515"/>
      <c r="HR19" s="515"/>
      <c r="HS19" s="515"/>
      <c r="HT19" s="515"/>
      <c r="HU19" s="515"/>
      <c r="HV19" s="515"/>
      <c r="HW19" s="515"/>
      <c r="HX19" s="515"/>
      <c r="HY19" s="515"/>
      <c r="HZ19" s="515"/>
      <c r="IA19" s="515"/>
      <c r="IB19" s="515"/>
      <c r="IC19" s="515"/>
      <c r="ID19" s="515"/>
      <c r="IE19" s="515"/>
      <c r="IF19" s="515"/>
      <c r="IG19" s="515"/>
      <c r="IH19" s="515"/>
      <c r="II19" s="515"/>
      <c r="IJ19" s="515"/>
      <c r="IK19" s="515"/>
      <c r="IL19" s="515"/>
      <c r="IM19" s="515"/>
      <c r="IN19" s="515"/>
      <c r="IO19" s="515"/>
      <c r="IP19" s="515"/>
      <c r="IQ19" s="515"/>
      <c r="IR19" s="515"/>
    </row>
    <row r="20" spans="1:252" ht="21" customHeight="1">
      <c r="A20" s="61" t="s">
        <v>660</v>
      </c>
      <c r="B20" s="5" t="s">
        <v>22</v>
      </c>
      <c r="C20" s="524">
        <f>ROUND(SUM(C19:C19),1)</f>
        <v>151021</v>
      </c>
      <c r="D20" s="525"/>
      <c r="E20" s="525"/>
      <c r="F20" s="524">
        <f>ROUND(SUM(F19:F19),1)</f>
        <v>145216</v>
      </c>
      <c r="G20" s="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5"/>
      <c r="CY20" s="515"/>
      <c r="CZ20" s="515"/>
      <c r="DA20" s="515"/>
      <c r="DB20" s="515"/>
      <c r="DC20" s="515"/>
      <c r="DD20" s="515"/>
      <c r="DE20" s="515"/>
      <c r="DF20" s="515"/>
      <c r="DG20" s="515"/>
      <c r="DH20" s="515"/>
      <c r="DI20" s="515"/>
      <c r="DJ20" s="515"/>
      <c r="DK20" s="515"/>
      <c r="DL20" s="515"/>
      <c r="DM20" s="515"/>
      <c r="DN20" s="515"/>
      <c r="DO20" s="515"/>
      <c r="DP20" s="515"/>
      <c r="DQ20" s="515"/>
      <c r="DR20" s="515"/>
      <c r="DS20" s="515"/>
      <c r="DT20" s="515"/>
      <c r="DU20" s="515"/>
      <c r="DV20" s="515"/>
      <c r="DW20" s="515"/>
      <c r="DX20" s="515"/>
      <c r="DY20" s="515"/>
      <c r="DZ20" s="515"/>
      <c r="EA20" s="515"/>
      <c r="EB20" s="515"/>
      <c r="EC20" s="515"/>
      <c r="ED20" s="515"/>
      <c r="EE20" s="515"/>
      <c r="EF20" s="515"/>
      <c r="EG20" s="515"/>
      <c r="EH20" s="515"/>
      <c r="EI20" s="515"/>
      <c r="EJ20" s="515"/>
      <c r="EK20" s="515"/>
      <c r="EL20" s="515"/>
      <c r="EM20" s="515"/>
      <c r="EN20" s="515"/>
      <c r="EO20" s="515"/>
      <c r="EP20" s="515"/>
      <c r="EQ20" s="515"/>
      <c r="ER20" s="515"/>
      <c r="ES20" s="515"/>
      <c r="ET20" s="515"/>
      <c r="EU20" s="515"/>
      <c r="EV20" s="515"/>
      <c r="EW20" s="515"/>
      <c r="EX20" s="515"/>
      <c r="EY20" s="515"/>
      <c r="EZ20" s="515"/>
      <c r="FA20" s="515"/>
      <c r="FB20" s="515"/>
      <c r="FC20" s="515"/>
      <c r="FD20" s="515"/>
      <c r="FE20" s="515"/>
      <c r="FF20" s="515"/>
      <c r="FG20" s="515"/>
      <c r="FH20" s="515"/>
      <c r="FI20" s="515"/>
      <c r="FJ20" s="515"/>
      <c r="FK20" s="515"/>
      <c r="FL20" s="515"/>
      <c r="FM20" s="515"/>
      <c r="FN20" s="515"/>
      <c r="FO20" s="515"/>
      <c r="FP20" s="515"/>
      <c r="FQ20" s="515"/>
      <c r="FR20" s="515"/>
      <c r="FS20" s="515"/>
      <c r="FT20" s="515"/>
      <c r="FU20" s="515"/>
      <c r="FV20" s="515"/>
      <c r="FW20" s="515"/>
      <c r="FX20" s="515"/>
      <c r="FY20" s="515"/>
      <c r="FZ20" s="515"/>
      <c r="GA20" s="515"/>
      <c r="GB20" s="515"/>
      <c r="GC20" s="515"/>
      <c r="GD20" s="515"/>
      <c r="GE20" s="515"/>
      <c r="GF20" s="515"/>
      <c r="GG20" s="515"/>
      <c r="GH20" s="515"/>
      <c r="GI20" s="515"/>
      <c r="GJ20" s="515"/>
      <c r="GK20" s="515"/>
      <c r="GL20" s="515"/>
      <c r="GM20" s="515"/>
      <c r="GN20" s="515"/>
      <c r="GO20" s="515"/>
      <c r="GP20" s="515"/>
      <c r="GQ20" s="515"/>
      <c r="GR20" s="515"/>
      <c r="GS20" s="515"/>
      <c r="GT20" s="515"/>
      <c r="GU20" s="515"/>
      <c r="GV20" s="515"/>
      <c r="GW20" s="515"/>
      <c r="GX20" s="515"/>
      <c r="GY20" s="515"/>
      <c r="GZ20" s="515"/>
      <c r="HA20" s="515"/>
      <c r="HB20" s="515"/>
      <c r="HC20" s="515"/>
      <c r="HD20" s="515"/>
      <c r="HE20" s="515"/>
      <c r="HF20" s="515"/>
      <c r="HG20" s="515"/>
      <c r="HH20" s="515"/>
      <c r="HI20" s="515"/>
      <c r="HJ20" s="515"/>
      <c r="HK20" s="515"/>
      <c r="HL20" s="515"/>
      <c r="HM20" s="515"/>
      <c r="HN20" s="515"/>
      <c r="HO20" s="515"/>
      <c r="HP20" s="515"/>
      <c r="HQ20" s="515"/>
      <c r="HR20" s="515"/>
      <c r="HS20" s="515"/>
      <c r="HT20" s="515"/>
      <c r="HU20" s="515"/>
      <c r="HV20" s="515"/>
      <c r="HW20" s="515"/>
      <c r="HX20" s="515"/>
      <c r="HY20" s="515"/>
      <c r="HZ20" s="515"/>
      <c r="IA20" s="515"/>
      <c r="IB20" s="515"/>
      <c r="IC20" s="515"/>
      <c r="ID20" s="515"/>
      <c r="IE20" s="515"/>
      <c r="IF20" s="515"/>
      <c r="IG20" s="515"/>
      <c r="IH20" s="515"/>
      <c r="II20" s="515"/>
      <c r="IJ20" s="515"/>
      <c r="IK20" s="515"/>
      <c r="IL20" s="515"/>
      <c r="IM20" s="515"/>
      <c r="IN20" s="515"/>
      <c r="IO20" s="515"/>
      <c r="IP20" s="515"/>
      <c r="IQ20" s="515"/>
      <c r="IR20" s="515"/>
    </row>
    <row r="21" spans="1:252" ht="18">
      <c r="A21" s="2"/>
      <c r="B21" s="515"/>
      <c r="C21" s="8"/>
      <c r="D21" s="522"/>
      <c r="E21" s="522"/>
      <c r="F21" s="78"/>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5"/>
      <c r="CG21" s="515"/>
      <c r="CH21" s="515"/>
      <c r="CI21" s="515"/>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15"/>
      <c r="DJ21" s="515"/>
      <c r="DK21" s="515"/>
      <c r="DL21" s="515"/>
      <c r="DM21" s="515"/>
      <c r="DN21" s="515"/>
      <c r="DO21" s="515"/>
      <c r="DP21" s="515"/>
      <c r="DQ21" s="515"/>
      <c r="DR21" s="515"/>
      <c r="DS21" s="515"/>
      <c r="DT21" s="515"/>
      <c r="DU21" s="515"/>
      <c r="DV21" s="515"/>
      <c r="DW21" s="515"/>
      <c r="DX21" s="515"/>
      <c r="DY21" s="515"/>
      <c r="DZ21" s="515"/>
      <c r="EA21" s="515"/>
      <c r="EB21" s="515"/>
      <c r="EC21" s="515"/>
      <c r="ED21" s="515"/>
      <c r="EE21" s="515"/>
      <c r="EF21" s="515"/>
      <c r="EG21" s="515"/>
      <c r="EH21" s="515"/>
      <c r="EI21" s="515"/>
      <c r="EJ21" s="515"/>
      <c r="EK21" s="515"/>
      <c r="EL21" s="515"/>
      <c r="EM21" s="515"/>
      <c r="EN21" s="515"/>
      <c r="EO21" s="515"/>
      <c r="EP21" s="515"/>
      <c r="EQ21" s="515"/>
      <c r="ER21" s="515"/>
      <c r="ES21" s="515"/>
      <c r="ET21" s="515"/>
      <c r="EU21" s="515"/>
      <c r="EV21" s="515"/>
      <c r="EW21" s="515"/>
      <c r="EX21" s="515"/>
      <c r="EY21" s="515"/>
      <c r="EZ21" s="515"/>
      <c r="FA21" s="515"/>
      <c r="FB21" s="515"/>
      <c r="FC21" s="515"/>
      <c r="FD21" s="515"/>
      <c r="FE21" s="515"/>
      <c r="FF21" s="515"/>
      <c r="FG21" s="515"/>
      <c r="FH21" s="515"/>
      <c r="FI21" s="515"/>
      <c r="FJ21" s="515"/>
      <c r="FK21" s="515"/>
      <c r="FL21" s="515"/>
      <c r="FM21" s="515"/>
      <c r="FN21" s="515"/>
      <c r="FO21" s="515"/>
      <c r="FP21" s="515"/>
      <c r="FQ21" s="515"/>
      <c r="FR21" s="515"/>
      <c r="FS21" s="515"/>
      <c r="FT21" s="515"/>
      <c r="FU21" s="515"/>
      <c r="FV21" s="515"/>
      <c r="FW21" s="515"/>
      <c r="FX21" s="515"/>
      <c r="FY21" s="515"/>
      <c r="FZ21" s="515"/>
      <c r="GA21" s="515"/>
      <c r="GB21" s="515"/>
      <c r="GC21" s="515"/>
      <c r="GD21" s="515"/>
      <c r="GE21" s="515"/>
      <c r="GF21" s="515"/>
      <c r="GG21" s="515"/>
      <c r="GH21" s="515"/>
      <c r="GI21" s="515"/>
      <c r="GJ21" s="515"/>
      <c r="GK21" s="515"/>
      <c r="GL21" s="515"/>
      <c r="GM21" s="515"/>
      <c r="GN21" s="515"/>
      <c r="GO21" s="515"/>
      <c r="GP21" s="515"/>
      <c r="GQ21" s="515"/>
      <c r="GR21" s="515"/>
      <c r="GS21" s="515"/>
      <c r="GT21" s="515"/>
      <c r="GU21" s="515"/>
      <c r="GV21" s="515"/>
      <c r="GW21" s="515"/>
      <c r="GX21" s="515"/>
      <c r="GY21" s="515"/>
      <c r="GZ21" s="515"/>
      <c r="HA21" s="515"/>
      <c r="HB21" s="515"/>
      <c r="HC21" s="515"/>
      <c r="HD21" s="515"/>
      <c r="HE21" s="515"/>
      <c r="HF21" s="515"/>
      <c r="HG21" s="515"/>
      <c r="HH21" s="515"/>
      <c r="HI21" s="515"/>
      <c r="HJ21" s="515"/>
      <c r="HK21" s="515"/>
      <c r="HL21" s="515"/>
      <c r="HM21" s="515"/>
      <c r="HN21" s="515"/>
      <c r="HO21" s="515"/>
      <c r="HP21" s="515"/>
      <c r="HQ21" s="515"/>
      <c r="HR21" s="515"/>
      <c r="HS21" s="515"/>
      <c r="HT21" s="515"/>
      <c r="HU21" s="515"/>
      <c r="HV21" s="515"/>
      <c r="HW21" s="515"/>
      <c r="HX21" s="515"/>
      <c r="HY21" s="515"/>
      <c r="HZ21" s="515"/>
      <c r="IA21" s="515"/>
      <c r="IB21" s="515"/>
      <c r="IC21" s="515"/>
      <c r="ID21" s="515"/>
      <c r="IE21" s="515"/>
      <c r="IF21" s="515"/>
      <c r="IG21" s="515"/>
      <c r="IH21" s="515"/>
      <c r="II21" s="515"/>
      <c r="IJ21" s="515"/>
      <c r="IK21" s="515"/>
      <c r="IL21" s="515"/>
      <c r="IM21" s="515"/>
      <c r="IN21" s="515"/>
      <c r="IO21" s="515"/>
      <c r="IP21" s="515"/>
      <c r="IQ21" s="515"/>
      <c r="IR21" s="515"/>
    </row>
    <row r="22" spans="1:252" ht="21" customHeight="1">
      <c r="A22" s="61" t="s">
        <v>6</v>
      </c>
      <c r="B22" s="515"/>
      <c r="C22" s="2"/>
      <c r="D22" s="522"/>
      <c r="E22" s="522"/>
      <c r="F22" s="5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5"/>
      <c r="DC22" s="515"/>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5"/>
      <c r="EC22" s="515"/>
      <c r="ED22" s="515"/>
      <c r="EE22" s="515"/>
      <c r="EF22" s="515"/>
      <c r="EG22" s="515"/>
      <c r="EH22" s="515"/>
      <c r="EI22" s="515"/>
      <c r="EJ22" s="515"/>
      <c r="EK22" s="515"/>
      <c r="EL22" s="515"/>
      <c r="EM22" s="515"/>
      <c r="EN22" s="515"/>
      <c r="EO22" s="515"/>
      <c r="EP22" s="515"/>
      <c r="EQ22" s="515"/>
      <c r="ER22" s="515"/>
      <c r="ES22" s="515"/>
      <c r="ET22" s="515"/>
      <c r="EU22" s="515"/>
      <c r="EV22" s="515"/>
      <c r="EW22" s="515"/>
      <c r="EX22" s="515"/>
      <c r="EY22" s="515"/>
      <c r="EZ22" s="515"/>
      <c r="FA22" s="515"/>
      <c r="FB22" s="515"/>
      <c r="FC22" s="515"/>
      <c r="FD22" s="515"/>
      <c r="FE22" s="515"/>
      <c r="FF22" s="515"/>
      <c r="FG22" s="515"/>
      <c r="FH22" s="515"/>
      <c r="FI22" s="515"/>
      <c r="FJ22" s="515"/>
      <c r="FK22" s="515"/>
      <c r="FL22" s="515"/>
      <c r="FM22" s="515"/>
      <c r="FN22" s="515"/>
      <c r="FO22" s="515"/>
      <c r="FP22" s="515"/>
      <c r="FQ22" s="515"/>
      <c r="FR22" s="515"/>
      <c r="FS22" s="515"/>
      <c r="FT22" s="515"/>
      <c r="FU22" s="515"/>
      <c r="FV22" s="515"/>
      <c r="FW22" s="515"/>
      <c r="FX22" s="515"/>
      <c r="FY22" s="515"/>
      <c r="FZ22" s="515"/>
      <c r="GA22" s="515"/>
      <c r="GB22" s="515"/>
      <c r="GC22" s="515"/>
      <c r="GD22" s="515"/>
      <c r="GE22" s="515"/>
      <c r="GF22" s="515"/>
      <c r="GG22" s="515"/>
      <c r="GH22" s="515"/>
      <c r="GI22" s="515"/>
      <c r="GJ22" s="515"/>
      <c r="GK22" s="515"/>
      <c r="GL22" s="515"/>
      <c r="GM22" s="515"/>
      <c r="GN22" s="515"/>
      <c r="GO22" s="515"/>
      <c r="GP22" s="515"/>
      <c r="GQ22" s="515"/>
      <c r="GR22" s="515"/>
      <c r="GS22" s="515"/>
      <c r="GT22" s="515"/>
      <c r="GU22" s="515"/>
      <c r="GV22" s="515"/>
      <c r="GW22" s="515"/>
      <c r="GX22" s="515"/>
      <c r="GY22" s="515"/>
      <c r="GZ22" s="515"/>
      <c r="HA22" s="515"/>
      <c r="HB22" s="515"/>
      <c r="HC22" s="515"/>
      <c r="HD22" s="515"/>
      <c r="HE22" s="515"/>
      <c r="HF22" s="515"/>
      <c r="HG22" s="515"/>
      <c r="HH22" s="515"/>
      <c r="HI22" s="515"/>
      <c r="HJ22" s="515"/>
      <c r="HK22" s="515"/>
      <c r="HL22" s="515"/>
      <c r="HM22" s="515"/>
      <c r="HN22" s="515"/>
      <c r="HO22" s="515"/>
      <c r="HP22" s="515"/>
      <c r="HQ22" s="515"/>
      <c r="HR22" s="515"/>
      <c r="HS22" s="515"/>
      <c r="HT22" s="515"/>
      <c r="HU22" s="515"/>
      <c r="HV22" s="515"/>
      <c r="HW22" s="515"/>
      <c r="HX22" s="515"/>
      <c r="HY22" s="515"/>
      <c r="HZ22" s="515"/>
      <c r="IA22" s="515"/>
      <c r="IB22" s="515"/>
      <c r="IC22" s="515"/>
      <c r="ID22" s="515"/>
      <c r="IE22" s="515"/>
      <c r="IF22" s="515"/>
      <c r="IG22" s="515"/>
      <c r="IH22" s="515"/>
      <c r="II22" s="515"/>
      <c r="IJ22" s="515"/>
      <c r="IK22" s="515"/>
      <c r="IL22" s="515"/>
      <c r="IM22" s="515"/>
      <c r="IN22" s="515"/>
      <c r="IO22" s="515"/>
      <c r="IP22" s="515"/>
      <c r="IQ22" s="515"/>
      <c r="IR22" s="515"/>
    </row>
    <row r="23" spans="1:252" ht="21" customHeight="1">
      <c r="A23" s="2" t="s">
        <v>107</v>
      </c>
      <c r="B23" s="515"/>
      <c r="C23" s="2"/>
      <c r="D23" s="522"/>
      <c r="E23" s="522"/>
      <c r="F23" s="5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5"/>
      <c r="CO23" s="515"/>
      <c r="CP23" s="515"/>
      <c r="CQ23" s="515"/>
      <c r="CR23" s="515"/>
      <c r="CS23" s="515"/>
      <c r="CT23" s="515"/>
      <c r="CU23" s="515"/>
      <c r="CV23" s="515"/>
      <c r="CW23" s="515"/>
      <c r="CX23" s="515"/>
      <c r="CY23" s="515"/>
      <c r="CZ23" s="515"/>
      <c r="DA23" s="515"/>
      <c r="DB23" s="515"/>
      <c r="DC23" s="515"/>
      <c r="DD23" s="515"/>
      <c r="DE23" s="515"/>
      <c r="DF23" s="515"/>
      <c r="DG23" s="515"/>
      <c r="DH23" s="515"/>
      <c r="DI23" s="515"/>
      <c r="DJ23" s="515"/>
      <c r="DK23" s="515"/>
      <c r="DL23" s="515"/>
      <c r="DM23" s="515"/>
      <c r="DN23" s="515"/>
      <c r="DO23" s="515"/>
      <c r="DP23" s="515"/>
      <c r="DQ23" s="515"/>
      <c r="DR23" s="515"/>
      <c r="DS23" s="515"/>
      <c r="DT23" s="515"/>
      <c r="DU23" s="515"/>
      <c r="DV23" s="515"/>
      <c r="DW23" s="515"/>
      <c r="DX23" s="515"/>
      <c r="DY23" s="515"/>
      <c r="DZ23" s="515"/>
      <c r="EA23" s="515"/>
      <c r="EB23" s="515"/>
      <c r="EC23" s="515"/>
      <c r="ED23" s="515"/>
      <c r="EE23" s="515"/>
      <c r="EF23" s="515"/>
      <c r="EG23" s="515"/>
      <c r="EH23" s="515"/>
      <c r="EI23" s="515"/>
      <c r="EJ23" s="515"/>
      <c r="EK23" s="515"/>
      <c r="EL23" s="515"/>
      <c r="EM23" s="515"/>
      <c r="EN23" s="515"/>
      <c r="EO23" s="515"/>
      <c r="EP23" s="515"/>
      <c r="EQ23" s="515"/>
      <c r="ER23" s="515"/>
      <c r="ES23" s="515"/>
      <c r="ET23" s="515"/>
      <c r="EU23" s="515"/>
      <c r="EV23" s="515"/>
      <c r="EW23" s="515"/>
      <c r="EX23" s="515"/>
      <c r="EY23" s="515"/>
      <c r="EZ23" s="515"/>
      <c r="FA23" s="515"/>
      <c r="FB23" s="515"/>
      <c r="FC23" s="515"/>
      <c r="FD23" s="515"/>
      <c r="FE23" s="515"/>
      <c r="FF23" s="515"/>
      <c r="FG23" s="515"/>
      <c r="FH23" s="515"/>
      <c r="FI23" s="515"/>
      <c r="FJ23" s="515"/>
      <c r="FK23" s="515"/>
      <c r="FL23" s="515"/>
      <c r="FM23" s="515"/>
      <c r="FN23" s="515"/>
      <c r="FO23" s="515"/>
      <c r="FP23" s="515"/>
      <c r="FQ23" s="515"/>
      <c r="FR23" s="515"/>
      <c r="FS23" s="515"/>
      <c r="FT23" s="515"/>
      <c r="FU23" s="515"/>
      <c r="FV23" s="515"/>
      <c r="FW23" s="515"/>
      <c r="FX23" s="515"/>
      <c r="FY23" s="515"/>
      <c r="FZ23" s="515"/>
      <c r="GA23" s="515"/>
      <c r="GB23" s="515"/>
      <c r="GC23" s="515"/>
      <c r="GD23" s="515"/>
      <c r="GE23" s="515"/>
      <c r="GF23" s="515"/>
      <c r="GG23" s="515"/>
      <c r="GH23" s="515"/>
      <c r="GI23" s="515"/>
      <c r="GJ23" s="515"/>
      <c r="GK23" s="515"/>
      <c r="GL23" s="515"/>
      <c r="GM23" s="515"/>
      <c r="GN23" s="515"/>
      <c r="GO23" s="515"/>
      <c r="GP23" s="515"/>
      <c r="GQ23" s="515"/>
      <c r="GR23" s="515"/>
      <c r="GS23" s="515"/>
      <c r="GT23" s="515"/>
      <c r="GU23" s="515"/>
      <c r="GV23" s="515"/>
      <c r="GW23" s="515"/>
      <c r="GX23" s="515"/>
      <c r="GY23" s="515"/>
      <c r="GZ23" s="515"/>
      <c r="HA23" s="515"/>
      <c r="HB23" s="515"/>
      <c r="HC23" s="515"/>
      <c r="HD23" s="515"/>
      <c r="HE23" s="515"/>
      <c r="HF23" s="515"/>
      <c r="HG23" s="515"/>
      <c r="HH23" s="515"/>
      <c r="HI23" s="515"/>
      <c r="HJ23" s="515"/>
      <c r="HK23" s="515"/>
      <c r="HL23" s="515"/>
      <c r="HM23" s="515"/>
      <c r="HN23" s="515"/>
      <c r="HO23" s="515"/>
      <c r="HP23" s="515"/>
      <c r="HQ23" s="515"/>
      <c r="HR23" s="515"/>
      <c r="HS23" s="515"/>
      <c r="HT23" s="515"/>
      <c r="HU23" s="515"/>
      <c r="HV23" s="515"/>
      <c r="HW23" s="515"/>
      <c r="HX23" s="515"/>
      <c r="HY23" s="515"/>
      <c r="HZ23" s="515"/>
      <c r="IA23" s="515"/>
      <c r="IB23" s="515"/>
      <c r="IC23" s="515"/>
      <c r="ID23" s="515"/>
      <c r="IE23" s="515"/>
      <c r="IF23" s="515"/>
      <c r="IG23" s="515"/>
      <c r="IH23" s="515"/>
      <c r="II23" s="515"/>
      <c r="IJ23" s="515"/>
      <c r="IK23" s="515"/>
      <c r="IL23" s="515"/>
      <c r="IM23" s="515"/>
      <c r="IN23" s="515"/>
      <c r="IO23" s="515"/>
      <c r="IP23" s="515"/>
      <c r="IQ23" s="515"/>
      <c r="IR23" s="515"/>
    </row>
    <row r="24" spans="1:252" ht="21" customHeight="1">
      <c r="A24" s="523" t="s">
        <v>661</v>
      </c>
      <c r="B24" s="515" t="s">
        <v>22</v>
      </c>
      <c r="C24" s="401">
        <v>77623</v>
      </c>
      <c r="D24" s="543"/>
      <c r="E24" s="25"/>
      <c r="F24" s="401">
        <v>70425</v>
      </c>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5"/>
      <c r="CG24" s="515"/>
      <c r="CH24" s="515"/>
      <c r="CI24" s="515"/>
      <c r="CJ24" s="515"/>
      <c r="CK24" s="515"/>
      <c r="CL24" s="515"/>
      <c r="CM24" s="515"/>
      <c r="CN24" s="515"/>
      <c r="CO24" s="515"/>
      <c r="CP24" s="515"/>
      <c r="CQ24" s="515"/>
      <c r="CR24" s="515"/>
      <c r="CS24" s="515"/>
      <c r="CT24" s="515"/>
      <c r="CU24" s="515"/>
      <c r="CV24" s="515"/>
      <c r="CW24" s="515"/>
      <c r="CX24" s="515"/>
      <c r="CY24" s="515"/>
      <c r="CZ24" s="515"/>
      <c r="DA24" s="515"/>
      <c r="DB24" s="515"/>
      <c r="DC24" s="515"/>
      <c r="DD24" s="515"/>
      <c r="DE24" s="515"/>
      <c r="DF24" s="515"/>
      <c r="DG24" s="515"/>
      <c r="DH24" s="515"/>
      <c r="DI24" s="515"/>
      <c r="DJ24" s="515"/>
      <c r="DK24" s="515"/>
      <c r="DL24" s="515"/>
      <c r="DM24" s="515"/>
      <c r="DN24" s="515"/>
      <c r="DO24" s="515"/>
      <c r="DP24" s="515"/>
      <c r="DQ24" s="515"/>
      <c r="DR24" s="515"/>
      <c r="DS24" s="515"/>
      <c r="DT24" s="515"/>
      <c r="DU24" s="515"/>
      <c r="DV24" s="515"/>
      <c r="DW24" s="515"/>
      <c r="DX24" s="515"/>
      <c r="DY24" s="515"/>
      <c r="DZ24" s="515"/>
      <c r="EA24" s="515"/>
      <c r="EB24" s="515"/>
      <c r="EC24" s="515"/>
      <c r="ED24" s="515"/>
      <c r="EE24" s="515"/>
      <c r="EF24" s="515"/>
      <c r="EG24" s="515"/>
      <c r="EH24" s="515"/>
      <c r="EI24" s="515"/>
      <c r="EJ24" s="515"/>
      <c r="EK24" s="515"/>
      <c r="EL24" s="515"/>
      <c r="EM24" s="515"/>
      <c r="EN24" s="515"/>
      <c r="EO24" s="515"/>
      <c r="EP24" s="515"/>
      <c r="EQ24" s="515"/>
      <c r="ER24" s="515"/>
      <c r="ES24" s="515"/>
      <c r="ET24" s="515"/>
      <c r="EU24" s="515"/>
      <c r="EV24" s="515"/>
      <c r="EW24" s="515"/>
      <c r="EX24" s="515"/>
      <c r="EY24" s="515"/>
      <c r="EZ24" s="515"/>
      <c r="FA24" s="515"/>
      <c r="FB24" s="515"/>
      <c r="FC24" s="515"/>
      <c r="FD24" s="515"/>
      <c r="FE24" s="515"/>
      <c r="FF24" s="515"/>
      <c r="FG24" s="515"/>
      <c r="FH24" s="515"/>
      <c r="FI24" s="515"/>
      <c r="FJ24" s="515"/>
      <c r="FK24" s="515"/>
      <c r="FL24" s="515"/>
      <c r="FM24" s="515"/>
      <c r="FN24" s="515"/>
      <c r="FO24" s="515"/>
      <c r="FP24" s="515"/>
      <c r="FQ24" s="515"/>
      <c r="FR24" s="515"/>
      <c r="FS24" s="515"/>
      <c r="FT24" s="515"/>
      <c r="FU24" s="515"/>
      <c r="FV24" s="515"/>
      <c r="FW24" s="515"/>
      <c r="FX24" s="515"/>
      <c r="FY24" s="515"/>
      <c r="FZ24" s="515"/>
      <c r="GA24" s="515"/>
      <c r="GB24" s="515"/>
      <c r="GC24" s="515"/>
      <c r="GD24" s="515"/>
      <c r="GE24" s="515"/>
      <c r="GF24" s="515"/>
      <c r="GG24" s="515"/>
      <c r="GH24" s="515"/>
      <c r="GI24" s="515"/>
      <c r="GJ24" s="515"/>
      <c r="GK24" s="515"/>
      <c r="GL24" s="515"/>
      <c r="GM24" s="515"/>
      <c r="GN24" s="515"/>
      <c r="GO24" s="515"/>
      <c r="GP24" s="515"/>
      <c r="GQ24" s="515"/>
      <c r="GR24" s="515"/>
      <c r="GS24" s="515"/>
      <c r="GT24" s="515"/>
      <c r="GU24" s="515"/>
      <c r="GV24" s="515"/>
      <c r="GW24" s="515"/>
      <c r="GX24" s="515"/>
      <c r="GY24" s="515"/>
      <c r="GZ24" s="515"/>
      <c r="HA24" s="515"/>
      <c r="HB24" s="515"/>
      <c r="HC24" s="515"/>
      <c r="HD24" s="515"/>
      <c r="HE24" s="515"/>
      <c r="HF24" s="515"/>
      <c r="HG24" s="515"/>
      <c r="HH24" s="515"/>
      <c r="HI24" s="515"/>
      <c r="HJ24" s="515"/>
      <c r="HK24" s="515"/>
      <c r="HL24" s="515"/>
      <c r="HM24" s="515"/>
      <c r="HN24" s="515"/>
      <c r="HO24" s="515"/>
      <c r="HP24" s="515"/>
      <c r="HQ24" s="515"/>
      <c r="HR24" s="515"/>
      <c r="HS24" s="515"/>
      <c r="HT24" s="515"/>
      <c r="HU24" s="515"/>
      <c r="HV24" s="515"/>
      <c r="HW24" s="515"/>
      <c r="HX24" s="515"/>
      <c r="HY24" s="515"/>
      <c r="HZ24" s="515"/>
      <c r="IA24" s="515"/>
      <c r="IB24" s="515"/>
      <c r="IC24" s="515"/>
      <c r="ID24" s="515"/>
      <c r="IE24" s="515"/>
      <c r="IF24" s="515"/>
      <c r="IG24" s="515"/>
      <c r="IH24" s="515"/>
      <c r="II24" s="515"/>
      <c r="IJ24" s="515"/>
      <c r="IK24" s="515"/>
      <c r="IL24" s="515"/>
      <c r="IM24" s="515"/>
      <c r="IN24" s="515"/>
      <c r="IO24" s="515"/>
      <c r="IP24" s="515"/>
      <c r="IQ24" s="515"/>
      <c r="IR24" s="515"/>
    </row>
    <row r="25" spans="1:252" ht="21" customHeight="1">
      <c r="A25" s="523" t="s">
        <v>662</v>
      </c>
      <c r="B25" s="515" t="s">
        <v>22</v>
      </c>
      <c r="C25" s="401">
        <v>32431</v>
      </c>
      <c r="D25" s="543"/>
      <c r="E25" s="25"/>
      <c r="F25" s="401">
        <v>34420</v>
      </c>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515"/>
      <c r="DL25" s="515"/>
      <c r="DM25" s="515"/>
      <c r="DN25" s="515"/>
      <c r="DO25" s="515"/>
      <c r="DP25" s="515"/>
      <c r="DQ25" s="515"/>
      <c r="DR25" s="515"/>
      <c r="DS25" s="515"/>
      <c r="DT25" s="515"/>
      <c r="DU25" s="515"/>
      <c r="DV25" s="515"/>
      <c r="DW25" s="515"/>
      <c r="DX25" s="515"/>
      <c r="DY25" s="515"/>
      <c r="DZ25" s="515"/>
      <c r="EA25" s="515"/>
      <c r="EB25" s="515"/>
      <c r="EC25" s="515"/>
      <c r="ED25" s="515"/>
      <c r="EE25" s="515"/>
      <c r="EF25" s="515"/>
      <c r="EG25" s="515"/>
      <c r="EH25" s="515"/>
      <c r="EI25" s="515"/>
      <c r="EJ25" s="515"/>
      <c r="EK25" s="515"/>
      <c r="EL25" s="515"/>
      <c r="EM25" s="515"/>
      <c r="EN25" s="515"/>
      <c r="EO25" s="515"/>
      <c r="EP25" s="515"/>
      <c r="EQ25" s="515"/>
      <c r="ER25" s="515"/>
      <c r="ES25" s="515"/>
      <c r="ET25" s="515"/>
      <c r="EU25" s="515"/>
      <c r="EV25" s="515"/>
      <c r="EW25" s="515"/>
      <c r="EX25" s="515"/>
      <c r="EY25" s="515"/>
      <c r="EZ25" s="515"/>
      <c r="FA25" s="515"/>
      <c r="FB25" s="515"/>
      <c r="FC25" s="515"/>
      <c r="FD25" s="515"/>
      <c r="FE25" s="515"/>
      <c r="FF25" s="515"/>
      <c r="FG25" s="515"/>
      <c r="FH25" s="515"/>
      <c r="FI25" s="515"/>
      <c r="FJ25" s="515"/>
      <c r="FK25" s="515"/>
      <c r="FL25" s="515"/>
      <c r="FM25" s="515"/>
      <c r="FN25" s="515"/>
      <c r="FO25" s="515"/>
      <c r="FP25" s="515"/>
      <c r="FQ25" s="515"/>
      <c r="FR25" s="515"/>
      <c r="FS25" s="515"/>
      <c r="FT25" s="515"/>
      <c r="FU25" s="515"/>
      <c r="FV25" s="515"/>
      <c r="FW25" s="515"/>
      <c r="FX25" s="515"/>
      <c r="FY25" s="515"/>
      <c r="FZ25" s="515"/>
      <c r="GA25" s="515"/>
      <c r="GB25" s="515"/>
      <c r="GC25" s="515"/>
      <c r="GD25" s="515"/>
      <c r="GE25" s="515"/>
      <c r="GF25" s="515"/>
      <c r="GG25" s="515"/>
      <c r="GH25" s="515"/>
      <c r="GI25" s="515"/>
      <c r="GJ25" s="515"/>
      <c r="GK25" s="515"/>
      <c r="GL25" s="515"/>
      <c r="GM25" s="515"/>
      <c r="GN25" s="515"/>
      <c r="GO25" s="515"/>
      <c r="GP25" s="515"/>
      <c r="GQ25" s="515"/>
      <c r="GR25" s="515"/>
      <c r="GS25" s="515"/>
      <c r="GT25" s="515"/>
      <c r="GU25" s="515"/>
      <c r="GV25" s="515"/>
      <c r="GW25" s="515"/>
      <c r="GX25" s="515"/>
      <c r="GY25" s="515"/>
      <c r="GZ25" s="515"/>
      <c r="HA25" s="515"/>
      <c r="HB25" s="515"/>
      <c r="HC25" s="515"/>
      <c r="HD25" s="515"/>
      <c r="HE25" s="515"/>
      <c r="HF25" s="515"/>
      <c r="HG25" s="515"/>
      <c r="HH25" s="515"/>
      <c r="HI25" s="515"/>
      <c r="HJ25" s="515"/>
      <c r="HK25" s="515"/>
      <c r="HL25" s="515"/>
      <c r="HM25" s="515"/>
      <c r="HN25" s="515"/>
      <c r="HO25" s="515"/>
      <c r="HP25" s="515"/>
      <c r="HQ25" s="515"/>
      <c r="HR25" s="515"/>
      <c r="HS25" s="515"/>
      <c r="HT25" s="515"/>
      <c r="HU25" s="515"/>
      <c r="HV25" s="515"/>
      <c r="HW25" s="515"/>
      <c r="HX25" s="515"/>
      <c r="HY25" s="515"/>
      <c r="HZ25" s="515"/>
      <c r="IA25" s="515"/>
      <c r="IB25" s="515"/>
      <c r="IC25" s="515"/>
      <c r="ID25" s="515"/>
      <c r="IE25" s="515"/>
      <c r="IF25" s="515"/>
      <c r="IG25" s="515"/>
      <c r="IH25" s="515"/>
      <c r="II25" s="515"/>
      <c r="IJ25" s="515"/>
      <c r="IK25" s="515"/>
      <c r="IL25" s="515"/>
      <c r="IM25" s="515"/>
      <c r="IN25" s="515"/>
      <c r="IO25" s="515"/>
      <c r="IP25" s="515"/>
      <c r="IQ25" s="515"/>
      <c r="IR25" s="515"/>
    </row>
    <row r="26" spans="1:252" ht="21" customHeight="1">
      <c r="A26" s="523" t="s">
        <v>663</v>
      </c>
      <c r="B26" s="515" t="s">
        <v>22</v>
      </c>
      <c r="C26" s="401">
        <v>39832</v>
      </c>
      <c r="D26" s="543"/>
      <c r="E26" s="25"/>
      <c r="F26" s="401">
        <v>38545</v>
      </c>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5"/>
      <c r="DM26" s="515"/>
      <c r="DN26" s="515"/>
      <c r="DO26" s="515"/>
      <c r="DP26" s="515"/>
      <c r="DQ26" s="515"/>
      <c r="DR26" s="515"/>
      <c r="DS26" s="515"/>
      <c r="DT26" s="515"/>
      <c r="DU26" s="515"/>
      <c r="DV26" s="515"/>
      <c r="DW26" s="515"/>
      <c r="DX26" s="515"/>
      <c r="DY26" s="515"/>
      <c r="DZ26" s="515"/>
      <c r="EA26" s="515"/>
      <c r="EB26" s="515"/>
      <c r="EC26" s="515"/>
      <c r="ED26" s="515"/>
      <c r="EE26" s="515"/>
      <c r="EF26" s="515"/>
      <c r="EG26" s="515"/>
      <c r="EH26" s="515"/>
      <c r="EI26" s="515"/>
      <c r="EJ26" s="515"/>
      <c r="EK26" s="515"/>
      <c r="EL26" s="515"/>
      <c r="EM26" s="515"/>
      <c r="EN26" s="515"/>
      <c r="EO26" s="515"/>
      <c r="EP26" s="515"/>
      <c r="EQ26" s="515"/>
      <c r="ER26" s="515"/>
      <c r="ES26" s="515"/>
      <c r="ET26" s="515"/>
      <c r="EU26" s="515"/>
      <c r="EV26" s="515"/>
      <c r="EW26" s="515"/>
      <c r="EX26" s="515"/>
      <c r="EY26" s="515"/>
      <c r="EZ26" s="515"/>
      <c r="FA26" s="515"/>
      <c r="FB26" s="515"/>
      <c r="FC26" s="515"/>
      <c r="FD26" s="515"/>
      <c r="FE26" s="515"/>
      <c r="FF26" s="515"/>
      <c r="FG26" s="515"/>
      <c r="FH26" s="515"/>
      <c r="FI26" s="515"/>
      <c r="FJ26" s="515"/>
      <c r="FK26" s="515"/>
      <c r="FL26" s="515"/>
      <c r="FM26" s="515"/>
      <c r="FN26" s="515"/>
      <c r="FO26" s="515"/>
      <c r="FP26" s="515"/>
      <c r="FQ26" s="515"/>
      <c r="FR26" s="515"/>
      <c r="FS26" s="515"/>
      <c r="FT26" s="515"/>
      <c r="FU26" s="515"/>
      <c r="FV26" s="515"/>
      <c r="FW26" s="515"/>
      <c r="FX26" s="515"/>
      <c r="FY26" s="515"/>
      <c r="FZ26" s="515"/>
      <c r="GA26" s="515"/>
      <c r="GB26" s="515"/>
      <c r="GC26" s="515"/>
      <c r="GD26" s="515"/>
      <c r="GE26" s="515"/>
      <c r="GF26" s="515"/>
      <c r="GG26" s="515"/>
      <c r="GH26" s="515"/>
      <c r="GI26" s="515"/>
      <c r="GJ26" s="515"/>
      <c r="GK26" s="515"/>
      <c r="GL26" s="515"/>
      <c r="GM26" s="515"/>
      <c r="GN26" s="515"/>
      <c r="GO26" s="515"/>
      <c r="GP26" s="515"/>
      <c r="GQ26" s="515"/>
      <c r="GR26" s="515"/>
      <c r="GS26" s="515"/>
      <c r="GT26" s="515"/>
      <c r="GU26" s="515"/>
      <c r="GV26" s="515"/>
      <c r="GW26" s="515"/>
      <c r="GX26" s="515"/>
      <c r="GY26" s="515"/>
      <c r="GZ26" s="515"/>
      <c r="HA26" s="515"/>
      <c r="HB26" s="515"/>
      <c r="HC26" s="515"/>
      <c r="HD26" s="515"/>
      <c r="HE26" s="515"/>
      <c r="HF26" s="515"/>
      <c r="HG26" s="515"/>
      <c r="HH26" s="515"/>
      <c r="HI26" s="515"/>
      <c r="HJ26" s="515"/>
      <c r="HK26" s="515"/>
      <c r="HL26" s="515"/>
      <c r="HM26" s="515"/>
      <c r="HN26" s="515"/>
      <c r="HO26" s="515"/>
      <c r="HP26" s="515"/>
      <c r="HQ26" s="515"/>
      <c r="HR26" s="515"/>
      <c r="HS26" s="515"/>
      <c r="HT26" s="515"/>
      <c r="HU26" s="515"/>
      <c r="HV26" s="515"/>
      <c r="HW26" s="515"/>
      <c r="HX26" s="515"/>
      <c r="HY26" s="515"/>
      <c r="HZ26" s="515"/>
      <c r="IA26" s="515"/>
      <c r="IB26" s="515"/>
      <c r="IC26" s="515"/>
      <c r="ID26" s="515"/>
      <c r="IE26" s="515"/>
      <c r="IF26" s="515"/>
      <c r="IG26" s="515"/>
      <c r="IH26" s="515"/>
      <c r="II26" s="515"/>
      <c r="IJ26" s="515"/>
      <c r="IK26" s="515"/>
      <c r="IL26" s="515"/>
      <c r="IM26" s="515"/>
      <c r="IN26" s="515"/>
      <c r="IO26" s="515"/>
      <c r="IP26" s="515"/>
      <c r="IQ26" s="515"/>
      <c r="IR26" s="515"/>
    </row>
    <row r="27" spans="1:252" ht="21" customHeight="1">
      <c r="A27" s="86" t="s">
        <v>664</v>
      </c>
      <c r="B27" s="5" t="s">
        <v>22</v>
      </c>
      <c r="C27" s="524">
        <f>ROUND(SUM(C24:C26),1)</f>
        <v>149886</v>
      </c>
      <c r="D27" s="525"/>
      <c r="E27" s="525"/>
      <c r="F27" s="524">
        <f>ROUND(SUM(F24:F26),1)</f>
        <v>143390</v>
      </c>
      <c r="G27" s="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15"/>
      <c r="CH27" s="515"/>
      <c r="CI27" s="515"/>
      <c r="CJ27" s="515"/>
      <c r="CK27" s="515"/>
      <c r="CL27" s="515"/>
      <c r="CM27" s="515"/>
      <c r="CN27" s="515"/>
      <c r="CO27" s="515"/>
      <c r="CP27" s="515"/>
      <c r="CQ27" s="515"/>
      <c r="CR27" s="515"/>
      <c r="CS27" s="515"/>
      <c r="CT27" s="515"/>
      <c r="CU27" s="515"/>
      <c r="CV27" s="515"/>
      <c r="CW27" s="515"/>
      <c r="CX27" s="515"/>
      <c r="CY27" s="515"/>
      <c r="CZ27" s="515"/>
      <c r="DA27" s="515"/>
      <c r="DB27" s="515"/>
      <c r="DC27" s="515"/>
      <c r="DD27" s="515"/>
      <c r="DE27" s="515"/>
      <c r="DF27" s="515"/>
      <c r="DG27" s="515"/>
      <c r="DH27" s="515"/>
      <c r="DI27" s="515"/>
      <c r="DJ27" s="515"/>
      <c r="DK27" s="515"/>
      <c r="DL27" s="515"/>
      <c r="DM27" s="515"/>
      <c r="DN27" s="515"/>
      <c r="DO27" s="515"/>
      <c r="DP27" s="515"/>
      <c r="DQ27" s="515"/>
      <c r="DR27" s="515"/>
      <c r="DS27" s="515"/>
      <c r="DT27" s="515"/>
      <c r="DU27" s="515"/>
      <c r="DV27" s="515"/>
      <c r="DW27" s="515"/>
      <c r="DX27" s="515"/>
      <c r="DY27" s="515"/>
      <c r="DZ27" s="515"/>
      <c r="EA27" s="515"/>
      <c r="EB27" s="515"/>
      <c r="EC27" s="515"/>
      <c r="ED27" s="515"/>
      <c r="EE27" s="515"/>
      <c r="EF27" s="515"/>
      <c r="EG27" s="515"/>
      <c r="EH27" s="515"/>
      <c r="EI27" s="515"/>
      <c r="EJ27" s="515"/>
      <c r="EK27" s="515"/>
      <c r="EL27" s="515"/>
      <c r="EM27" s="515"/>
      <c r="EN27" s="515"/>
      <c r="EO27" s="515"/>
      <c r="EP27" s="515"/>
      <c r="EQ27" s="515"/>
      <c r="ER27" s="515"/>
      <c r="ES27" s="515"/>
      <c r="ET27" s="515"/>
      <c r="EU27" s="515"/>
      <c r="EV27" s="515"/>
      <c r="EW27" s="515"/>
      <c r="EX27" s="515"/>
      <c r="EY27" s="515"/>
      <c r="EZ27" s="515"/>
      <c r="FA27" s="515"/>
      <c r="FB27" s="515"/>
      <c r="FC27" s="515"/>
      <c r="FD27" s="515"/>
      <c r="FE27" s="515"/>
      <c r="FF27" s="515"/>
      <c r="FG27" s="515"/>
      <c r="FH27" s="515"/>
      <c r="FI27" s="515"/>
      <c r="FJ27" s="515"/>
      <c r="FK27" s="515"/>
      <c r="FL27" s="515"/>
      <c r="FM27" s="515"/>
      <c r="FN27" s="515"/>
      <c r="FO27" s="515"/>
      <c r="FP27" s="515"/>
      <c r="FQ27" s="515"/>
      <c r="FR27" s="515"/>
      <c r="FS27" s="515"/>
      <c r="FT27" s="515"/>
      <c r="FU27" s="515"/>
      <c r="FV27" s="515"/>
      <c r="FW27" s="515"/>
      <c r="FX27" s="515"/>
      <c r="FY27" s="515"/>
      <c r="FZ27" s="515"/>
      <c r="GA27" s="515"/>
      <c r="GB27" s="515"/>
      <c r="GC27" s="515"/>
      <c r="GD27" s="515"/>
      <c r="GE27" s="515"/>
      <c r="GF27" s="515"/>
      <c r="GG27" s="515"/>
      <c r="GH27" s="515"/>
      <c r="GI27" s="515"/>
      <c r="GJ27" s="515"/>
      <c r="GK27" s="515"/>
      <c r="GL27" s="515"/>
      <c r="GM27" s="515"/>
      <c r="GN27" s="515"/>
      <c r="GO27" s="515"/>
      <c r="GP27" s="515"/>
      <c r="GQ27" s="515"/>
      <c r="GR27" s="515"/>
      <c r="GS27" s="515"/>
      <c r="GT27" s="515"/>
      <c r="GU27" s="515"/>
      <c r="GV27" s="515"/>
      <c r="GW27" s="515"/>
      <c r="GX27" s="515"/>
      <c r="GY27" s="515"/>
      <c r="GZ27" s="515"/>
      <c r="HA27" s="515"/>
      <c r="HB27" s="515"/>
      <c r="HC27" s="515"/>
      <c r="HD27" s="515"/>
      <c r="HE27" s="515"/>
      <c r="HF27" s="515"/>
      <c r="HG27" s="515"/>
      <c r="HH27" s="515"/>
      <c r="HI27" s="515"/>
      <c r="HJ27" s="515"/>
      <c r="HK27" s="515"/>
      <c r="HL27" s="515"/>
      <c r="HM27" s="515"/>
      <c r="HN27" s="515"/>
      <c r="HO27" s="515"/>
      <c r="HP27" s="515"/>
      <c r="HQ27" s="515"/>
      <c r="HR27" s="515"/>
      <c r="HS27" s="515"/>
      <c r="HT27" s="515"/>
      <c r="HU27" s="515"/>
      <c r="HV27" s="515"/>
      <c r="HW27" s="515"/>
      <c r="HX27" s="515"/>
      <c r="HY27" s="515"/>
      <c r="HZ27" s="515"/>
      <c r="IA27" s="515"/>
      <c r="IB27" s="515"/>
      <c r="IC27" s="515"/>
      <c r="ID27" s="515"/>
      <c r="IE27" s="515"/>
      <c r="IF27" s="515"/>
      <c r="IG27" s="515"/>
      <c r="IH27" s="515"/>
      <c r="II27" s="515"/>
      <c r="IJ27" s="515"/>
      <c r="IK27" s="515"/>
      <c r="IL27" s="515"/>
      <c r="IM27" s="515"/>
      <c r="IN27" s="515"/>
      <c r="IO27" s="515"/>
      <c r="IP27" s="515"/>
      <c r="IQ27" s="515"/>
      <c r="IR27" s="515"/>
    </row>
    <row r="28" spans="1:252" ht="18">
      <c r="A28" s="2"/>
      <c r="B28" s="515"/>
      <c r="C28" s="8"/>
      <c r="D28" s="522"/>
      <c r="E28" s="522"/>
      <c r="F28" s="8"/>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5"/>
      <c r="EG28" s="515"/>
      <c r="EH28" s="515"/>
      <c r="EI28" s="515"/>
      <c r="EJ28" s="515"/>
      <c r="EK28" s="515"/>
      <c r="EL28" s="515"/>
      <c r="EM28" s="515"/>
      <c r="EN28" s="515"/>
      <c r="EO28" s="515"/>
      <c r="EP28" s="515"/>
      <c r="EQ28" s="515"/>
      <c r="ER28" s="515"/>
      <c r="ES28" s="515"/>
      <c r="ET28" s="515"/>
      <c r="EU28" s="515"/>
      <c r="EV28" s="515"/>
      <c r="EW28" s="515"/>
      <c r="EX28" s="515"/>
      <c r="EY28" s="515"/>
      <c r="EZ28" s="515"/>
      <c r="FA28" s="515"/>
      <c r="FB28" s="515"/>
      <c r="FC28" s="515"/>
      <c r="FD28" s="515"/>
      <c r="FE28" s="515"/>
      <c r="FF28" s="515"/>
      <c r="FG28" s="515"/>
      <c r="FH28" s="515"/>
      <c r="FI28" s="515"/>
      <c r="FJ28" s="515"/>
      <c r="FK28" s="515"/>
      <c r="FL28" s="515"/>
      <c r="FM28" s="515"/>
      <c r="FN28" s="515"/>
      <c r="FO28" s="515"/>
      <c r="FP28" s="515"/>
      <c r="FQ28" s="515"/>
      <c r="FR28" s="515"/>
      <c r="FS28" s="515"/>
      <c r="FT28" s="515"/>
      <c r="FU28" s="515"/>
      <c r="FV28" s="515"/>
      <c r="FW28" s="515"/>
      <c r="FX28" s="515"/>
      <c r="FY28" s="515"/>
      <c r="FZ28" s="515"/>
      <c r="GA28" s="515"/>
      <c r="GB28" s="515"/>
      <c r="GC28" s="515"/>
      <c r="GD28" s="515"/>
      <c r="GE28" s="515"/>
      <c r="GF28" s="515"/>
      <c r="GG28" s="515"/>
      <c r="GH28" s="515"/>
      <c r="GI28" s="515"/>
      <c r="GJ28" s="515"/>
      <c r="GK28" s="515"/>
      <c r="GL28" s="515"/>
      <c r="GM28" s="515"/>
      <c r="GN28" s="515"/>
      <c r="GO28" s="515"/>
      <c r="GP28" s="515"/>
      <c r="GQ28" s="515"/>
      <c r="GR28" s="515"/>
      <c r="GS28" s="515"/>
      <c r="GT28" s="515"/>
      <c r="GU28" s="515"/>
      <c r="GV28" s="515"/>
      <c r="GW28" s="515"/>
      <c r="GX28" s="515"/>
      <c r="GY28" s="515"/>
      <c r="GZ28" s="515"/>
      <c r="HA28" s="515"/>
      <c r="HB28" s="515"/>
      <c r="HC28" s="515"/>
      <c r="HD28" s="515"/>
      <c r="HE28" s="515"/>
      <c r="HF28" s="515"/>
      <c r="HG28" s="515"/>
      <c r="HH28" s="515"/>
      <c r="HI28" s="515"/>
      <c r="HJ28" s="515"/>
      <c r="HK28" s="515"/>
      <c r="HL28" s="515"/>
      <c r="HM28" s="515"/>
      <c r="HN28" s="515"/>
      <c r="HO28" s="515"/>
      <c r="HP28" s="515"/>
      <c r="HQ28" s="515"/>
      <c r="HR28" s="515"/>
      <c r="HS28" s="515"/>
      <c r="HT28" s="515"/>
      <c r="HU28" s="515"/>
      <c r="HV28" s="515"/>
      <c r="HW28" s="515"/>
      <c r="HX28" s="515"/>
      <c r="HY28" s="515"/>
      <c r="HZ28" s="515"/>
      <c r="IA28" s="515"/>
      <c r="IB28" s="515"/>
      <c r="IC28" s="515"/>
      <c r="ID28" s="515"/>
      <c r="IE28" s="515"/>
      <c r="IF28" s="515"/>
      <c r="IG28" s="515"/>
      <c r="IH28" s="515"/>
      <c r="II28" s="515"/>
      <c r="IJ28" s="515"/>
      <c r="IK28" s="515"/>
      <c r="IL28" s="515"/>
      <c r="IM28" s="515"/>
      <c r="IN28" s="515"/>
      <c r="IO28" s="515"/>
      <c r="IP28" s="515"/>
      <c r="IQ28" s="515"/>
      <c r="IR28" s="515"/>
    </row>
    <row r="29" spans="1:252" ht="21" customHeight="1">
      <c r="A29" s="61" t="s">
        <v>665</v>
      </c>
      <c r="B29" s="5" t="s">
        <v>22</v>
      </c>
      <c r="C29" s="26">
        <f>ROUND(SUM(C20-C27),1)</f>
        <v>1135</v>
      </c>
      <c r="D29" s="525"/>
      <c r="E29" s="525"/>
      <c r="F29" s="26">
        <f>ROUND(SUM(F20-F27),1)</f>
        <v>1826</v>
      </c>
      <c r="G29" s="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c r="CX29" s="515"/>
      <c r="CY29" s="515"/>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5"/>
      <c r="DV29" s="515"/>
      <c r="DW29" s="515"/>
      <c r="DX29" s="515"/>
      <c r="DY29" s="515"/>
      <c r="DZ29" s="515"/>
      <c r="EA29" s="515"/>
      <c r="EB29" s="515"/>
      <c r="EC29" s="515"/>
      <c r="ED29" s="515"/>
      <c r="EE29" s="515"/>
      <c r="EF29" s="515"/>
      <c r="EG29" s="515"/>
      <c r="EH29" s="515"/>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5"/>
      <c r="FU29" s="515"/>
      <c r="FV29" s="515"/>
      <c r="FW29" s="515"/>
      <c r="FX29" s="515"/>
      <c r="FY29" s="515"/>
      <c r="FZ29" s="515"/>
      <c r="GA29" s="515"/>
      <c r="GB29" s="515"/>
      <c r="GC29" s="515"/>
      <c r="GD29" s="515"/>
      <c r="GE29" s="515"/>
      <c r="GF29" s="515"/>
      <c r="GG29" s="515"/>
      <c r="GH29" s="515"/>
      <c r="GI29" s="515"/>
      <c r="GJ29" s="515"/>
      <c r="GK29" s="515"/>
      <c r="GL29" s="515"/>
      <c r="GM29" s="515"/>
      <c r="GN29" s="515"/>
      <c r="GO29" s="515"/>
      <c r="GP29" s="515"/>
      <c r="GQ29" s="515"/>
      <c r="GR29" s="515"/>
      <c r="GS29" s="515"/>
      <c r="GT29" s="515"/>
      <c r="GU29" s="515"/>
      <c r="GV29" s="515"/>
      <c r="GW29" s="515"/>
      <c r="GX29" s="515"/>
      <c r="GY29" s="515"/>
      <c r="GZ29" s="515"/>
      <c r="HA29" s="515"/>
      <c r="HB29" s="515"/>
      <c r="HC29" s="515"/>
      <c r="HD29" s="515"/>
      <c r="HE29" s="515"/>
      <c r="HF29" s="515"/>
      <c r="HG29" s="515"/>
      <c r="HH29" s="515"/>
      <c r="HI29" s="515"/>
      <c r="HJ29" s="515"/>
      <c r="HK29" s="515"/>
      <c r="HL29" s="515"/>
      <c r="HM29" s="515"/>
      <c r="HN29" s="515"/>
      <c r="HO29" s="515"/>
      <c r="HP29" s="515"/>
      <c r="HQ29" s="515"/>
      <c r="HR29" s="515"/>
      <c r="HS29" s="515"/>
      <c r="HT29" s="515"/>
      <c r="HU29" s="515"/>
      <c r="HV29" s="515"/>
      <c r="HW29" s="515"/>
      <c r="HX29" s="515"/>
      <c r="HY29" s="515"/>
      <c r="HZ29" s="515"/>
      <c r="IA29" s="515"/>
      <c r="IB29" s="515"/>
      <c r="IC29" s="515"/>
      <c r="ID29" s="515"/>
      <c r="IE29" s="515"/>
      <c r="IF29" s="515"/>
      <c r="IG29" s="515"/>
      <c r="IH29" s="515"/>
      <c r="II29" s="515"/>
      <c r="IJ29" s="515"/>
      <c r="IK29" s="515"/>
      <c r="IL29" s="515"/>
      <c r="IM29" s="515"/>
      <c r="IN29" s="515"/>
      <c r="IO29" s="515"/>
      <c r="IP29" s="515"/>
      <c r="IQ29" s="515"/>
      <c r="IR29" s="515"/>
    </row>
    <row r="30" spans="1:252" ht="18">
      <c r="A30" s="2"/>
      <c r="B30" s="515"/>
      <c r="C30" s="8"/>
      <c r="D30" s="522"/>
      <c r="E30" s="522"/>
      <c r="F30" s="526"/>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5"/>
      <c r="EA30" s="515"/>
      <c r="EB30" s="515"/>
      <c r="EC30" s="515"/>
      <c r="ED30" s="515"/>
      <c r="EE30" s="515"/>
      <c r="EF30" s="515"/>
      <c r="EG30" s="515"/>
      <c r="EH30" s="515"/>
      <c r="EI30" s="515"/>
      <c r="EJ30" s="515"/>
      <c r="EK30" s="515"/>
      <c r="EL30" s="515"/>
      <c r="EM30" s="515"/>
      <c r="EN30" s="515"/>
      <c r="EO30" s="515"/>
      <c r="EP30" s="515"/>
      <c r="EQ30" s="515"/>
      <c r="ER30" s="515"/>
      <c r="ES30" s="515"/>
      <c r="ET30" s="515"/>
      <c r="EU30" s="515"/>
      <c r="EV30" s="515"/>
      <c r="EW30" s="515"/>
      <c r="EX30" s="515"/>
      <c r="EY30" s="515"/>
      <c r="EZ30" s="515"/>
      <c r="FA30" s="515"/>
      <c r="FB30" s="515"/>
      <c r="FC30" s="515"/>
      <c r="FD30" s="515"/>
      <c r="FE30" s="515"/>
      <c r="FF30" s="515"/>
      <c r="FG30" s="515"/>
      <c r="FH30" s="515"/>
      <c r="FI30" s="515"/>
      <c r="FJ30" s="515"/>
      <c r="FK30" s="515"/>
      <c r="FL30" s="515"/>
      <c r="FM30" s="515"/>
      <c r="FN30" s="515"/>
      <c r="FO30" s="515"/>
      <c r="FP30" s="515"/>
      <c r="FQ30" s="515"/>
      <c r="FR30" s="515"/>
      <c r="FS30" s="515"/>
      <c r="FT30" s="515"/>
      <c r="FU30" s="515"/>
      <c r="FV30" s="515"/>
      <c r="FW30" s="515"/>
      <c r="FX30" s="515"/>
      <c r="FY30" s="515"/>
      <c r="FZ30" s="515"/>
      <c r="GA30" s="515"/>
      <c r="GB30" s="515"/>
      <c r="GC30" s="515"/>
      <c r="GD30" s="515"/>
      <c r="GE30" s="515"/>
      <c r="GF30" s="515"/>
      <c r="GG30" s="515"/>
      <c r="GH30" s="515"/>
      <c r="GI30" s="515"/>
      <c r="GJ30" s="515"/>
      <c r="GK30" s="515"/>
      <c r="GL30" s="515"/>
      <c r="GM30" s="515"/>
      <c r="GN30" s="515"/>
      <c r="GO30" s="515"/>
      <c r="GP30" s="515"/>
      <c r="GQ30" s="515"/>
      <c r="GR30" s="515"/>
      <c r="GS30" s="515"/>
      <c r="GT30" s="515"/>
      <c r="GU30" s="515"/>
      <c r="GV30" s="515"/>
      <c r="GW30" s="515"/>
      <c r="GX30" s="515"/>
      <c r="GY30" s="515"/>
      <c r="GZ30" s="515"/>
      <c r="HA30" s="515"/>
      <c r="HB30" s="515"/>
      <c r="HC30" s="515"/>
      <c r="HD30" s="515"/>
      <c r="HE30" s="515"/>
      <c r="HF30" s="515"/>
      <c r="HG30" s="515"/>
      <c r="HH30" s="515"/>
      <c r="HI30" s="515"/>
      <c r="HJ30" s="515"/>
      <c r="HK30" s="515"/>
      <c r="HL30" s="515"/>
      <c r="HM30" s="515"/>
      <c r="HN30" s="515"/>
      <c r="HO30" s="515"/>
      <c r="HP30" s="515"/>
      <c r="HQ30" s="515"/>
      <c r="HR30" s="515"/>
      <c r="HS30" s="515"/>
      <c r="HT30" s="515"/>
      <c r="HU30" s="515"/>
      <c r="HV30" s="515"/>
      <c r="HW30" s="515"/>
      <c r="HX30" s="515"/>
      <c r="HY30" s="515"/>
      <c r="HZ30" s="515"/>
      <c r="IA30" s="515"/>
      <c r="IB30" s="515"/>
      <c r="IC30" s="515"/>
      <c r="ID30" s="515"/>
      <c r="IE30" s="515"/>
      <c r="IF30" s="515"/>
      <c r="IG30" s="515"/>
      <c r="IH30" s="515"/>
      <c r="II30" s="515"/>
      <c r="IJ30" s="515"/>
      <c r="IK30" s="515"/>
      <c r="IL30" s="515"/>
      <c r="IM30" s="515"/>
      <c r="IN30" s="515"/>
      <c r="IO30" s="515"/>
      <c r="IP30" s="515"/>
      <c r="IQ30" s="515"/>
      <c r="IR30" s="515"/>
    </row>
    <row r="31" spans="1:252" ht="21" customHeight="1">
      <c r="A31" s="86" t="s">
        <v>666</v>
      </c>
      <c r="B31" s="5" t="s">
        <v>22</v>
      </c>
      <c r="C31" s="38">
        <v>-1145</v>
      </c>
      <c r="D31" s="38"/>
      <c r="E31" s="213"/>
      <c r="F31" s="38">
        <v>-2971</v>
      </c>
      <c r="G31" s="527"/>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row>
    <row r="32" spans="1:252" ht="18">
      <c r="A32" s="5"/>
      <c r="B32" s="5"/>
      <c r="C32" s="7"/>
      <c r="D32" s="525"/>
      <c r="E32" s="525"/>
      <c r="F32" s="7"/>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c r="CX32" s="515"/>
      <c r="CY32" s="515"/>
      <c r="CZ32" s="515"/>
      <c r="DA32" s="515"/>
      <c r="DB32" s="515"/>
      <c r="DC32" s="515"/>
      <c r="DD32" s="515"/>
      <c r="DE32" s="515"/>
      <c r="DF32" s="515"/>
      <c r="DG32" s="515"/>
      <c r="DH32" s="515"/>
      <c r="DI32" s="515"/>
      <c r="DJ32" s="515"/>
      <c r="DK32" s="515"/>
      <c r="DL32" s="515"/>
      <c r="DM32" s="515"/>
      <c r="DN32" s="515"/>
      <c r="DO32" s="515"/>
      <c r="DP32" s="515"/>
      <c r="DQ32" s="515"/>
      <c r="DR32" s="515"/>
      <c r="DS32" s="515"/>
      <c r="DT32" s="515"/>
      <c r="DU32" s="515"/>
      <c r="DV32" s="515"/>
      <c r="DW32" s="515"/>
      <c r="DX32" s="515"/>
      <c r="DY32" s="515"/>
      <c r="DZ32" s="515"/>
      <c r="EA32" s="515"/>
      <c r="EB32" s="515"/>
      <c r="EC32" s="515"/>
      <c r="ED32" s="515"/>
      <c r="EE32" s="515"/>
      <c r="EF32" s="515"/>
      <c r="EG32" s="515"/>
      <c r="EH32" s="515"/>
      <c r="EI32" s="515"/>
      <c r="EJ32" s="515"/>
      <c r="EK32" s="515"/>
      <c r="EL32" s="515"/>
      <c r="EM32" s="515"/>
      <c r="EN32" s="515"/>
      <c r="EO32" s="515"/>
      <c r="EP32" s="515"/>
      <c r="EQ32" s="515"/>
      <c r="ER32" s="515"/>
      <c r="ES32" s="515"/>
      <c r="ET32" s="515"/>
      <c r="EU32" s="515"/>
      <c r="EV32" s="515"/>
      <c r="EW32" s="515"/>
      <c r="EX32" s="515"/>
      <c r="EY32" s="515"/>
      <c r="EZ32" s="515"/>
      <c r="FA32" s="515"/>
      <c r="FB32" s="515"/>
      <c r="FC32" s="515"/>
      <c r="FD32" s="515"/>
      <c r="FE32" s="515"/>
      <c r="FF32" s="515"/>
      <c r="FG32" s="515"/>
      <c r="FH32" s="515"/>
      <c r="FI32" s="515"/>
      <c r="FJ32" s="515"/>
      <c r="FK32" s="515"/>
      <c r="FL32" s="515"/>
      <c r="FM32" s="515"/>
      <c r="FN32" s="515"/>
      <c r="FO32" s="515"/>
      <c r="FP32" s="515"/>
      <c r="FQ32" s="515"/>
      <c r="FR32" s="515"/>
      <c r="FS32" s="515"/>
      <c r="FT32" s="515"/>
      <c r="FU32" s="515"/>
      <c r="FV32" s="515"/>
      <c r="FW32" s="515"/>
      <c r="FX32" s="515"/>
      <c r="FY32" s="515"/>
      <c r="FZ32" s="515"/>
      <c r="GA32" s="515"/>
      <c r="GB32" s="515"/>
      <c r="GC32" s="515"/>
      <c r="GD32" s="515"/>
      <c r="GE32" s="515"/>
      <c r="GF32" s="515"/>
      <c r="GG32" s="515"/>
      <c r="GH32" s="515"/>
      <c r="GI32" s="515"/>
      <c r="GJ32" s="515"/>
      <c r="GK32" s="515"/>
      <c r="GL32" s="515"/>
      <c r="GM32" s="515"/>
      <c r="GN32" s="515"/>
      <c r="GO32" s="515"/>
      <c r="GP32" s="515"/>
      <c r="GQ32" s="515"/>
      <c r="GR32" s="515"/>
      <c r="GS32" s="515"/>
      <c r="GT32" s="515"/>
      <c r="GU32" s="515"/>
      <c r="GV32" s="515"/>
      <c r="GW32" s="515"/>
      <c r="GX32" s="515"/>
      <c r="GY32" s="515"/>
      <c r="GZ32" s="515"/>
      <c r="HA32" s="515"/>
      <c r="HB32" s="515"/>
      <c r="HC32" s="515"/>
      <c r="HD32" s="515"/>
      <c r="HE32" s="515"/>
      <c r="HF32" s="515"/>
      <c r="HG32" s="515"/>
      <c r="HH32" s="515"/>
      <c r="HI32" s="515"/>
      <c r="HJ32" s="515"/>
      <c r="HK32" s="515"/>
      <c r="HL32" s="515"/>
      <c r="HM32" s="515"/>
      <c r="HN32" s="515"/>
      <c r="HO32" s="515"/>
      <c r="HP32" s="515"/>
      <c r="HQ32" s="515"/>
      <c r="HR32" s="515"/>
      <c r="HS32" s="515"/>
      <c r="HT32" s="515"/>
      <c r="HU32" s="515"/>
      <c r="HV32" s="515"/>
      <c r="HW32" s="515"/>
      <c r="HX32" s="515"/>
      <c r="HY32" s="515"/>
      <c r="HZ32" s="515"/>
      <c r="IA32" s="515"/>
      <c r="IB32" s="515"/>
      <c r="IC32" s="515"/>
      <c r="ID32" s="515"/>
      <c r="IE32" s="515"/>
      <c r="IF32" s="515"/>
      <c r="IG32" s="515"/>
      <c r="IH32" s="515"/>
      <c r="II32" s="515"/>
      <c r="IJ32" s="515"/>
      <c r="IK32" s="515"/>
      <c r="IL32" s="515"/>
      <c r="IM32" s="515"/>
      <c r="IN32" s="515"/>
      <c r="IO32" s="515"/>
      <c r="IP32" s="515"/>
      <c r="IQ32" s="515"/>
      <c r="IR32" s="515"/>
    </row>
    <row r="33" spans="1:252" ht="21" customHeight="1" thickBot="1">
      <c r="A33" s="86" t="s">
        <v>667</v>
      </c>
      <c r="B33" s="515" t="s">
        <v>22</v>
      </c>
      <c r="C33" s="423">
        <f>ROUND(SUM(C29:C31),1)</f>
        <v>-10</v>
      </c>
      <c r="D33" s="527"/>
      <c r="E33" s="6"/>
      <c r="F33" s="423">
        <f>ROUND(SUM(F29:F31),1)</f>
        <v>-1145</v>
      </c>
      <c r="G33" s="527"/>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c r="BT33" s="515"/>
      <c r="BU33" s="515"/>
      <c r="BV33" s="515"/>
      <c r="BW33" s="515"/>
      <c r="BX33" s="515"/>
      <c r="BY33" s="515"/>
      <c r="BZ33" s="515"/>
      <c r="CA33" s="515"/>
      <c r="CB33" s="515"/>
      <c r="CC33" s="515"/>
      <c r="CD33" s="515"/>
      <c r="CE33" s="515"/>
      <c r="CF33" s="515"/>
      <c r="CG33" s="515"/>
      <c r="CH33" s="515"/>
      <c r="CI33" s="515"/>
      <c r="CJ33" s="515"/>
      <c r="CK33" s="515"/>
      <c r="CL33" s="515"/>
      <c r="CM33" s="515"/>
      <c r="CN33" s="515"/>
      <c r="CO33" s="515"/>
      <c r="CP33" s="515"/>
      <c r="CQ33" s="515"/>
      <c r="CR33" s="515"/>
      <c r="CS33" s="515"/>
      <c r="CT33" s="515"/>
      <c r="CU33" s="515"/>
      <c r="CV33" s="515"/>
      <c r="CW33" s="515"/>
      <c r="CX33" s="515"/>
      <c r="CY33" s="515"/>
      <c r="CZ33" s="515"/>
      <c r="DA33" s="515"/>
      <c r="DB33" s="515"/>
      <c r="DC33" s="515"/>
      <c r="DD33" s="515"/>
      <c r="DE33" s="515"/>
      <c r="DF33" s="515"/>
      <c r="DG33" s="515"/>
      <c r="DH33" s="515"/>
      <c r="DI33" s="515"/>
      <c r="DJ33" s="515"/>
      <c r="DK33" s="515"/>
      <c r="DL33" s="515"/>
      <c r="DM33" s="515"/>
      <c r="DN33" s="515"/>
      <c r="DO33" s="515"/>
      <c r="DP33" s="515"/>
      <c r="DQ33" s="515"/>
      <c r="DR33" s="515"/>
      <c r="DS33" s="515"/>
      <c r="DT33" s="515"/>
      <c r="DU33" s="515"/>
      <c r="DV33" s="515"/>
      <c r="DW33" s="515"/>
      <c r="DX33" s="515"/>
      <c r="DY33" s="515"/>
      <c r="DZ33" s="515"/>
      <c r="EA33" s="515"/>
      <c r="EB33" s="515"/>
      <c r="EC33" s="515"/>
      <c r="ED33" s="515"/>
      <c r="EE33" s="515"/>
      <c r="EF33" s="515"/>
      <c r="EG33" s="515"/>
      <c r="EH33" s="515"/>
      <c r="EI33" s="515"/>
      <c r="EJ33" s="515"/>
      <c r="EK33" s="515"/>
      <c r="EL33" s="515"/>
      <c r="EM33" s="515"/>
      <c r="EN33" s="515"/>
      <c r="EO33" s="515"/>
      <c r="EP33" s="515"/>
      <c r="EQ33" s="515"/>
      <c r="ER33" s="515"/>
      <c r="ES33" s="515"/>
      <c r="ET33" s="515"/>
      <c r="EU33" s="515"/>
      <c r="EV33" s="515"/>
      <c r="EW33" s="515"/>
      <c r="EX33" s="515"/>
      <c r="EY33" s="515"/>
      <c r="EZ33" s="515"/>
      <c r="FA33" s="515"/>
      <c r="FB33" s="515"/>
      <c r="FC33" s="515"/>
      <c r="FD33" s="515"/>
      <c r="FE33" s="515"/>
      <c r="FF33" s="515"/>
      <c r="FG33" s="515"/>
      <c r="FH33" s="515"/>
      <c r="FI33" s="515"/>
      <c r="FJ33" s="515"/>
      <c r="FK33" s="515"/>
      <c r="FL33" s="515"/>
      <c r="FM33" s="515"/>
      <c r="FN33" s="515"/>
      <c r="FO33" s="515"/>
      <c r="FP33" s="515"/>
      <c r="FQ33" s="515"/>
      <c r="FR33" s="515"/>
      <c r="FS33" s="515"/>
      <c r="FT33" s="515"/>
      <c r="FU33" s="515"/>
      <c r="FV33" s="515"/>
      <c r="FW33" s="515"/>
      <c r="FX33" s="515"/>
      <c r="FY33" s="515"/>
      <c r="FZ33" s="515"/>
      <c r="GA33" s="515"/>
      <c r="GB33" s="515"/>
      <c r="GC33" s="515"/>
      <c r="GD33" s="515"/>
      <c r="GE33" s="515"/>
      <c r="GF33" s="515"/>
      <c r="GG33" s="515"/>
      <c r="GH33" s="515"/>
      <c r="GI33" s="515"/>
      <c r="GJ33" s="515"/>
      <c r="GK33" s="515"/>
      <c r="GL33" s="515"/>
      <c r="GM33" s="515"/>
      <c r="GN33" s="515"/>
      <c r="GO33" s="515"/>
      <c r="GP33" s="515"/>
      <c r="GQ33" s="515"/>
      <c r="GR33" s="515"/>
      <c r="GS33" s="515"/>
      <c r="GT33" s="515"/>
      <c r="GU33" s="515"/>
      <c r="GV33" s="515"/>
      <c r="GW33" s="515"/>
      <c r="GX33" s="515"/>
      <c r="GY33" s="515"/>
      <c r="GZ33" s="515"/>
      <c r="HA33" s="515"/>
      <c r="HB33" s="515"/>
      <c r="HC33" s="515"/>
      <c r="HD33" s="515"/>
      <c r="HE33" s="515"/>
      <c r="HF33" s="515"/>
      <c r="HG33" s="515"/>
      <c r="HH33" s="515"/>
      <c r="HI33" s="515"/>
      <c r="HJ33" s="515"/>
      <c r="HK33" s="515"/>
      <c r="HL33" s="515"/>
      <c r="HM33" s="515"/>
      <c r="HN33" s="515"/>
      <c r="HO33" s="515"/>
      <c r="HP33" s="515"/>
      <c r="HQ33" s="515"/>
      <c r="HR33" s="515"/>
      <c r="HS33" s="515"/>
      <c r="HT33" s="515"/>
      <c r="HU33" s="515"/>
      <c r="HV33" s="515"/>
      <c r="HW33" s="515"/>
      <c r="HX33" s="515"/>
      <c r="HY33" s="515"/>
      <c r="HZ33" s="515"/>
      <c r="IA33" s="515"/>
      <c r="IB33" s="515"/>
      <c r="IC33" s="515"/>
      <c r="ID33" s="515"/>
      <c r="IE33" s="515"/>
      <c r="IF33" s="515"/>
      <c r="IG33" s="515"/>
      <c r="IH33" s="515"/>
      <c r="II33" s="515"/>
      <c r="IJ33" s="515"/>
      <c r="IK33" s="515"/>
      <c r="IL33" s="515"/>
      <c r="IM33" s="515"/>
      <c r="IN33" s="515"/>
      <c r="IO33" s="515"/>
      <c r="IP33" s="515"/>
      <c r="IQ33" s="515"/>
      <c r="IR33" s="515"/>
    </row>
    <row r="34" spans="1:252" ht="16.5" thickTop="1">
      <c r="A34" s="5"/>
      <c r="B34" s="5"/>
      <c r="C34" s="528"/>
      <c r="D34" s="5"/>
      <c r="E34" s="5"/>
      <c r="F34" s="528"/>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5"/>
      <c r="EA34" s="515"/>
      <c r="EB34" s="515"/>
      <c r="EC34" s="515"/>
      <c r="ED34" s="515"/>
      <c r="EE34" s="515"/>
      <c r="EF34" s="515"/>
      <c r="EG34" s="515"/>
      <c r="EH34" s="515"/>
      <c r="EI34" s="515"/>
      <c r="EJ34" s="515"/>
      <c r="EK34" s="515"/>
      <c r="EL34" s="515"/>
      <c r="EM34" s="515"/>
      <c r="EN34" s="515"/>
      <c r="EO34" s="515"/>
      <c r="EP34" s="515"/>
      <c r="EQ34" s="515"/>
      <c r="ER34" s="515"/>
      <c r="ES34" s="515"/>
      <c r="ET34" s="515"/>
      <c r="EU34" s="515"/>
      <c r="EV34" s="515"/>
      <c r="EW34" s="515"/>
      <c r="EX34" s="515"/>
      <c r="EY34" s="515"/>
      <c r="EZ34" s="515"/>
      <c r="FA34" s="515"/>
      <c r="FB34" s="515"/>
      <c r="FC34" s="515"/>
      <c r="FD34" s="515"/>
      <c r="FE34" s="515"/>
      <c r="FF34" s="515"/>
      <c r="FG34" s="515"/>
      <c r="FH34" s="515"/>
      <c r="FI34" s="515"/>
      <c r="FJ34" s="515"/>
      <c r="FK34" s="515"/>
      <c r="FL34" s="515"/>
      <c r="FM34" s="515"/>
      <c r="FN34" s="515"/>
      <c r="FO34" s="515"/>
      <c r="FP34" s="515"/>
      <c r="FQ34" s="515"/>
      <c r="FR34" s="515"/>
      <c r="FS34" s="515"/>
      <c r="FT34" s="515"/>
      <c r="FU34" s="515"/>
      <c r="FV34" s="515"/>
      <c r="FW34" s="515"/>
      <c r="FX34" s="515"/>
      <c r="FY34" s="515"/>
      <c r="FZ34" s="515"/>
      <c r="GA34" s="515"/>
      <c r="GB34" s="515"/>
      <c r="GC34" s="515"/>
      <c r="GD34" s="515"/>
      <c r="GE34" s="515"/>
      <c r="GF34" s="515"/>
      <c r="GG34" s="515"/>
      <c r="GH34" s="515"/>
      <c r="GI34" s="515"/>
      <c r="GJ34" s="515"/>
      <c r="GK34" s="515"/>
      <c r="GL34" s="515"/>
      <c r="GM34" s="515"/>
      <c r="GN34" s="515"/>
      <c r="GO34" s="515"/>
      <c r="GP34" s="515"/>
      <c r="GQ34" s="515"/>
      <c r="GR34" s="515"/>
      <c r="GS34" s="515"/>
      <c r="GT34" s="515"/>
      <c r="GU34" s="515"/>
      <c r="GV34" s="515"/>
      <c r="GW34" s="515"/>
      <c r="GX34" s="515"/>
      <c r="GY34" s="515"/>
      <c r="GZ34" s="515"/>
      <c r="HA34" s="515"/>
      <c r="HB34" s="515"/>
      <c r="HC34" s="515"/>
      <c r="HD34" s="515"/>
      <c r="HE34" s="515"/>
      <c r="HF34" s="515"/>
      <c r="HG34" s="515"/>
      <c r="HH34" s="515"/>
      <c r="HI34" s="515"/>
      <c r="HJ34" s="515"/>
      <c r="HK34" s="515"/>
      <c r="HL34" s="515"/>
      <c r="HM34" s="515"/>
      <c r="HN34" s="515"/>
      <c r="HO34" s="515"/>
      <c r="HP34" s="515"/>
      <c r="HQ34" s="515"/>
      <c r="HR34" s="515"/>
      <c r="HS34" s="515"/>
      <c r="HT34" s="515"/>
      <c r="HU34" s="515"/>
      <c r="HV34" s="515"/>
      <c r="HW34" s="515"/>
      <c r="HX34" s="515"/>
      <c r="HY34" s="515"/>
      <c r="HZ34" s="515"/>
      <c r="IA34" s="515"/>
      <c r="IB34" s="515"/>
      <c r="IC34" s="515"/>
      <c r="ID34" s="515"/>
      <c r="IE34" s="515"/>
      <c r="IF34" s="515"/>
      <c r="IG34" s="515"/>
      <c r="IH34" s="515"/>
      <c r="II34" s="515"/>
      <c r="IJ34" s="515"/>
      <c r="IK34" s="515"/>
      <c r="IL34" s="515"/>
      <c r="IM34" s="515"/>
      <c r="IN34" s="515"/>
      <c r="IO34" s="515"/>
      <c r="IP34" s="515"/>
      <c r="IQ34" s="515"/>
      <c r="IR34" s="515"/>
    </row>
    <row r="35" spans="1:252" ht="15.75">
      <c r="A35" s="529"/>
      <c r="B35" s="5"/>
      <c r="C35" s="5"/>
      <c r="D35" s="5"/>
      <c r="E35" s="5"/>
      <c r="F35" s="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515"/>
      <c r="CA35" s="515"/>
      <c r="CB35" s="515"/>
      <c r="CC35" s="515"/>
      <c r="CD35" s="515"/>
      <c r="CE35" s="515"/>
      <c r="CF35" s="515"/>
      <c r="CG35" s="515"/>
      <c r="CH35" s="515"/>
      <c r="CI35" s="515"/>
      <c r="CJ35" s="515"/>
      <c r="CK35" s="515"/>
      <c r="CL35" s="515"/>
      <c r="CM35" s="515"/>
      <c r="CN35" s="515"/>
      <c r="CO35" s="515"/>
      <c r="CP35" s="515"/>
      <c r="CQ35" s="515"/>
      <c r="CR35" s="515"/>
      <c r="CS35" s="515"/>
      <c r="CT35" s="515"/>
      <c r="CU35" s="515"/>
      <c r="CV35" s="515"/>
      <c r="CW35" s="515"/>
      <c r="CX35" s="515"/>
      <c r="CY35" s="515"/>
      <c r="CZ35" s="515"/>
      <c r="DA35" s="515"/>
      <c r="DB35" s="515"/>
      <c r="DC35" s="515"/>
      <c r="DD35" s="515"/>
      <c r="DE35" s="515"/>
      <c r="DF35" s="515"/>
      <c r="DG35" s="515"/>
      <c r="DH35" s="515"/>
      <c r="DI35" s="515"/>
      <c r="DJ35" s="515"/>
      <c r="DK35" s="515"/>
      <c r="DL35" s="515"/>
      <c r="DM35" s="515"/>
      <c r="DN35" s="515"/>
      <c r="DO35" s="515"/>
      <c r="DP35" s="515"/>
      <c r="DQ35" s="515"/>
      <c r="DR35" s="515"/>
      <c r="DS35" s="515"/>
      <c r="DT35" s="515"/>
      <c r="DU35" s="515"/>
      <c r="DV35" s="515"/>
      <c r="DW35" s="515"/>
      <c r="DX35" s="515"/>
      <c r="DY35" s="515"/>
      <c r="DZ35" s="515"/>
      <c r="EA35" s="515"/>
      <c r="EB35" s="515"/>
      <c r="EC35" s="515"/>
      <c r="ED35" s="515"/>
      <c r="EE35" s="515"/>
      <c r="EF35" s="515"/>
      <c r="EG35" s="515"/>
      <c r="EH35" s="515"/>
      <c r="EI35" s="515"/>
      <c r="EJ35" s="515"/>
      <c r="EK35" s="515"/>
      <c r="EL35" s="515"/>
      <c r="EM35" s="515"/>
      <c r="EN35" s="515"/>
      <c r="EO35" s="515"/>
      <c r="EP35" s="515"/>
      <c r="EQ35" s="515"/>
      <c r="ER35" s="515"/>
      <c r="ES35" s="515"/>
      <c r="ET35" s="515"/>
      <c r="EU35" s="515"/>
      <c r="EV35" s="515"/>
      <c r="EW35" s="515"/>
      <c r="EX35" s="515"/>
      <c r="EY35" s="515"/>
      <c r="EZ35" s="515"/>
      <c r="FA35" s="515"/>
      <c r="FB35" s="515"/>
      <c r="FC35" s="515"/>
      <c r="FD35" s="515"/>
      <c r="FE35" s="515"/>
      <c r="FF35" s="515"/>
      <c r="FG35" s="515"/>
      <c r="FH35" s="515"/>
      <c r="FI35" s="515"/>
      <c r="FJ35" s="515"/>
      <c r="FK35" s="515"/>
      <c r="FL35" s="515"/>
      <c r="FM35" s="515"/>
      <c r="FN35" s="515"/>
      <c r="FO35" s="515"/>
      <c r="FP35" s="515"/>
      <c r="FQ35" s="515"/>
      <c r="FR35" s="515"/>
      <c r="FS35" s="515"/>
      <c r="FT35" s="515"/>
      <c r="FU35" s="515"/>
      <c r="FV35" s="515"/>
      <c r="FW35" s="515"/>
      <c r="FX35" s="515"/>
      <c r="FY35" s="515"/>
      <c r="FZ35" s="515"/>
      <c r="GA35" s="515"/>
      <c r="GB35" s="515"/>
      <c r="GC35" s="515"/>
      <c r="GD35" s="515"/>
      <c r="GE35" s="515"/>
      <c r="GF35" s="515"/>
      <c r="GG35" s="515"/>
      <c r="GH35" s="515"/>
      <c r="GI35" s="515"/>
      <c r="GJ35" s="515"/>
      <c r="GK35" s="515"/>
      <c r="GL35" s="515"/>
      <c r="GM35" s="515"/>
      <c r="GN35" s="515"/>
      <c r="GO35" s="515"/>
      <c r="GP35" s="515"/>
      <c r="GQ35" s="515"/>
      <c r="GR35" s="515"/>
      <c r="GS35" s="515"/>
      <c r="GT35" s="515"/>
      <c r="GU35" s="515"/>
      <c r="GV35" s="515"/>
      <c r="GW35" s="515"/>
      <c r="GX35" s="515"/>
      <c r="GY35" s="515"/>
      <c r="GZ35" s="515"/>
      <c r="HA35" s="515"/>
      <c r="HB35" s="515"/>
      <c r="HC35" s="515"/>
      <c r="HD35" s="515"/>
      <c r="HE35" s="515"/>
      <c r="HF35" s="515"/>
      <c r="HG35" s="515"/>
      <c r="HH35" s="515"/>
      <c r="HI35" s="515"/>
      <c r="HJ35" s="515"/>
      <c r="HK35" s="515"/>
      <c r="HL35" s="515"/>
      <c r="HM35" s="515"/>
      <c r="HN35" s="515"/>
      <c r="HO35" s="515"/>
      <c r="HP35" s="515"/>
      <c r="HQ35" s="515"/>
      <c r="HR35" s="515"/>
      <c r="HS35" s="515"/>
      <c r="HT35" s="515"/>
      <c r="HU35" s="515"/>
      <c r="HV35" s="515"/>
      <c r="HW35" s="515"/>
      <c r="HX35" s="515"/>
      <c r="HY35" s="515"/>
      <c r="HZ35" s="515"/>
      <c r="IA35" s="515"/>
      <c r="IB35" s="515"/>
      <c r="IC35" s="515"/>
      <c r="ID35" s="515"/>
      <c r="IE35" s="515"/>
      <c r="IF35" s="515"/>
      <c r="IG35" s="515"/>
      <c r="IH35" s="515"/>
      <c r="II35" s="515"/>
      <c r="IJ35" s="515"/>
      <c r="IK35" s="515"/>
      <c r="IL35" s="515"/>
      <c r="IM35" s="515"/>
      <c r="IN35" s="515"/>
      <c r="IO35" s="515"/>
      <c r="IP35" s="515"/>
      <c r="IQ35" s="515"/>
      <c r="IR35" s="515"/>
    </row>
    <row r="36" spans="1:252" ht="15.75">
      <c r="A36" s="530"/>
      <c r="B36" s="5"/>
      <c r="C36" s="5"/>
      <c r="D36" s="5"/>
      <c r="E36" s="5"/>
      <c r="F36" s="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5"/>
      <c r="DV36" s="515"/>
      <c r="DW36" s="515"/>
      <c r="DX36" s="515"/>
      <c r="DY36" s="515"/>
      <c r="DZ36" s="515"/>
      <c r="EA36" s="515"/>
      <c r="EB36" s="515"/>
      <c r="EC36" s="515"/>
      <c r="ED36" s="515"/>
      <c r="EE36" s="515"/>
      <c r="EF36" s="515"/>
      <c r="EG36" s="515"/>
      <c r="EH36" s="515"/>
      <c r="EI36" s="515"/>
      <c r="EJ36" s="515"/>
      <c r="EK36" s="515"/>
      <c r="EL36" s="515"/>
      <c r="EM36" s="515"/>
      <c r="EN36" s="515"/>
      <c r="EO36" s="515"/>
      <c r="EP36" s="515"/>
      <c r="EQ36" s="515"/>
      <c r="ER36" s="515"/>
      <c r="ES36" s="515"/>
      <c r="ET36" s="515"/>
      <c r="EU36" s="515"/>
      <c r="EV36" s="515"/>
      <c r="EW36" s="515"/>
      <c r="EX36" s="515"/>
      <c r="EY36" s="515"/>
      <c r="EZ36" s="515"/>
      <c r="FA36" s="515"/>
      <c r="FB36" s="515"/>
      <c r="FC36" s="515"/>
      <c r="FD36" s="515"/>
      <c r="FE36" s="515"/>
      <c r="FF36" s="515"/>
      <c r="FG36" s="515"/>
      <c r="FH36" s="515"/>
      <c r="FI36" s="515"/>
      <c r="FJ36" s="515"/>
      <c r="FK36" s="515"/>
      <c r="FL36" s="515"/>
      <c r="FM36" s="515"/>
      <c r="FN36" s="515"/>
      <c r="FO36" s="515"/>
      <c r="FP36" s="515"/>
      <c r="FQ36" s="515"/>
      <c r="FR36" s="515"/>
      <c r="FS36" s="515"/>
      <c r="FT36" s="515"/>
      <c r="FU36" s="515"/>
      <c r="FV36" s="515"/>
      <c r="FW36" s="515"/>
      <c r="FX36" s="515"/>
      <c r="FY36" s="515"/>
      <c r="FZ36" s="515"/>
      <c r="GA36" s="515"/>
      <c r="GB36" s="515"/>
      <c r="GC36" s="515"/>
      <c r="GD36" s="515"/>
      <c r="GE36" s="515"/>
      <c r="GF36" s="515"/>
      <c r="GG36" s="515"/>
      <c r="GH36" s="515"/>
      <c r="GI36" s="515"/>
      <c r="GJ36" s="515"/>
      <c r="GK36" s="515"/>
      <c r="GL36" s="515"/>
      <c r="GM36" s="515"/>
      <c r="GN36" s="515"/>
      <c r="GO36" s="515"/>
      <c r="GP36" s="515"/>
      <c r="GQ36" s="515"/>
      <c r="GR36" s="515"/>
      <c r="GS36" s="515"/>
      <c r="GT36" s="515"/>
      <c r="GU36" s="515"/>
      <c r="GV36" s="515"/>
      <c r="GW36" s="515"/>
      <c r="GX36" s="515"/>
      <c r="GY36" s="515"/>
      <c r="GZ36" s="515"/>
      <c r="HA36" s="515"/>
      <c r="HB36" s="515"/>
      <c r="HC36" s="515"/>
      <c r="HD36" s="515"/>
      <c r="HE36" s="515"/>
      <c r="HF36" s="515"/>
      <c r="HG36" s="515"/>
      <c r="HH36" s="515"/>
      <c r="HI36" s="515"/>
      <c r="HJ36" s="515"/>
      <c r="HK36" s="515"/>
      <c r="HL36" s="515"/>
      <c r="HM36" s="515"/>
      <c r="HN36" s="515"/>
      <c r="HO36" s="515"/>
      <c r="HP36" s="515"/>
      <c r="HQ36" s="515"/>
      <c r="HR36" s="515"/>
      <c r="HS36" s="515"/>
      <c r="HT36" s="515"/>
      <c r="HU36" s="515"/>
      <c r="HV36" s="515"/>
      <c r="HW36" s="515"/>
      <c r="HX36" s="515"/>
      <c r="HY36" s="515"/>
      <c r="HZ36" s="515"/>
      <c r="IA36" s="515"/>
      <c r="IB36" s="515"/>
      <c r="IC36" s="515"/>
      <c r="ID36" s="515"/>
      <c r="IE36" s="515"/>
      <c r="IF36" s="515"/>
      <c r="IG36" s="515"/>
      <c r="IH36" s="515"/>
      <c r="II36" s="515"/>
      <c r="IJ36" s="515"/>
      <c r="IK36" s="515"/>
      <c r="IL36" s="515"/>
      <c r="IM36" s="515"/>
      <c r="IN36" s="515"/>
      <c r="IO36" s="515"/>
      <c r="IP36" s="515"/>
      <c r="IQ36" s="515"/>
      <c r="IR36" s="515"/>
    </row>
    <row r="37" spans="1:252" ht="15">
      <c r="A37" s="517"/>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5"/>
      <c r="CM37" s="515"/>
      <c r="CN37" s="515"/>
      <c r="CO37" s="515"/>
      <c r="CP37" s="515"/>
      <c r="CQ37" s="515"/>
      <c r="CR37" s="515"/>
      <c r="CS37" s="515"/>
      <c r="CT37" s="515"/>
      <c r="CU37" s="515"/>
      <c r="CV37" s="515"/>
      <c r="CW37" s="515"/>
      <c r="CX37" s="515"/>
      <c r="CY37" s="515"/>
      <c r="CZ37" s="515"/>
      <c r="DA37" s="515"/>
      <c r="DB37" s="515"/>
      <c r="DC37" s="515"/>
      <c r="DD37" s="515"/>
      <c r="DE37" s="515"/>
      <c r="DF37" s="515"/>
      <c r="DG37" s="515"/>
      <c r="DH37" s="515"/>
      <c r="DI37" s="515"/>
      <c r="DJ37" s="515"/>
      <c r="DK37" s="515"/>
      <c r="DL37" s="515"/>
      <c r="DM37" s="515"/>
      <c r="DN37" s="515"/>
      <c r="DO37" s="515"/>
      <c r="DP37" s="515"/>
      <c r="DQ37" s="515"/>
      <c r="DR37" s="515"/>
      <c r="DS37" s="515"/>
      <c r="DT37" s="515"/>
      <c r="DU37" s="515"/>
      <c r="DV37" s="515"/>
      <c r="DW37" s="515"/>
      <c r="DX37" s="515"/>
      <c r="DY37" s="515"/>
      <c r="DZ37" s="515"/>
      <c r="EA37" s="515"/>
      <c r="EB37" s="515"/>
      <c r="EC37" s="515"/>
      <c r="ED37" s="515"/>
      <c r="EE37" s="515"/>
      <c r="EF37" s="515"/>
      <c r="EG37" s="515"/>
      <c r="EH37" s="515"/>
      <c r="EI37" s="515"/>
      <c r="EJ37" s="515"/>
      <c r="EK37" s="515"/>
      <c r="EL37" s="515"/>
      <c r="EM37" s="515"/>
      <c r="EN37" s="515"/>
      <c r="EO37" s="515"/>
      <c r="EP37" s="515"/>
      <c r="EQ37" s="515"/>
      <c r="ER37" s="515"/>
      <c r="ES37" s="515"/>
      <c r="ET37" s="515"/>
      <c r="EU37" s="515"/>
      <c r="EV37" s="515"/>
      <c r="EW37" s="515"/>
      <c r="EX37" s="515"/>
      <c r="EY37" s="515"/>
      <c r="EZ37" s="515"/>
      <c r="FA37" s="515"/>
      <c r="FB37" s="515"/>
      <c r="FC37" s="515"/>
      <c r="FD37" s="515"/>
      <c r="FE37" s="515"/>
      <c r="FF37" s="515"/>
      <c r="FG37" s="515"/>
      <c r="FH37" s="515"/>
      <c r="FI37" s="515"/>
      <c r="FJ37" s="515"/>
      <c r="FK37" s="515"/>
      <c r="FL37" s="515"/>
      <c r="FM37" s="515"/>
      <c r="FN37" s="515"/>
      <c r="FO37" s="515"/>
      <c r="FP37" s="515"/>
      <c r="FQ37" s="515"/>
      <c r="FR37" s="515"/>
      <c r="FS37" s="515"/>
      <c r="FT37" s="515"/>
      <c r="FU37" s="515"/>
      <c r="FV37" s="515"/>
      <c r="FW37" s="515"/>
      <c r="FX37" s="515"/>
      <c r="FY37" s="515"/>
      <c r="FZ37" s="515"/>
      <c r="GA37" s="515"/>
      <c r="GB37" s="515"/>
      <c r="GC37" s="515"/>
      <c r="GD37" s="515"/>
      <c r="GE37" s="515"/>
      <c r="GF37" s="515"/>
      <c r="GG37" s="515"/>
      <c r="GH37" s="515"/>
      <c r="GI37" s="515"/>
      <c r="GJ37" s="515"/>
      <c r="GK37" s="515"/>
      <c r="GL37" s="515"/>
      <c r="GM37" s="515"/>
      <c r="GN37" s="515"/>
      <c r="GO37" s="515"/>
      <c r="GP37" s="515"/>
      <c r="GQ37" s="515"/>
      <c r="GR37" s="515"/>
      <c r="GS37" s="515"/>
      <c r="GT37" s="515"/>
      <c r="GU37" s="515"/>
      <c r="GV37" s="515"/>
      <c r="GW37" s="515"/>
      <c r="GX37" s="515"/>
      <c r="GY37" s="515"/>
      <c r="GZ37" s="515"/>
      <c r="HA37" s="515"/>
      <c r="HB37" s="515"/>
      <c r="HC37" s="515"/>
      <c r="HD37" s="515"/>
      <c r="HE37" s="515"/>
      <c r="HF37" s="515"/>
      <c r="HG37" s="515"/>
      <c r="HH37" s="515"/>
      <c r="HI37" s="515"/>
      <c r="HJ37" s="515"/>
      <c r="HK37" s="515"/>
      <c r="HL37" s="515"/>
      <c r="HM37" s="515"/>
      <c r="HN37" s="515"/>
      <c r="HO37" s="515"/>
      <c r="HP37" s="515"/>
      <c r="HQ37" s="515"/>
      <c r="HR37" s="515"/>
      <c r="HS37" s="515"/>
      <c r="HT37" s="515"/>
      <c r="HU37" s="515"/>
      <c r="HV37" s="515"/>
      <c r="HW37" s="515"/>
      <c r="HX37" s="515"/>
      <c r="HY37" s="515"/>
      <c r="HZ37" s="515"/>
      <c r="IA37" s="515"/>
      <c r="IB37" s="515"/>
      <c r="IC37" s="515"/>
      <c r="ID37" s="515"/>
      <c r="IE37" s="515"/>
      <c r="IF37" s="515"/>
      <c r="IG37" s="515"/>
      <c r="IH37" s="515"/>
      <c r="II37" s="515"/>
      <c r="IJ37" s="515"/>
      <c r="IK37" s="515"/>
      <c r="IL37" s="515"/>
      <c r="IM37" s="515"/>
      <c r="IN37" s="515"/>
      <c r="IO37" s="515"/>
      <c r="IP37" s="515"/>
      <c r="IQ37" s="515"/>
      <c r="IR37" s="515"/>
    </row>
    <row r="38" spans="1:252" ht="15">
      <c r="A38" s="515"/>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5"/>
      <c r="CM38" s="515"/>
      <c r="CN38" s="515"/>
      <c r="CO38" s="515"/>
      <c r="CP38" s="515"/>
      <c r="CQ38" s="515"/>
      <c r="CR38" s="515"/>
      <c r="CS38" s="515"/>
      <c r="CT38" s="515"/>
      <c r="CU38" s="515"/>
      <c r="CV38" s="515"/>
      <c r="CW38" s="515"/>
      <c r="CX38" s="515"/>
      <c r="CY38" s="515"/>
      <c r="CZ38" s="515"/>
      <c r="DA38" s="515"/>
      <c r="DB38" s="515"/>
      <c r="DC38" s="515"/>
      <c r="DD38" s="515"/>
      <c r="DE38" s="515"/>
      <c r="DF38" s="515"/>
      <c r="DG38" s="515"/>
      <c r="DH38" s="515"/>
      <c r="DI38" s="515"/>
      <c r="DJ38" s="515"/>
      <c r="DK38" s="515"/>
      <c r="DL38" s="515"/>
      <c r="DM38" s="515"/>
      <c r="DN38" s="515"/>
      <c r="DO38" s="515"/>
      <c r="DP38" s="515"/>
      <c r="DQ38" s="515"/>
      <c r="DR38" s="515"/>
      <c r="DS38" s="515"/>
      <c r="DT38" s="515"/>
      <c r="DU38" s="515"/>
      <c r="DV38" s="515"/>
      <c r="DW38" s="515"/>
      <c r="DX38" s="515"/>
      <c r="DY38" s="515"/>
      <c r="DZ38" s="515"/>
      <c r="EA38" s="515"/>
      <c r="EB38" s="515"/>
      <c r="EC38" s="515"/>
      <c r="ED38" s="515"/>
      <c r="EE38" s="515"/>
      <c r="EF38" s="515"/>
      <c r="EG38" s="515"/>
      <c r="EH38" s="515"/>
      <c r="EI38" s="515"/>
      <c r="EJ38" s="515"/>
      <c r="EK38" s="515"/>
      <c r="EL38" s="515"/>
      <c r="EM38" s="515"/>
      <c r="EN38" s="515"/>
      <c r="EO38" s="515"/>
      <c r="EP38" s="515"/>
      <c r="EQ38" s="515"/>
      <c r="ER38" s="515"/>
      <c r="ES38" s="515"/>
      <c r="ET38" s="515"/>
      <c r="EU38" s="515"/>
      <c r="EV38" s="515"/>
      <c r="EW38" s="515"/>
      <c r="EX38" s="515"/>
      <c r="EY38" s="515"/>
      <c r="EZ38" s="515"/>
      <c r="FA38" s="515"/>
      <c r="FB38" s="515"/>
      <c r="FC38" s="515"/>
      <c r="FD38" s="515"/>
      <c r="FE38" s="515"/>
      <c r="FF38" s="515"/>
      <c r="FG38" s="515"/>
      <c r="FH38" s="515"/>
      <c r="FI38" s="515"/>
      <c r="FJ38" s="515"/>
      <c r="FK38" s="515"/>
      <c r="FL38" s="515"/>
      <c r="FM38" s="515"/>
      <c r="FN38" s="515"/>
      <c r="FO38" s="515"/>
      <c r="FP38" s="515"/>
      <c r="FQ38" s="515"/>
      <c r="FR38" s="515"/>
      <c r="FS38" s="515"/>
      <c r="FT38" s="515"/>
      <c r="FU38" s="515"/>
      <c r="FV38" s="515"/>
      <c r="FW38" s="515"/>
      <c r="FX38" s="515"/>
      <c r="FY38" s="515"/>
      <c r="FZ38" s="515"/>
      <c r="GA38" s="515"/>
      <c r="GB38" s="515"/>
      <c r="GC38" s="515"/>
      <c r="GD38" s="515"/>
      <c r="GE38" s="515"/>
      <c r="GF38" s="515"/>
      <c r="GG38" s="515"/>
      <c r="GH38" s="515"/>
      <c r="GI38" s="515"/>
      <c r="GJ38" s="515"/>
      <c r="GK38" s="515"/>
      <c r="GL38" s="515"/>
      <c r="GM38" s="515"/>
      <c r="GN38" s="515"/>
      <c r="GO38" s="515"/>
      <c r="GP38" s="515"/>
      <c r="GQ38" s="515"/>
      <c r="GR38" s="515"/>
      <c r="GS38" s="515"/>
      <c r="GT38" s="515"/>
      <c r="GU38" s="515"/>
      <c r="GV38" s="515"/>
      <c r="GW38" s="515"/>
      <c r="GX38" s="515"/>
      <c r="GY38" s="515"/>
      <c r="GZ38" s="515"/>
      <c r="HA38" s="515"/>
      <c r="HB38" s="515"/>
      <c r="HC38" s="515"/>
      <c r="HD38" s="515"/>
      <c r="HE38" s="515"/>
      <c r="HF38" s="515"/>
      <c r="HG38" s="515"/>
      <c r="HH38" s="515"/>
      <c r="HI38" s="515"/>
      <c r="HJ38" s="515"/>
      <c r="HK38" s="515"/>
      <c r="HL38" s="515"/>
      <c r="HM38" s="515"/>
      <c r="HN38" s="515"/>
      <c r="HO38" s="515"/>
      <c r="HP38" s="515"/>
      <c r="HQ38" s="515"/>
      <c r="HR38" s="515"/>
      <c r="HS38" s="515"/>
      <c r="HT38" s="515"/>
      <c r="HU38" s="515"/>
      <c r="HV38" s="515"/>
      <c r="HW38" s="515"/>
      <c r="HX38" s="515"/>
      <c r="HY38" s="515"/>
      <c r="HZ38" s="515"/>
      <c r="IA38" s="515"/>
      <c r="IB38" s="515"/>
      <c r="IC38" s="515"/>
      <c r="ID38" s="515"/>
      <c r="IE38" s="515"/>
      <c r="IF38" s="515"/>
      <c r="IG38" s="515"/>
      <c r="IH38" s="515"/>
      <c r="II38" s="515"/>
      <c r="IJ38" s="515"/>
      <c r="IK38" s="515"/>
      <c r="IL38" s="515"/>
      <c r="IM38" s="515"/>
      <c r="IN38" s="515"/>
      <c r="IO38" s="515"/>
      <c r="IP38" s="515"/>
      <c r="IQ38" s="515"/>
      <c r="IR38" s="515"/>
    </row>
    <row r="39" spans="1:252" ht="15">
      <c r="A39" s="515"/>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5"/>
      <c r="CQ39" s="515"/>
      <c r="CR39" s="515"/>
      <c r="CS39" s="515"/>
      <c r="CT39" s="515"/>
      <c r="CU39" s="515"/>
      <c r="CV39" s="515"/>
      <c r="CW39" s="515"/>
      <c r="CX39" s="515"/>
      <c r="CY39" s="515"/>
      <c r="CZ39" s="515"/>
      <c r="DA39" s="515"/>
      <c r="DB39" s="515"/>
      <c r="DC39" s="515"/>
      <c r="DD39" s="515"/>
      <c r="DE39" s="515"/>
      <c r="DF39" s="515"/>
      <c r="DG39" s="515"/>
      <c r="DH39" s="515"/>
      <c r="DI39" s="515"/>
      <c r="DJ39" s="515"/>
      <c r="DK39" s="515"/>
      <c r="DL39" s="515"/>
      <c r="DM39" s="515"/>
      <c r="DN39" s="515"/>
      <c r="DO39" s="515"/>
      <c r="DP39" s="515"/>
      <c r="DQ39" s="515"/>
      <c r="DR39" s="515"/>
      <c r="DS39" s="515"/>
      <c r="DT39" s="515"/>
      <c r="DU39" s="515"/>
      <c r="DV39" s="515"/>
      <c r="DW39" s="515"/>
      <c r="DX39" s="515"/>
      <c r="DY39" s="515"/>
      <c r="DZ39" s="515"/>
      <c r="EA39" s="515"/>
      <c r="EB39" s="515"/>
      <c r="EC39" s="515"/>
      <c r="ED39" s="515"/>
      <c r="EE39" s="515"/>
      <c r="EF39" s="515"/>
      <c r="EG39" s="515"/>
      <c r="EH39" s="515"/>
      <c r="EI39" s="515"/>
      <c r="EJ39" s="515"/>
      <c r="EK39" s="515"/>
      <c r="EL39" s="515"/>
      <c r="EM39" s="515"/>
      <c r="EN39" s="515"/>
      <c r="EO39" s="515"/>
      <c r="EP39" s="515"/>
      <c r="EQ39" s="515"/>
      <c r="ER39" s="515"/>
      <c r="ES39" s="515"/>
      <c r="ET39" s="515"/>
      <c r="EU39" s="515"/>
      <c r="EV39" s="515"/>
      <c r="EW39" s="515"/>
      <c r="EX39" s="515"/>
      <c r="EY39" s="515"/>
      <c r="EZ39" s="515"/>
      <c r="FA39" s="515"/>
      <c r="FB39" s="515"/>
      <c r="FC39" s="515"/>
      <c r="FD39" s="515"/>
      <c r="FE39" s="515"/>
      <c r="FF39" s="515"/>
      <c r="FG39" s="515"/>
      <c r="FH39" s="515"/>
      <c r="FI39" s="515"/>
      <c r="FJ39" s="515"/>
      <c r="FK39" s="515"/>
      <c r="FL39" s="515"/>
      <c r="FM39" s="515"/>
      <c r="FN39" s="515"/>
      <c r="FO39" s="515"/>
      <c r="FP39" s="515"/>
      <c r="FQ39" s="515"/>
      <c r="FR39" s="515"/>
      <c r="FS39" s="515"/>
      <c r="FT39" s="515"/>
      <c r="FU39" s="515"/>
      <c r="FV39" s="515"/>
      <c r="FW39" s="515"/>
      <c r="FX39" s="515"/>
      <c r="FY39" s="515"/>
      <c r="FZ39" s="515"/>
      <c r="GA39" s="515"/>
      <c r="GB39" s="515"/>
      <c r="GC39" s="515"/>
      <c r="GD39" s="515"/>
      <c r="GE39" s="515"/>
      <c r="GF39" s="515"/>
      <c r="GG39" s="515"/>
      <c r="GH39" s="515"/>
      <c r="GI39" s="515"/>
      <c r="GJ39" s="515"/>
      <c r="GK39" s="515"/>
      <c r="GL39" s="515"/>
      <c r="GM39" s="515"/>
      <c r="GN39" s="515"/>
      <c r="GO39" s="515"/>
      <c r="GP39" s="515"/>
      <c r="GQ39" s="515"/>
      <c r="GR39" s="515"/>
      <c r="GS39" s="515"/>
      <c r="GT39" s="515"/>
      <c r="GU39" s="515"/>
      <c r="GV39" s="515"/>
      <c r="GW39" s="515"/>
      <c r="GX39" s="515"/>
      <c r="GY39" s="515"/>
      <c r="GZ39" s="515"/>
      <c r="HA39" s="515"/>
      <c r="HB39" s="515"/>
      <c r="HC39" s="515"/>
      <c r="HD39" s="515"/>
      <c r="HE39" s="515"/>
      <c r="HF39" s="515"/>
      <c r="HG39" s="515"/>
      <c r="HH39" s="515"/>
      <c r="HI39" s="515"/>
      <c r="HJ39" s="515"/>
      <c r="HK39" s="515"/>
      <c r="HL39" s="515"/>
      <c r="HM39" s="515"/>
      <c r="HN39" s="515"/>
      <c r="HO39" s="515"/>
      <c r="HP39" s="515"/>
      <c r="HQ39" s="515"/>
      <c r="HR39" s="515"/>
      <c r="HS39" s="515"/>
      <c r="HT39" s="515"/>
      <c r="HU39" s="515"/>
      <c r="HV39" s="515"/>
      <c r="HW39" s="515"/>
      <c r="HX39" s="515"/>
      <c r="HY39" s="515"/>
      <c r="HZ39" s="515"/>
      <c r="IA39" s="515"/>
      <c r="IB39" s="515"/>
      <c r="IC39" s="515"/>
      <c r="ID39" s="515"/>
      <c r="IE39" s="515"/>
      <c r="IF39" s="515"/>
      <c r="IG39" s="515"/>
      <c r="IH39" s="515"/>
      <c r="II39" s="515"/>
      <c r="IJ39" s="515"/>
      <c r="IK39" s="515"/>
      <c r="IL39" s="515"/>
      <c r="IM39" s="515"/>
      <c r="IN39" s="515"/>
      <c r="IO39" s="515"/>
      <c r="IP39" s="515"/>
      <c r="IQ39" s="515"/>
      <c r="IR39" s="515"/>
    </row>
    <row r="40" spans="1:252" ht="15">
      <c r="A40" s="515"/>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5"/>
      <c r="CO40" s="515"/>
      <c r="CP40" s="515"/>
      <c r="CQ40" s="515"/>
      <c r="CR40" s="515"/>
      <c r="CS40" s="515"/>
      <c r="CT40" s="515"/>
      <c r="CU40" s="515"/>
      <c r="CV40" s="515"/>
      <c r="CW40" s="515"/>
      <c r="CX40" s="515"/>
      <c r="CY40" s="515"/>
      <c r="CZ40" s="515"/>
      <c r="DA40" s="515"/>
      <c r="DB40" s="515"/>
      <c r="DC40" s="515"/>
      <c r="DD40" s="515"/>
      <c r="DE40" s="515"/>
      <c r="DF40" s="515"/>
      <c r="DG40" s="515"/>
      <c r="DH40" s="515"/>
      <c r="DI40" s="515"/>
      <c r="DJ40" s="515"/>
      <c r="DK40" s="515"/>
      <c r="DL40" s="515"/>
      <c r="DM40" s="515"/>
      <c r="DN40" s="515"/>
      <c r="DO40" s="515"/>
      <c r="DP40" s="515"/>
      <c r="DQ40" s="515"/>
      <c r="DR40" s="515"/>
      <c r="DS40" s="515"/>
      <c r="DT40" s="515"/>
      <c r="DU40" s="515"/>
      <c r="DV40" s="515"/>
      <c r="DW40" s="515"/>
      <c r="DX40" s="515"/>
      <c r="DY40" s="515"/>
      <c r="DZ40" s="515"/>
      <c r="EA40" s="515"/>
      <c r="EB40" s="515"/>
      <c r="EC40" s="515"/>
      <c r="ED40" s="515"/>
      <c r="EE40" s="515"/>
      <c r="EF40" s="515"/>
      <c r="EG40" s="515"/>
      <c r="EH40" s="515"/>
      <c r="EI40" s="515"/>
      <c r="EJ40" s="515"/>
      <c r="EK40" s="515"/>
      <c r="EL40" s="515"/>
      <c r="EM40" s="515"/>
      <c r="EN40" s="515"/>
      <c r="EO40" s="515"/>
      <c r="EP40" s="515"/>
      <c r="EQ40" s="515"/>
      <c r="ER40" s="515"/>
      <c r="ES40" s="515"/>
      <c r="ET40" s="515"/>
      <c r="EU40" s="515"/>
      <c r="EV40" s="515"/>
      <c r="EW40" s="515"/>
      <c r="EX40" s="515"/>
      <c r="EY40" s="515"/>
      <c r="EZ40" s="515"/>
      <c r="FA40" s="515"/>
      <c r="FB40" s="515"/>
      <c r="FC40" s="515"/>
      <c r="FD40" s="515"/>
      <c r="FE40" s="515"/>
      <c r="FF40" s="515"/>
      <c r="FG40" s="515"/>
      <c r="FH40" s="515"/>
      <c r="FI40" s="515"/>
      <c r="FJ40" s="515"/>
      <c r="FK40" s="515"/>
      <c r="FL40" s="515"/>
      <c r="FM40" s="515"/>
      <c r="FN40" s="515"/>
      <c r="FO40" s="515"/>
      <c r="FP40" s="515"/>
      <c r="FQ40" s="515"/>
      <c r="FR40" s="515"/>
      <c r="FS40" s="515"/>
      <c r="FT40" s="515"/>
      <c r="FU40" s="515"/>
      <c r="FV40" s="515"/>
      <c r="FW40" s="515"/>
      <c r="FX40" s="515"/>
      <c r="FY40" s="515"/>
      <c r="FZ40" s="515"/>
      <c r="GA40" s="515"/>
      <c r="GB40" s="515"/>
      <c r="GC40" s="515"/>
      <c r="GD40" s="515"/>
      <c r="GE40" s="515"/>
      <c r="GF40" s="515"/>
      <c r="GG40" s="515"/>
      <c r="GH40" s="515"/>
      <c r="GI40" s="515"/>
      <c r="GJ40" s="515"/>
      <c r="GK40" s="515"/>
      <c r="GL40" s="515"/>
      <c r="GM40" s="515"/>
      <c r="GN40" s="515"/>
      <c r="GO40" s="515"/>
      <c r="GP40" s="515"/>
      <c r="GQ40" s="515"/>
      <c r="GR40" s="515"/>
      <c r="GS40" s="515"/>
      <c r="GT40" s="515"/>
      <c r="GU40" s="515"/>
      <c r="GV40" s="515"/>
      <c r="GW40" s="515"/>
      <c r="GX40" s="515"/>
      <c r="GY40" s="515"/>
      <c r="GZ40" s="515"/>
      <c r="HA40" s="515"/>
      <c r="HB40" s="515"/>
      <c r="HC40" s="515"/>
      <c r="HD40" s="515"/>
      <c r="HE40" s="515"/>
      <c r="HF40" s="515"/>
      <c r="HG40" s="515"/>
      <c r="HH40" s="515"/>
      <c r="HI40" s="515"/>
      <c r="HJ40" s="515"/>
      <c r="HK40" s="515"/>
      <c r="HL40" s="515"/>
      <c r="HM40" s="515"/>
      <c r="HN40" s="515"/>
      <c r="HO40" s="515"/>
      <c r="HP40" s="515"/>
      <c r="HQ40" s="515"/>
      <c r="HR40" s="515"/>
      <c r="HS40" s="515"/>
      <c r="HT40" s="515"/>
      <c r="HU40" s="515"/>
      <c r="HV40" s="515"/>
      <c r="HW40" s="515"/>
      <c r="HX40" s="515"/>
      <c r="HY40" s="515"/>
      <c r="HZ40" s="515"/>
      <c r="IA40" s="515"/>
      <c r="IB40" s="515"/>
      <c r="IC40" s="515"/>
      <c r="ID40" s="515"/>
      <c r="IE40" s="515"/>
      <c r="IF40" s="515"/>
      <c r="IG40" s="515"/>
      <c r="IH40" s="515"/>
      <c r="II40" s="515"/>
      <c r="IJ40" s="515"/>
      <c r="IK40" s="515"/>
      <c r="IL40" s="515"/>
      <c r="IM40" s="515"/>
      <c r="IN40" s="515"/>
      <c r="IO40" s="515"/>
      <c r="IP40" s="515"/>
      <c r="IQ40" s="515"/>
      <c r="IR40" s="515"/>
    </row>
    <row r="41" spans="1:252" ht="15">
      <c r="A41" s="515"/>
      <c r="B41" s="515"/>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c r="CX41" s="515"/>
      <c r="CY41" s="515"/>
      <c r="CZ41" s="515"/>
      <c r="DA41" s="515"/>
      <c r="DB41" s="515"/>
      <c r="DC41" s="515"/>
      <c r="DD41" s="515"/>
      <c r="DE41" s="515"/>
      <c r="DF41" s="515"/>
      <c r="DG41" s="515"/>
      <c r="DH41" s="515"/>
      <c r="DI41" s="515"/>
      <c r="DJ41" s="515"/>
      <c r="DK41" s="515"/>
      <c r="DL41" s="515"/>
      <c r="DM41" s="515"/>
      <c r="DN41" s="515"/>
      <c r="DO41" s="515"/>
      <c r="DP41" s="515"/>
      <c r="DQ41" s="515"/>
      <c r="DR41" s="515"/>
      <c r="DS41" s="515"/>
      <c r="DT41" s="515"/>
      <c r="DU41" s="515"/>
      <c r="DV41" s="515"/>
      <c r="DW41" s="515"/>
      <c r="DX41" s="515"/>
      <c r="DY41" s="515"/>
      <c r="DZ41" s="515"/>
      <c r="EA41" s="515"/>
      <c r="EB41" s="515"/>
      <c r="EC41" s="515"/>
      <c r="ED41" s="515"/>
      <c r="EE41" s="515"/>
      <c r="EF41" s="515"/>
      <c r="EG41" s="515"/>
      <c r="EH41" s="515"/>
      <c r="EI41" s="515"/>
      <c r="EJ41" s="515"/>
      <c r="EK41" s="515"/>
      <c r="EL41" s="515"/>
      <c r="EM41" s="515"/>
      <c r="EN41" s="515"/>
      <c r="EO41" s="515"/>
      <c r="EP41" s="515"/>
      <c r="EQ41" s="515"/>
      <c r="ER41" s="515"/>
      <c r="ES41" s="515"/>
      <c r="ET41" s="515"/>
      <c r="EU41" s="515"/>
      <c r="EV41" s="515"/>
      <c r="EW41" s="515"/>
      <c r="EX41" s="515"/>
      <c r="EY41" s="515"/>
      <c r="EZ41" s="515"/>
      <c r="FA41" s="515"/>
      <c r="FB41" s="515"/>
      <c r="FC41" s="515"/>
      <c r="FD41" s="515"/>
      <c r="FE41" s="515"/>
      <c r="FF41" s="515"/>
      <c r="FG41" s="515"/>
      <c r="FH41" s="515"/>
      <c r="FI41" s="515"/>
      <c r="FJ41" s="515"/>
      <c r="FK41" s="515"/>
      <c r="FL41" s="515"/>
      <c r="FM41" s="515"/>
      <c r="FN41" s="515"/>
      <c r="FO41" s="515"/>
      <c r="FP41" s="515"/>
      <c r="FQ41" s="515"/>
      <c r="FR41" s="515"/>
      <c r="FS41" s="515"/>
      <c r="FT41" s="515"/>
      <c r="FU41" s="515"/>
      <c r="FV41" s="515"/>
      <c r="FW41" s="515"/>
      <c r="FX41" s="515"/>
      <c r="FY41" s="515"/>
      <c r="FZ41" s="515"/>
      <c r="GA41" s="515"/>
      <c r="GB41" s="515"/>
      <c r="GC41" s="515"/>
      <c r="GD41" s="515"/>
      <c r="GE41" s="515"/>
      <c r="GF41" s="515"/>
      <c r="GG41" s="515"/>
      <c r="GH41" s="515"/>
      <c r="GI41" s="515"/>
      <c r="GJ41" s="515"/>
      <c r="GK41" s="515"/>
      <c r="GL41" s="515"/>
      <c r="GM41" s="515"/>
      <c r="GN41" s="515"/>
      <c r="GO41" s="515"/>
      <c r="GP41" s="515"/>
      <c r="GQ41" s="515"/>
      <c r="GR41" s="515"/>
      <c r="GS41" s="515"/>
      <c r="GT41" s="515"/>
      <c r="GU41" s="515"/>
      <c r="GV41" s="515"/>
      <c r="GW41" s="515"/>
      <c r="GX41" s="515"/>
      <c r="GY41" s="515"/>
      <c r="GZ41" s="515"/>
      <c r="HA41" s="515"/>
      <c r="HB41" s="515"/>
      <c r="HC41" s="515"/>
      <c r="HD41" s="515"/>
      <c r="HE41" s="515"/>
      <c r="HF41" s="515"/>
      <c r="HG41" s="515"/>
      <c r="HH41" s="515"/>
      <c r="HI41" s="515"/>
      <c r="HJ41" s="515"/>
      <c r="HK41" s="515"/>
      <c r="HL41" s="515"/>
      <c r="HM41" s="515"/>
      <c r="HN41" s="515"/>
      <c r="HO41" s="515"/>
      <c r="HP41" s="515"/>
      <c r="HQ41" s="515"/>
      <c r="HR41" s="515"/>
      <c r="HS41" s="515"/>
      <c r="HT41" s="515"/>
      <c r="HU41" s="515"/>
      <c r="HV41" s="515"/>
      <c r="HW41" s="515"/>
      <c r="HX41" s="515"/>
      <c r="HY41" s="515"/>
      <c r="HZ41" s="515"/>
      <c r="IA41" s="515"/>
      <c r="IB41" s="515"/>
      <c r="IC41" s="515"/>
      <c r="ID41" s="515"/>
      <c r="IE41" s="515"/>
      <c r="IF41" s="515"/>
      <c r="IG41" s="515"/>
      <c r="IH41" s="515"/>
      <c r="II41" s="515"/>
      <c r="IJ41" s="515"/>
      <c r="IK41" s="515"/>
      <c r="IL41" s="515"/>
      <c r="IM41" s="515"/>
      <c r="IN41" s="515"/>
      <c r="IO41" s="515"/>
      <c r="IP41" s="515"/>
      <c r="IQ41" s="515"/>
      <c r="IR41" s="515"/>
    </row>
    <row r="42" spans="1:252" ht="15">
      <c r="A42" s="515"/>
      <c r="B42" s="515"/>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c r="CZ42" s="515"/>
      <c r="DA42" s="515"/>
      <c r="DB42" s="515"/>
      <c r="DC42" s="515"/>
      <c r="DD42" s="515"/>
      <c r="DE42" s="515"/>
      <c r="DF42" s="515"/>
      <c r="DG42" s="515"/>
      <c r="DH42" s="515"/>
      <c r="DI42" s="515"/>
      <c r="DJ42" s="515"/>
      <c r="DK42" s="515"/>
      <c r="DL42" s="515"/>
      <c r="DM42" s="515"/>
      <c r="DN42" s="515"/>
      <c r="DO42" s="515"/>
      <c r="DP42" s="515"/>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515"/>
      <c r="EO42" s="515"/>
      <c r="EP42" s="515"/>
      <c r="EQ42" s="515"/>
      <c r="ER42" s="515"/>
      <c r="ES42" s="515"/>
      <c r="ET42" s="515"/>
      <c r="EU42" s="515"/>
      <c r="EV42" s="515"/>
      <c r="EW42" s="515"/>
      <c r="EX42" s="515"/>
      <c r="EY42" s="515"/>
      <c r="EZ42" s="515"/>
      <c r="FA42" s="515"/>
      <c r="FB42" s="515"/>
      <c r="FC42" s="515"/>
      <c r="FD42" s="515"/>
      <c r="FE42" s="515"/>
      <c r="FF42" s="515"/>
      <c r="FG42" s="515"/>
      <c r="FH42" s="515"/>
      <c r="FI42" s="515"/>
      <c r="FJ42" s="515"/>
      <c r="FK42" s="515"/>
      <c r="FL42" s="515"/>
      <c r="FM42" s="515"/>
      <c r="FN42" s="515"/>
      <c r="FO42" s="515"/>
      <c r="FP42" s="515"/>
      <c r="FQ42" s="515"/>
      <c r="FR42" s="515"/>
      <c r="FS42" s="515"/>
      <c r="FT42" s="515"/>
      <c r="FU42" s="515"/>
      <c r="FV42" s="515"/>
      <c r="FW42" s="515"/>
      <c r="FX42" s="515"/>
      <c r="FY42" s="515"/>
      <c r="FZ42" s="515"/>
      <c r="GA42" s="515"/>
      <c r="GB42" s="515"/>
      <c r="GC42" s="515"/>
      <c r="GD42" s="515"/>
      <c r="GE42" s="515"/>
      <c r="GF42" s="515"/>
      <c r="GG42" s="515"/>
      <c r="GH42" s="515"/>
      <c r="GI42" s="515"/>
      <c r="GJ42" s="515"/>
      <c r="GK42" s="515"/>
      <c r="GL42" s="515"/>
      <c r="GM42" s="515"/>
      <c r="GN42" s="515"/>
      <c r="GO42" s="515"/>
      <c r="GP42" s="515"/>
      <c r="GQ42" s="515"/>
      <c r="GR42" s="515"/>
      <c r="GS42" s="515"/>
      <c r="GT42" s="515"/>
      <c r="GU42" s="515"/>
      <c r="GV42" s="515"/>
      <c r="GW42" s="515"/>
      <c r="GX42" s="515"/>
      <c r="GY42" s="515"/>
      <c r="GZ42" s="515"/>
      <c r="HA42" s="515"/>
      <c r="HB42" s="515"/>
      <c r="HC42" s="515"/>
      <c r="HD42" s="515"/>
      <c r="HE42" s="515"/>
      <c r="HF42" s="515"/>
      <c r="HG42" s="515"/>
      <c r="HH42" s="515"/>
      <c r="HI42" s="515"/>
      <c r="HJ42" s="515"/>
      <c r="HK42" s="515"/>
      <c r="HL42" s="515"/>
      <c r="HM42" s="515"/>
      <c r="HN42" s="515"/>
      <c r="HO42" s="515"/>
      <c r="HP42" s="515"/>
      <c r="HQ42" s="515"/>
      <c r="HR42" s="515"/>
      <c r="HS42" s="515"/>
      <c r="HT42" s="515"/>
      <c r="HU42" s="515"/>
      <c r="HV42" s="515"/>
      <c r="HW42" s="515"/>
      <c r="HX42" s="515"/>
      <c r="HY42" s="515"/>
      <c r="HZ42" s="515"/>
      <c r="IA42" s="515"/>
      <c r="IB42" s="515"/>
      <c r="IC42" s="515"/>
      <c r="ID42" s="515"/>
      <c r="IE42" s="515"/>
      <c r="IF42" s="515"/>
      <c r="IG42" s="515"/>
      <c r="IH42" s="515"/>
      <c r="II42" s="515"/>
      <c r="IJ42" s="515"/>
      <c r="IK42" s="515"/>
      <c r="IL42" s="515"/>
      <c r="IM42" s="515"/>
      <c r="IN42" s="515"/>
      <c r="IO42" s="515"/>
      <c r="IP42" s="515"/>
      <c r="IQ42" s="515"/>
      <c r="IR42" s="515"/>
    </row>
    <row r="43" spans="1:252" ht="15">
      <c r="A43" s="515"/>
      <c r="B43" s="515"/>
      <c r="C43" s="515"/>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c r="CE43" s="515"/>
      <c r="CF43" s="515"/>
      <c r="CG43" s="515"/>
      <c r="CH43" s="515"/>
      <c r="CI43" s="515"/>
      <c r="CJ43" s="515"/>
      <c r="CK43" s="515"/>
      <c r="CL43" s="515"/>
      <c r="CM43" s="515"/>
      <c r="CN43" s="515"/>
      <c r="CO43" s="515"/>
      <c r="CP43" s="515"/>
      <c r="CQ43" s="515"/>
      <c r="CR43" s="515"/>
      <c r="CS43" s="515"/>
      <c r="CT43" s="515"/>
      <c r="CU43" s="515"/>
      <c r="CV43" s="515"/>
      <c r="CW43" s="515"/>
      <c r="CX43" s="515"/>
      <c r="CY43" s="515"/>
      <c r="CZ43" s="515"/>
      <c r="DA43" s="515"/>
      <c r="DB43" s="515"/>
      <c r="DC43" s="515"/>
      <c r="DD43" s="515"/>
      <c r="DE43" s="515"/>
      <c r="DF43" s="515"/>
      <c r="DG43" s="515"/>
      <c r="DH43" s="515"/>
      <c r="DI43" s="515"/>
      <c r="DJ43" s="515"/>
      <c r="DK43" s="515"/>
      <c r="DL43" s="515"/>
      <c r="DM43" s="515"/>
      <c r="DN43" s="515"/>
      <c r="DO43" s="515"/>
      <c r="DP43" s="515"/>
      <c r="DQ43" s="515"/>
      <c r="DR43" s="515"/>
      <c r="DS43" s="515"/>
      <c r="DT43" s="515"/>
      <c r="DU43" s="515"/>
      <c r="DV43" s="515"/>
      <c r="DW43" s="515"/>
      <c r="DX43" s="515"/>
      <c r="DY43" s="515"/>
      <c r="DZ43" s="515"/>
      <c r="EA43" s="515"/>
      <c r="EB43" s="515"/>
      <c r="EC43" s="515"/>
      <c r="ED43" s="515"/>
      <c r="EE43" s="515"/>
      <c r="EF43" s="515"/>
      <c r="EG43" s="515"/>
      <c r="EH43" s="515"/>
      <c r="EI43" s="515"/>
      <c r="EJ43" s="515"/>
      <c r="EK43" s="515"/>
      <c r="EL43" s="515"/>
      <c r="EM43" s="515"/>
      <c r="EN43" s="515"/>
      <c r="EO43" s="515"/>
      <c r="EP43" s="515"/>
      <c r="EQ43" s="515"/>
      <c r="ER43" s="515"/>
      <c r="ES43" s="515"/>
      <c r="ET43" s="515"/>
      <c r="EU43" s="515"/>
      <c r="EV43" s="515"/>
      <c r="EW43" s="515"/>
      <c r="EX43" s="515"/>
      <c r="EY43" s="515"/>
      <c r="EZ43" s="515"/>
      <c r="FA43" s="515"/>
      <c r="FB43" s="515"/>
      <c r="FC43" s="515"/>
      <c r="FD43" s="515"/>
      <c r="FE43" s="515"/>
      <c r="FF43" s="515"/>
      <c r="FG43" s="515"/>
      <c r="FH43" s="515"/>
      <c r="FI43" s="515"/>
      <c r="FJ43" s="515"/>
      <c r="FK43" s="515"/>
      <c r="FL43" s="515"/>
      <c r="FM43" s="515"/>
      <c r="FN43" s="515"/>
      <c r="FO43" s="515"/>
      <c r="FP43" s="515"/>
      <c r="FQ43" s="515"/>
      <c r="FR43" s="515"/>
      <c r="FS43" s="515"/>
      <c r="FT43" s="515"/>
      <c r="FU43" s="515"/>
      <c r="FV43" s="515"/>
      <c r="FW43" s="515"/>
      <c r="FX43" s="515"/>
      <c r="FY43" s="515"/>
      <c r="FZ43" s="515"/>
      <c r="GA43" s="515"/>
      <c r="GB43" s="515"/>
      <c r="GC43" s="515"/>
      <c r="GD43" s="515"/>
      <c r="GE43" s="515"/>
      <c r="GF43" s="515"/>
      <c r="GG43" s="515"/>
      <c r="GH43" s="515"/>
      <c r="GI43" s="515"/>
      <c r="GJ43" s="515"/>
      <c r="GK43" s="515"/>
      <c r="GL43" s="515"/>
      <c r="GM43" s="515"/>
      <c r="GN43" s="515"/>
      <c r="GO43" s="515"/>
      <c r="GP43" s="515"/>
      <c r="GQ43" s="515"/>
      <c r="GR43" s="515"/>
      <c r="GS43" s="515"/>
      <c r="GT43" s="515"/>
      <c r="GU43" s="515"/>
      <c r="GV43" s="515"/>
      <c r="GW43" s="515"/>
      <c r="GX43" s="515"/>
      <c r="GY43" s="515"/>
      <c r="GZ43" s="515"/>
      <c r="HA43" s="515"/>
      <c r="HB43" s="515"/>
      <c r="HC43" s="515"/>
      <c r="HD43" s="515"/>
      <c r="HE43" s="515"/>
      <c r="HF43" s="515"/>
      <c r="HG43" s="515"/>
      <c r="HH43" s="515"/>
      <c r="HI43" s="515"/>
      <c r="HJ43" s="515"/>
      <c r="HK43" s="515"/>
      <c r="HL43" s="515"/>
      <c r="HM43" s="515"/>
      <c r="HN43" s="515"/>
      <c r="HO43" s="515"/>
      <c r="HP43" s="515"/>
      <c r="HQ43" s="515"/>
      <c r="HR43" s="515"/>
      <c r="HS43" s="515"/>
      <c r="HT43" s="515"/>
      <c r="HU43" s="515"/>
      <c r="HV43" s="515"/>
      <c r="HW43" s="515"/>
      <c r="HX43" s="515"/>
      <c r="HY43" s="515"/>
      <c r="HZ43" s="515"/>
      <c r="IA43" s="515"/>
      <c r="IB43" s="515"/>
      <c r="IC43" s="515"/>
      <c r="ID43" s="515"/>
      <c r="IE43" s="515"/>
      <c r="IF43" s="515"/>
      <c r="IG43" s="515"/>
      <c r="IH43" s="515"/>
      <c r="II43" s="515"/>
      <c r="IJ43" s="515"/>
      <c r="IK43" s="515"/>
      <c r="IL43" s="515"/>
      <c r="IM43" s="515"/>
      <c r="IN43" s="515"/>
      <c r="IO43" s="515"/>
      <c r="IP43" s="515"/>
      <c r="IQ43" s="515"/>
      <c r="IR43" s="515"/>
    </row>
    <row r="44" spans="1:252" ht="15">
      <c r="A44" s="515"/>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c r="CE44" s="515"/>
      <c r="CF44" s="515"/>
      <c r="CG44" s="515"/>
      <c r="CH44" s="515"/>
      <c r="CI44" s="515"/>
      <c r="CJ44" s="515"/>
      <c r="CK44" s="515"/>
      <c r="CL44" s="515"/>
      <c r="CM44" s="515"/>
      <c r="CN44" s="515"/>
      <c r="CO44" s="515"/>
      <c r="CP44" s="515"/>
      <c r="CQ44" s="515"/>
      <c r="CR44" s="515"/>
      <c r="CS44" s="515"/>
      <c r="CT44" s="515"/>
      <c r="CU44" s="515"/>
      <c r="CV44" s="515"/>
      <c r="CW44" s="515"/>
      <c r="CX44" s="515"/>
      <c r="CY44" s="515"/>
      <c r="CZ44" s="515"/>
      <c r="DA44" s="515"/>
      <c r="DB44" s="515"/>
      <c r="DC44" s="515"/>
      <c r="DD44" s="515"/>
      <c r="DE44" s="515"/>
      <c r="DF44" s="515"/>
      <c r="DG44" s="515"/>
      <c r="DH44" s="515"/>
      <c r="DI44" s="515"/>
      <c r="DJ44" s="515"/>
      <c r="DK44" s="515"/>
      <c r="DL44" s="515"/>
      <c r="DM44" s="515"/>
      <c r="DN44" s="515"/>
      <c r="DO44" s="515"/>
      <c r="DP44" s="515"/>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515"/>
      <c r="EO44" s="515"/>
      <c r="EP44" s="515"/>
      <c r="EQ44" s="515"/>
      <c r="ER44" s="515"/>
      <c r="ES44" s="515"/>
      <c r="ET44" s="515"/>
      <c r="EU44" s="515"/>
      <c r="EV44" s="515"/>
      <c r="EW44" s="515"/>
      <c r="EX44" s="515"/>
      <c r="EY44" s="515"/>
      <c r="EZ44" s="515"/>
      <c r="FA44" s="515"/>
      <c r="FB44" s="515"/>
      <c r="FC44" s="515"/>
      <c r="FD44" s="515"/>
      <c r="FE44" s="515"/>
      <c r="FF44" s="515"/>
      <c r="FG44" s="515"/>
      <c r="FH44" s="515"/>
      <c r="FI44" s="515"/>
      <c r="FJ44" s="515"/>
      <c r="FK44" s="515"/>
      <c r="FL44" s="515"/>
      <c r="FM44" s="515"/>
      <c r="FN44" s="515"/>
      <c r="FO44" s="515"/>
      <c r="FP44" s="515"/>
      <c r="FQ44" s="515"/>
      <c r="FR44" s="515"/>
      <c r="FS44" s="515"/>
      <c r="FT44" s="515"/>
      <c r="FU44" s="515"/>
      <c r="FV44" s="515"/>
      <c r="FW44" s="515"/>
      <c r="FX44" s="515"/>
      <c r="FY44" s="515"/>
      <c r="FZ44" s="515"/>
      <c r="GA44" s="515"/>
      <c r="GB44" s="515"/>
      <c r="GC44" s="515"/>
      <c r="GD44" s="515"/>
      <c r="GE44" s="515"/>
      <c r="GF44" s="515"/>
      <c r="GG44" s="515"/>
      <c r="GH44" s="515"/>
      <c r="GI44" s="515"/>
      <c r="GJ44" s="515"/>
      <c r="GK44" s="515"/>
      <c r="GL44" s="515"/>
      <c r="GM44" s="515"/>
      <c r="GN44" s="515"/>
      <c r="GO44" s="515"/>
      <c r="GP44" s="515"/>
      <c r="GQ44" s="515"/>
      <c r="GR44" s="515"/>
      <c r="GS44" s="515"/>
      <c r="GT44" s="515"/>
      <c r="GU44" s="515"/>
      <c r="GV44" s="515"/>
      <c r="GW44" s="515"/>
      <c r="GX44" s="515"/>
      <c r="GY44" s="515"/>
      <c r="GZ44" s="515"/>
      <c r="HA44" s="515"/>
      <c r="HB44" s="515"/>
      <c r="HC44" s="515"/>
      <c r="HD44" s="515"/>
      <c r="HE44" s="515"/>
      <c r="HF44" s="515"/>
      <c r="HG44" s="515"/>
      <c r="HH44" s="515"/>
      <c r="HI44" s="515"/>
      <c r="HJ44" s="515"/>
      <c r="HK44" s="515"/>
      <c r="HL44" s="515"/>
      <c r="HM44" s="515"/>
      <c r="HN44" s="515"/>
      <c r="HO44" s="515"/>
      <c r="HP44" s="515"/>
      <c r="HQ44" s="515"/>
      <c r="HR44" s="515"/>
      <c r="HS44" s="515"/>
      <c r="HT44" s="515"/>
      <c r="HU44" s="515"/>
      <c r="HV44" s="515"/>
      <c r="HW44" s="515"/>
      <c r="HX44" s="515"/>
      <c r="HY44" s="515"/>
      <c r="HZ44" s="515"/>
      <c r="IA44" s="515"/>
      <c r="IB44" s="515"/>
      <c r="IC44" s="515"/>
      <c r="ID44" s="515"/>
      <c r="IE44" s="515"/>
      <c r="IF44" s="515"/>
      <c r="IG44" s="515"/>
      <c r="IH44" s="515"/>
      <c r="II44" s="515"/>
      <c r="IJ44" s="515"/>
      <c r="IK44" s="515"/>
      <c r="IL44" s="515"/>
      <c r="IM44" s="515"/>
      <c r="IN44" s="515"/>
      <c r="IO44" s="515"/>
      <c r="IP44" s="515"/>
      <c r="IQ44" s="515"/>
      <c r="IR44" s="515"/>
    </row>
    <row r="45" spans="1:252" ht="15">
      <c r="A45" s="515"/>
      <c r="B45" s="515"/>
      <c r="C45" s="515"/>
      <c r="D45" s="515"/>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c r="CE45" s="515"/>
      <c r="CF45" s="515"/>
      <c r="CG45" s="515"/>
      <c r="CH45" s="515"/>
      <c r="CI45" s="515"/>
      <c r="CJ45" s="515"/>
      <c r="CK45" s="515"/>
      <c r="CL45" s="515"/>
      <c r="CM45" s="515"/>
      <c r="CN45" s="515"/>
      <c r="CO45" s="515"/>
      <c r="CP45" s="515"/>
      <c r="CQ45" s="515"/>
      <c r="CR45" s="515"/>
      <c r="CS45" s="515"/>
      <c r="CT45" s="515"/>
      <c r="CU45" s="515"/>
      <c r="CV45" s="515"/>
      <c r="CW45" s="515"/>
      <c r="CX45" s="515"/>
      <c r="CY45" s="515"/>
      <c r="CZ45" s="515"/>
      <c r="DA45" s="515"/>
      <c r="DB45" s="515"/>
      <c r="DC45" s="515"/>
      <c r="DD45" s="515"/>
      <c r="DE45" s="515"/>
      <c r="DF45" s="515"/>
      <c r="DG45" s="515"/>
      <c r="DH45" s="515"/>
      <c r="DI45" s="515"/>
      <c r="DJ45" s="515"/>
      <c r="DK45" s="515"/>
      <c r="DL45" s="515"/>
      <c r="DM45" s="515"/>
      <c r="DN45" s="515"/>
      <c r="DO45" s="515"/>
      <c r="DP45" s="515"/>
      <c r="DQ45" s="515"/>
      <c r="DR45" s="515"/>
      <c r="DS45" s="515"/>
      <c r="DT45" s="515"/>
      <c r="DU45" s="515"/>
      <c r="DV45" s="515"/>
      <c r="DW45" s="515"/>
      <c r="DX45" s="515"/>
      <c r="DY45" s="515"/>
      <c r="DZ45" s="515"/>
      <c r="EA45" s="515"/>
      <c r="EB45" s="515"/>
      <c r="EC45" s="515"/>
      <c r="ED45" s="515"/>
      <c r="EE45" s="515"/>
      <c r="EF45" s="515"/>
      <c r="EG45" s="515"/>
      <c r="EH45" s="515"/>
      <c r="EI45" s="515"/>
      <c r="EJ45" s="515"/>
      <c r="EK45" s="515"/>
      <c r="EL45" s="515"/>
      <c r="EM45" s="515"/>
      <c r="EN45" s="515"/>
      <c r="EO45" s="515"/>
      <c r="EP45" s="515"/>
      <c r="EQ45" s="515"/>
      <c r="ER45" s="515"/>
      <c r="ES45" s="515"/>
      <c r="ET45" s="515"/>
      <c r="EU45" s="515"/>
      <c r="EV45" s="515"/>
      <c r="EW45" s="515"/>
      <c r="EX45" s="515"/>
      <c r="EY45" s="515"/>
      <c r="EZ45" s="515"/>
      <c r="FA45" s="515"/>
      <c r="FB45" s="515"/>
      <c r="FC45" s="515"/>
      <c r="FD45" s="515"/>
      <c r="FE45" s="515"/>
      <c r="FF45" s="515"/>
      <c r="FG45" s="515"/>
      <c r="FH45" s="515"/>
      <c r="FI45" s="515"/>
      <c r="FJ45" s="515"/>
      <c r="FK45" s="515"/>
      <c r="FL45" s="515"/>
      <c r="FM45" s="515"/>
      <c r="FN45" s="515"/>
      <c r="FO45" s="515"/>
      <c r="FP45" s="515"/>
      <c r="FQ45" s="515"/>
      <c r="FR45" s="515"/>
      <c r="FS45" s="515"/>
      <c r="FT45" s="515"/>
      <c r="FU45" s="515"/>
      <c r="FV45" s="515"/>
      <c r="FW45" s="515"/>
      <c r="FX45" s="515"/>
      <c r="FY45" s="515"/>
      <c r="FZ45" s="515"/>
      <c r="GA45" s="515"/>
      <c r="GB45" s="515"/>
      <c r="GC45" s="515"/>
      <c r="GD45" s="515"/>
      <c r="GE45" s="515"/>
      <c r="GF45" s="515"/>
      <c r="GG45" s="515"/>
      <c r="GH45" s="515"/>
      <c r="GI45" s="515"/>
      <c r="GJ45" s="515"/>
      <c r="GK45" s="515"/>
      <c r="GL45" s="515"/>
      <c r="GM45" s="515"/>
      <c r="GN45" s="515"/>
      <c r="GO45" s="515"/>
      <c r="GP45" s="515"/>
      <c r="GQ45" s="515"/>
      <c r="GR45" s="515"/>
      <c r="GS45" s="515"/>
      <c r="GT45" s="515"/>
      <c r="GU45" s="515"/>
      <c r="GV45" s="515"/>
      <c r="GW45" s="515"/>
      <c r="GX45" s="515"/>
      <c r="GY45" s="515"/>
      <c r="GZ45" s="515"/>
      <c r="HA45" s="515"/>
      <c r="HB45" s="515"/>
      <c r="HC45" s="515"/>
      <c r="HD45" s="515"/>
      <c r="HE45" s="515"/>
      <c r="HF45" s="515"/>
      <c r="HG45" s="515"/>
      <c r="HH45" s="515"/>
      <c r="HI45" s="515"/>
      <c r="HJ45" s="515"/>
      <c r="HK45" s="515"/>
      <c r="HL45" s="515"/>
      <c r="HM45" s="515"/>
      <c r="HN45" s="515"/>
      <c r="HO45" s="515"/>
      <c r="HP45" s="515"/>
      <c r="HQ45" s="515"/>
      <c r="HR45" s="515"/>
      <c r="HS45" s="515"/>
      <c r="HT45" s="515"/>
      <c r="HU45" s="515"/>
      <c r="HV45" s="515"/>
      <c r="HW45" s="515"/>
      <c r="HX45" s="515"/>
      <c r="HY45" s="515"/>
      <c r="HZ45" s="515"/>
      <c r="IA45" s="515"/>
      <c r="IB45" s="515"/>
      <c r="IC45" s="515"/>
      <c r="ID45" s="515"/>
      <c r="IE45" s="515"/>
      <c r="IF45" s="515"/>
      <c r="IG45" s="515"/>
      <c r="IH45" s="515"/>
      <c r="II45" s="515"/>
      <c r="IJ45" s="515"/>
      <c r="IK45" s="515"/>
      <c r="IL45" s="515"/>
      <c r="IM45" s="515"/>
      <c r="IN45" s="515"/>
      <c r="IO45" s="515"/>
      <c r="IP45" s="515"/>
      <c r="IQ45" s="515"/>
      <c r="IR45" s="515"/>
    </row>
    <row r="46" spans="1:252" ht="15">
      <c r="A46" s="515"/>
      <c r="B46" s="515"/>
      <c r="C46" s="515"/>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c r="CE46" s="515"/>
      <c r="CF46" s="515"/>
      <c r="CG46" s="515"/>
      <c r="CH46" s="515"/>
      <c r="CI46" s="515"/>
      <c r="CJ46" s="515"/>
      <c r="CK46" s="515"/>
      <c r="CL46" s="515"/>
      <c r="CM46" s="515"/>
      <c r="CN46" s="515"/>
      <c r="CO46" s="515"/>
      <c r="CP46" s="515"/>
      <c r="CQ46" s="515"/>
      <c r="CR46" s="515"/>
      <c r="CS46" s="515"/>
      <c r="CT46" s="515"/>
      <c r="CU46" s="515"/>
      <c r="CV46" s="515"/>
      <c r="CW46" s="515"/>
      <c r="CX46" s="515"/>
      <c r="CY46" s="515"/>
      <c r="CZ46" s="515"/>
      <c r="DA46" s="515"/>
      <c r="DB46" s="515"/>
      <c r="DC46" s="515"/>
      <c r="DD46" s="515"/>
      <c r="DE46" s="515"/>
      <c r="DF46" s="515"/>
      <c r="DG46" s="515"/>
      <c r="DH46" s="515"/>
      <c r="DI46" s="515"/>
      <c r="DJ46" s="515"/>
      <c r="DK46" s="515"/>
      <c r="DL46" s="515"/>
      <c r="DM46" s="515"/>
      <c r="DN46" s="515"/>
      <c r="DO46" s="515"/>
      <c r="DP46" s="515"/>
      <c r="DQ46" s="515"/>
      <c r="DR46" s="515"/>
      <c r="DS46" s="515"/>
      <c r="DT46" s="515"/>
      <c r="DU46" s="515"/>
      <c r="DV46" s="515"/>
      <c r="DW46" s="515"/>
      <c r="DX46" s="515"/>
      <c r="DY46" s="515"/>
      <c r="DZ46" s="515"/>
      <c r="EA46" s="515"/>
      <c r="EB46" s="515"/>
      <c r="EC46" s="515"/>
      <c r="ED46" s="515"/>
      <c r="EE46" s="515"/>
      <c r="EF46" s="515"/>
      <c r="EG46" s="515"/>
      <c r="EH46" s="515"/>
      <c r="EI46" s="515"/>
      <c r="EJ46" s="515"/>
      <c r="EK46" s="515"/>
      <c r="EL46" s="515"/>
      <c r="EM46" s="515"/>
      <c r="EN46" s="515"/>
      <c r="EO46" s="515"/>
      <c r="EP46" s="515"/>
      <c r="EQ46" s="515"/>
      <c r="ER46" s="515"/>
      <c r="ES46" s="515"/>
      <c r="ET46" s="515"/>
      <c r="EU46" s="515"/>
      <c r="EV46" s="515"/>
      <c r="EW46" s="515"/>
      <c r="EX46" s="515"/>
      <c r="EY46" s="515"/>
      <c r="EZ46" s="515"/>
      <c r="FA46" s="515"/>
      <c r="FB46" s="515"/>
      <c r="FC46" s="515"/>
      <c r="FD46" s="515"/>
      <c r="FE46" s="515"/>
      <c r="FF46" s="515"/>
      <c r="FG46" s="515"/>
      <c r="FH46" s="515"/>
      <c r="FI46" s="515"/>
      <c r="FJ46" s="515"/>
      <c r="FK46" s="515"/>
      <c r="FL46" s="515"/>
      <c r="FM46" s="515"/>
      <c r="FN46" s="515"/>
      <c r="FO46" s="515"/>
      <c r="FP46" s="515"/>
      <c r="FQ46" s="515"/>
      <c r="FR46" s="515"/>
      <c r="FS46" s="515"/>
      <c r="FT46" s="515"/>
      <c r="FU46" s="515"/>
      <c r="FV46" s="515"/>
      <c r="FW46" s="515"/>
      <c r="FX46" s="515"/>
      <c r="FY46" s="515"/>
      <c r="FZ46" s="515"/>
      <c r="GA46" s="515"/>
      <c r="GB46" s="515"/>
      <c r="GC46" s="515"/>
      <c r="GD46" s="515"/>
      <c r="GE46" s="515"/>
      <c r="GF46" s="515"/>
      <c r="GG46" s="515"/>
      <c r="GH46" s="515"/>
      <c r="GI46" s="515"/>
      <c r="GJ46" s="515"/>
      <c r="GK46" s="515"/>
      <c r="GL46" s="515"/>
      <c r="GM46" s="515"/>
      <c r="GN46" s="515"/>
      <c r="GO46" s="515"/>
      <c r="GP46" s="515"/>
      <c r="GQ46" s="515"/>
      <c r="GR46" s="515"/>
      <c r="GS46" s="515"/>
      <c r="GT46" s="515"/>
      <c r="GU46" s="515"/>
      <c r="GV46" s="515"/>
      <c r="GW46" s="515"/>
      <c r="GX46" s="515"/>
      <c r="GY46" s="515"/>
      <c r="GZ46" s="515"/>
      <c r="HA46" s="515"/>
      <c r="HB46" s="515"/>
      <c r="HC46" s="515"/>
      <c r="HD46" s="515"/>
      <c r="HE46" s="515"/>
      <c r="HF46" s="515"/>
      <c r="HG46" s="515"/>
      <c r="HH46" s="515"/>
      <c r="HI46" s="515"/>
      <c r="HJ46" s="515"/>
      <c r="HK46" s="515"/>
      <c r="HL46" s="515"/>
      <c r="HM46" s="515"/>
      <c r="HN46" s="515"/>
      <c r="HO46" s="515"/>
      <c r="HP46" s="515"/>
      <c r="HQ46" s="515"/>
      <c r="HR46" s="515"/>
      <c r="HS46" s="515"/>
      <c r="HT46" s="515"/>
      <c r="HU46" s="515"/>
      <c r="HV46" s="515"/>
      <c r="HW46" s="515"/>
      <c r="HX46" s="515"/>
      <c r="HY46" s="515"/>
      <c r="HZ46" s="515"/>
      <c r="IA46" s="515"/>
      <c r="IB46" s="515"/>
      <c r="IC46" s="515"/>
      <c r="ID46" s="515"/>
      <c r="IE46" s="515"/>
      <c r="IF46" s="515"/>
      <c r="IG46" s="515"/>
      <c r="IH46" s="515"/>
      <c r="II46" s="515"/>
      <c r="IJ46" s="515"/>
      <c r="IK46" s="515"/>
      <c r="IL46" s="515"/>
      <c r="IM46" s="515"/>
      <c r="IN46" s="515"/>
      <c r="IO46" s="515"/>
      <c r="IP46" s="515"/>
      <c r="IQ46" s="515"/>
      <c r="IR46" s="515"/>
    </row>
    <row r="47" spans="1:252" ht="15">
      <c r="A47" s="515"/>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c r="CO47" s="515"/>
      <c r="CP47" s="515"/>
      <c r="CQ47" s="515"/>
      <c r="CR47" s="515"/>
      <c r="CS47" s="515"/>
      <c r="CT47" s="515"/>
      <c r="CU47" s="515"/>
      <c r="CV47" s="515"/>
      <c r="CW47" s="515"/>
      <c r="CX47" s="515"/>
      <c r="CY47" s="515"/>
      <c r="CZ47" s="515"/>
      <c r="DA47" s="515"/>
      <c r="DB47" s="515"/>
      <c r="DC47" s="515"/>
      <c r="DD47" s="515"/>
      <c r="DE47" s="515"/>
      <c r="DF47" s="515"/>
      <c r="DG47" s="515"/>
      <c r="DH47" s="515"/>
      <c r="DI47" s="515"/>
      <c r="DJ47" s="515"/>
      <c r="DK47" s="515"/>
      <c r="DL47" s="515"/>
      <c r="DM47" s="515"/>
      <c r="DN47" s="515"/>
      <c r="DO47" s="515"/>
      <c r="DP47" s="515"/>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515"/>
      <c r="EO47" s="515"/>
      <c r="EP47" s="515"/>
      <c r="EQ47" s="515"/>
      <c r="ER47" s="515"/>
      <c r="ES47" s="515"/>
      <c r="ET47" s="515"/>
      <c r="EU47" s="515"/>
      <c r="EV47" s="515"/>
      <c r="EW47" s="515"/>
      <c r="EX47" s="515"/>
      <c r="EY47" s="515"/>
      <c r="EZ47" s="515"/>
      <c r="FA47" s="515"/>
      <c r="FB47" s="515"/>
      <c r="FC47" s="515"/>
      <c r="FD47" s="515"/>
      <c r="FE47" s="515"/>
      <c r="FF47" s="515"/>
      <c r="FG47" s="515"/>
      <c r="FH47" s="515"/>
      <c r="FI47" s="515"/>
      <c r="FJ47" s="515"/>
      <c r="FK47" s="515"/>
      <c r="FL47" s="515"/>
      <c r="FM47" s="515"/>
      <c r="FN47" s="515"/>
      <c r="FO47" s="515"/>
      <c r="FP47" s="515"/>
      <c r="FQ47" s="515"/>
      <c r="FR47" s="515"/>
      <c r="FS47" s="515"/>
      <c r="FT47" s="515"/>
      <c r="FU47" s="515"/>
      <c r="FV47" s="515"/>
      <c r="FW47" s="515"/>
      <c r="FX47" s="515"/>
      <c r="FY47" s="515"/>
      <c r="FZ47" s="515"/>
      <c r="GA47" s="515"/>
      <c r="GB47" s="515"/>
      <c r="GC47" s="515"/>
      <c r="GD47" s="515"/>
      <c r="GE47" s="515"/>
      <c r="GF47" s="515"/>
      <c r="GG47" s="515"/>
      <c r="GH47" s="515"/>
      <c r="GI47" s="515"/>
      <c r="GJ47" s="515"/>
      <c r="GK47" s="515"/>
      <c r="GL47" s="515"/>
      <c r="GM47" s="515"/>
      <c r="GN47" s="515"/>
      <c r="GO47" s="515"/>
      <c r="GP47" s="515"/>
      <c r="GQ47" s="515"/>
      <c r="GR47" s="515"/>
      <c r="GS47" s="515"/>
      <c r="GT47" s="515"/>
      <c r="GU47" s="515"/>
      <c r="GV47" s="515"/>
      <c r="GW47" s="515"/>
      <c r="GX47" s="515"/>
      <c r="GY47" s="515"/>
      <c r="GZ47" s="515"/>
      <c r="HA47" s="515"/>
      <c r="HB47" s="515"/>
      <c r="HC47" s="515"/>
      <c r="HD47" s="515"/>
      <c r="HE47" s="515"/>
      <c r="HF47" s="515"/>
      <c r="HG47" s="515"/>
      <c r="HH47" s="515"/>
      <c r="HI47" s="515"/>
      <c r="HJ47" s="515"/>
      <c r="HK47" s="515"/>
      <c r="HL47" s="515"/>
      <c r="HM47" s="515"/>
      <c r="HN47" s="515"/>
      <c r="HO47" s="515"/>
      <c r="HP47" s="515"/>
      <c r="HQ47" s="515"/>
      <c r="HR47" s="515"/>
      <c r="HS47" s="515"/>
      <c r="HT47" s="515"/>
      <c r="HU47" s="515"/>
      <c r="HV47" s="515"/>
      <c r="HW47" s="515"/>
      <c r="HX47" s="515"/>
      <c r="HY47" s="515"/>
      <c r="HZ47" s="515"/>
      <c r="IA47" s="515"/>
      <c r="IB47" s="515"/>
      <c r="IC47" s="515"/>
      <c r="ID47" s="515"/>
      <c r="IE47" s="515"/>
      <c r="IF47" s="515"/>
      <c r="IG47" s="515"/>
      <c r="IH47" s="515"/>
      <c r="II47" s="515"/>
      <c r="IJ47" s="515"/>
      <c r="IK47" s="515"/>
      <c r="IL47" s="515"/>
      <c r="IM47" s="515"/>
      <c r="IN47" s="515"/>
      <c r="IO47" s="515"/>
      <c r="IP47" s="515"/>
      <c r="IQ47" s="515"/>
      <c r="IR47" s="515"/>
    </row>
    <row r="48" spans="1:252" ht="15">
      <c r="A48" s="515"/>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c r="CE48" s="515"/>
      <c r="CF48" s="515"/>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5"/>
      <c r="EL48" s="515"/>
      <c r="EM48" s="515"/>
      <c r="EN48" s="515"/>
      <c r="EO48" s="515"/>
      <c r="EP48" s="515"/>
      <c r="EQ48" s="515"/>
      <c r="ER48" s="515"/>
      <c r="ES48" s="515"/>
      <c r="ET48" s="515"/>
      <c r="EU48" s="515"/>
      <c r="EV48" s="515"/>
      <c r="EW48" s="515"/>
      <c r="EX48" s="515"/>
      <c r="EY48" s="515"/>
      <c r="EZ48" s="515"/>
      <c r="FA48" s="515"/>
      <c r="FB48" s="515"/>
      <c r="FC48" s="515"/>
      <c r="FD48" s="515"/>
      <c r="FE48" s="515"/>
      <c r="FF48" s="515"/>
      <c r="FG48" s="515"/>
      <c r="FH48" s="515"/>
      <c r="FI48" s="515"/>
      <c r="FJ48" s="515"/>
      <c r="FK48" s="515"/>
      <c r="FL48" s="515"/>
      <c r="FM48" s="515"/>
      <c r="FN48" s="515"/>
      <c r="FO48" s="515"/>
      <c r="FP48" s="515"/>
      <c r="FQ48" s="515"/>
      <c r="FR48" s="515"/>
      <c r="FS48" s="515"/>
      <c r="FT48" s="515"/>
      <c r="FU48" s="515"/>
      <c r="FV48" s="515"/>
      <c r="FW48" s="515"/>
      <c r="FX48" s="515"/>
      <c r="FY48" s="515"/>
      <c r="FZ48" s="515"/>
      <c r="GA48" s="515"/>
      <c r="GB48" s="515"/>
      <c r="GC48" s="515"/>
      <c r="GD48" s="515"/>
      <c r="GE48" s="515"/>
      <c r="GF48" s="515"/>
      <c r="GG48" s="515"/>
      <c r="GH48" s="515"/>
      <c r="GI48" s="515"/>
      <c r="GJ48" s="515"/>
      <c r="GK48" s="515"/>
      <c r="GL48" s="515"/>
      <c r="GM48" s="515"/>
      <c r="GN48" s="515"/>
      <c r="GO48" s="515"/>
      <c r="GP48" s="515"/>
      <c r="GQ48" s="515"/>
      <c r="GR48" s="515"/>
      <c r="GS48" s="515"/>
      <c r="GT48" s="515"/>
      <c r="GU48" s="515"/>
      <c r="GV48" s="515"/>
      <c r="GW48" s="515"/>
      <c r="GX48" s="515"/>
      <c r="GY48" s="515"/>
      <c r="GZ48" s="515"/>
      <c r="HA48" s="515"/>
      <c r="HB48" s="515"/>
      <c r="HC48" s="515"/>
      <c r="HD48" s="515"/>
      <c r="HE48" s="515"/>
      <c r="HF48" s="515"/>
      <c r="HG48" s="515"/>
      <c r="HH48" s="515"/>
      <c r="HI48" s="515"/>
      <c r="HJ48" s="515"/>
      <c r="HK48" s="515"/>
      <c r="HL48" s="515"/>
      <c r="HM48" s="515"/>
      <c r="HN48" s="515"/>
      <c r="HO48" s="515"/>
      <c r="HP48" s="515"/>
      <c r="HQ48" s="515"/>
      <c r="HR48" s="515"/>
      <c r="HS48" s="515"/>
      <c r="HT48" s="515"/>
      <c r="HU48" s="515"/>
      <c r="HV48" s="515"/>
      <c r="HW48" s="515"/>
      <c r="HX48" s="515"/>
      <c r="HY48" s="515"/>
      <c r="HZ48" s="515"/>
      <c r="IA48" s="515"/>
      <c r="IB48" s="515"/>
      <c r="IC48" s="515"/>
      <c r="ID48" s="515"/>
      <c r="IE48" s="515"/>
      <c r="IF48" s="515"/>
      <c r="IG48" s="515"/>
      <c r="IH48" s="515"/>
      <c r="II48" s="515"/>
      <c r="IJ48" s="515"/>
      <c r="IK48" s="515"/>
      <c r="IL48" s="515"/>
      <c r="IM48" s="515"/>
      <c r="IN48" s="515"/>
      <c r="IO48" s="515"/>
      <c r="IP48" s="515"/>
      <c r="IQ48" s="515"/>
      <c r="IR48" s="515"/>
    </row>
    <row r="49" spans="1:252" ht="15">
      <c r="A49" s="515"/>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c r="CE49" s="515"/>
      <c r="CF49" s="515"/>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5"/>
      <c r="EL49" s="515"/>
      <c r="EM49" s="515"/>
      <c r="EN49" s="515"/>
      <c r="EO49" s="515"/>
      <c r="EP49" s="515"/>
      <c r="EQ49" s="515"/>
      <c r="ER49" s="515"/>
      <c r="ES49" s="515"/>
      <c r="ET49" s="515"/>
      <c r="EU49" s="515"/>
      <c r="EV49" s="515"/>
      <c r="EW49" s="515"/>
      <c r="EX49" s="515"/>
      <c r="EY49" s="515"/>
      <c r="EZ49" s="515"/>
      <c r="FA49" s="515"/>
      <c r="FB49" s="515"/>
      <c r="FC49" s="515"/>
      <c r="FD49" s="515"/>
      <c r="FE49" s="515"/>
      <c r="FF49" s="515"/>
      <c r="FG49" s="515"/>
      <c r="FH49" s="515"/>
      <c r="FI49" s="515"/>
      <c r="FJ49" s="515"/>
      <c r="FK49" s="515"/>
      <c r="FL49" s="515"/>
      <c r="FM49" s="515"/>
      <c r="FN49" s="515"/>
      <c r="FO49" s="515"/>
      <c r="FP49" s="515"/>
      <c r="FQ49" s="515"/>
      <c r="FR49" s="515"/>
      <c r="FS49" s="515"/>
      <c r="FT49" s="515"/>
      <c r="FU49" s="515"/>
      <c r="FV49" s="515"/>
      <c r="FW49" s="515"/>
      <c r="FX49" s="515"/>
      <c r="FY49" s="515"/>
      <c r="FZ49" s="515"/>
      <c r="GA49" s="515"/>
      <c r="GB49" s="515"/>
      <c r="GC49" s="515"/>
      <c r="GD49" s="515"/>
      <c r="GE49" s="515"/>
      <c r="GF49" s="515"/>
      <c r="GG49" s="515"/>
      <c r="GH49" s="515"/>
      <c r="GI49" s="515"/>
      <c r="GJ49" s="515"/>
      <c r="GK49" s="515"/>
      <c r="GL49" s="515"/>
      <c r="GM49" s="515"/>
      <c r="GN49" s="515"/>
      <c r="GO49" s="515"/>
      <c r="GP49" s="515"/>
      <c r="GQ49" s="515"/>
      <c r="GR49" s="515"/>
      <c r="GS49" s="515"/>
      <c r="GT49" s="515"/>
      <c r="GU49" s="515"/>
      <c r="GV49" s="515"/>
      <c r="GW49" s="515"/>
      <c r="GX49" s="515"/>
      <c r="GY49" s="515"/>
      <c r="GZ49" s="515"/>
      <c r="HA49" s="515"/>
      <c r="HB49" s="515"/>
      <c r="HC49" s="515"/>
      <c r="HD49" s="515"/>
      <c r="HE49" s="515"/>
      <c r="HF49" s="515"/>
      <c r="HG49" s="515"/>
      <c r="HH49" s="515"/>
      <c r="HI49" s="515"/>
      <c r="HJ49" s="515"/>
      <c r="HK49" s="515"/>
      <c r="HL49" s="515"/>
      <c r="HM49" s="515"/>
      <c r="HN49" s="515"/>
      <c r="HO49" s="515"/>
      <c r="HP49" s="515"/>
      <c r="HQ49" s="515"/>
      <c r="HR49" s="515"/>
      <c r="HS49" s="515"/>
      <c r="HT49" s="515"/>
      <c r="HU49" s="515"/>
      <c r="HV49" s="515"/>
      <c r="HW49" s="515"/>
      <c r="HX49" s="515"/>
      <c r="HY49" s="515"/>
      <c r="HZ49" s="515"/>
      <c r="IA49" s="515"/>
      <c r="IB49" s="515"/>
      <c r="IC49" s="515"/>
      <c r="ID49" s="515"/>
      <c r="IE49" s="515"/>
      <c r="IF49" s="515"/>
      <c r="IG49" s="515"/>
      <c r="IH49" s="515"/>
      <c r="II49" s="515"/>
      <c r="IJ49" s="515"/>
      <c r="IK49" s="515"/>
      <c r="IL49" s="515"/>
      <c r="IM49" s="515"/>
      <c r="IN49" s="515"/>
      <c r="IO49" s="515"/>
      <c r="IP49" s="515"/>
      <c r="IQ49" s="515"/>
      <c r="IR49" s="515"/>
    </row>
    <row r="50" spans="1:252" ht="15">
      <c r="A50" s="515"/>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c r="CE50" s="515"/>
      <c r="CF50" s="515"/>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5"/>
      <c r="EL50" s="515"/>
      <c r="EM50" s="515"/>
      <c r="EN50" s="515"/>
      <c r="EO50" s="515"/>
      <c r="EP50" s="515"/>
      <c r="EQ50" s="515"/>
      <c r="ER50" s="515"/>
      <c r="ES50" s="515"/>
      <c r="ET50" s="515"/>
      <c r="EU50" s="515"/>
      <c r="EV50" s="515"/>
      <c r="EW50" s="515"/>
      <c r="EX50" s="515"/>
      <c r="EY50" s="515"/>
      <c r="EZ50" s="515"/>
      <c r="FA50" s="515"/>
      <c r="FB50" s="515"/>
      <c r="FC50" s="515"/>
      <c r="FD50" s="515"/>
      <c r="FE50" s="515"/>
      <c r="FF50" s="515"/>
      <c r="FG50" s="515"/>
      <c r="FH50" s="515"/>
      <c r="FI50" s="515"/>
      <c r="FJ50" s="515"/>
      <c r="FK50" s="515"/>
      <c r="FL50" s="515"/>
      <c r="FM50" s="515"/>
      <c r="FN50" s="515"/>
      <c r="FO50" s="515"/>
      <c r="FP50" s="515"/>
      <c r="FQ50" s="515"/>
      <c r="FR50" s="515"/>
      <c r="FS50" s="515"/>
      <c r="FT50" s="515"/>
      <c r="FU50" s="515"/>
      <c r="FV50" s="515"/>
      <c r="FW50" s="515"/>
      <c r="FX50" s="515"/>
      <c r="FY50" s="515"/>
      <c r="FZ50" s="515"/>
      <c r="GA50" s="515"/>
      <c r="GB50" s="515"/>
      <c r="GC50" s="515"/>
      <c r="GD50" s="515"/>
      <c r="GE50" s="515"/>
      <c r="GF50" s="515"/>
      <c r="GG50" s="515"/>
      <c r="GH50" s="515"/>
      <c r="GI50" s="515"/>
      <c r="GJ50" s="515"/>
      <c r="GK50" s="515"/>
      <c r="GL50" s="515"/>
      <c r="GM50" s="515"/>
      <c r="GN50" s="515"/>
      <c r="GO50" s="515"/>
      <c r="GP50" s="515"/>
      <c r="GQ50" s="515"/>
      <c r="GR50" s="515"/>
      <c r="GS50" s="515"/>
      <c r="GT50" s="515"/>
      <c r="GU50" s="515"/>
      <c r="GV50" s="515"/>
      <c r="GW50" s="515"/>
      <c r="GX50" s="515"/>
      <c r="GY50" s="515"/>
      <c r="GZ50" s="515"/>
      <c r="HA50" s="515"/>
      <c r="HB50" s="515"/>
      <c r="HC50" s="515"/>
      <c r="HD50" s="515"/>
      <c r="HE50" s="515"/>
      <c r="HF50" s="515"/>
      <c r="HG50" s="515"/>
      <c r="HH50" s="515"/>
      <c r="HI50" s="515"/>
      <c r="HJ50" s="515"/>
      <c r="HK50" s="515"/>
      <c r="HL50" s="515"/>
      <c r="HM50" s="515"/>
      <c r="HN50" s="515"/>
      <c r="HO50" s="515"/>
      <c r="HP50" s="515"/>
      <c r="HQ50" s="515"/>
      <c r="HR50" s="515"/>
      <c r="HS50" s="515"/>
      <c r="HT50" s="515"/>
      <c r="HU50" s="515"/>
      <c r="HV50" s="515"/>
      <c r="HW50" s="515"/>
      <c r="HX50" s="515"/>
      <c r="HY50" s="515"/>
      <c r="HZ50" s="515"/>
      <c r="IA50" s="515"/>
      <c r="IB50" s="515"/>
      <c r="IC50" s="515"/>
      <c r="ID50" s="515"/>
      <c r="IE50" s="515"/>
      <c r="IF50" s="515"/>
      <c r="IG50" s="515"/>
      <c r="IH50" s="515"/>
      <c r="II50" s="515"/>
      <c r="IJ50" s="515"/>
      <c r="IK50" s="515"/>
      <c r="IL50" s="515"/>
      <c r="IM50" s="515"/>
      <c r="IN50" s="515"/>
      <c r="IO50" s="515"/>
      <c r="IP50" s="515"/>
      <c r="IQ50" s="515"/>
      <c r="IR50" s="515"/>
    </row>
    <row r="51" spans="1:252" ht="15">
      <c r="A51" s="515"/>
      <c r="B51" s="515"/>
      <c r="C51" s="515"/>
      <c r="D51" s="515"/>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c r="CE51" s="515"/>
      <c r="CF51" s="515"/>
      <c r="CG51" s="515"/>
      <c r="CH51" s="515"/>
      <c r="CI51" s="515"/>
      <c r="CJ51" s="515"/>
      <c r="CK51" s="515"/>
      <c r="CL51" s="515"/>
      <c r="CM51" s="515"/>
      <c r="CN51" s="515"/>
      <c r="CO51" s="515"/>
      <c r="CP51" s="515"/>
      <c r="CQ51" s="515"/>
      <c r="CR51" s="515"/>
      <c r="CS51" s="515"/>
      <c r="CT51" s="515"/>
      <c r="CU51" s="515"/>
      <c r="CV51" s="515"/>
      <c r="CW51" s="515"/>
      <c r="CX51" s="515"/>
      <c r="CY51" s="515"/>
      <c r="CZ51" s="515"/>
      <c r="DA51" s="515"/>
      <c r="DB51" s="515"/>
      <c r="DC51" s="515"/>
      <c r="DD51" s="515"/>
      <c r="DE51" s="515"/>
      <c r="DF51" s="515"/>
      <c r="DG51" s="515"/>
      <c r="DH51" s="515"/>
      <c r="DI51" s="515"/>
      <c r="DJ51" s="515"/>
      <c r="DK51" s="515"/>
      <c r="DL51" s="515"/>
      <c r="DM51" s="515"/>
      <c r="DN51" s="515"/>
      <c r="DO51" s="515"/>
      <c r="DP51" s="515"/>
      <c r="DQ51" s="515"/>
      <c r="DR51" s="515"/>
      <c r="DS51" s="515"/>
      <c r="DT51" s="515"/>
      <c r="DU51" s="515"/>
      <c r="DV51" s="515"/>
      <c r="DW51" s="515"/>
      <c r="DX51" s="515"/>
      <c r="DY51" s="515"/>
      <c r="DZ51" s="515"/>
      <c r="EA51" s="515"/>
      <c r="EB51" s="515"/>
      <c r="EC51" s="515"/>
      <c r="ED51" s="515"/>
      <c r="EE51" s="515"/>
      <c r="EF51" s="515"/>
      <c r="EG51" s="515"/>
      <c r="EH51" s="515"/>
      <c r="EI51" s="515"/>
      <c r="EJ51" s="515"/>
      <c r="EK51" s="515"/>
      <c r="EL51" s="515"/>
      <c r="EM51" s="515"/>
      <c r="EN51" s="515"/>
      <c r="EO51" s="515"/>
      <c r="EP51" s="515"/>
      <c r="EQ51" s="515"/>
      <c r="ER51" s="515"/>
      <c r="ES51" s="515"/>
      <c r="ET51" s="515"/>
      <c r="EU51" s="515"/>
      <c r="EV51" s="515"/>
      <c r="EW51" s="515"/>
      <c r="EX51" s="515"/>
      <c r="EY51" s="515"/>
      <c r="EZ51" s="515"/>
      <c r="FA51" s="515"/>
      <c r="FB51" s="515"/>
      <c r="FC51" s="515"/>
      <c r="FD51" s="515"/>
      <c r="FE51" s="515"/>
      <c r="FF51" s="515"/>
      <c r="FG51" s="515"/>
      <c r="FH51" s="515"/>
      <c r="FI51" s="515"/>
      <c r="FJ51" s="515"/>
      <c r="FK51" s="515"/>
      <c r="FL51" s="515"/>
      <c r="FM51" s="515"/>
      <c r="FN51" s="515"/>
      <c r="FO51" s="515"/>
      <c r="FP51" s="515"/>
      <c r="FQ51" s="515"/>
      <c r="FR51" s="515"/>
      <c r="FS51" s="515"/>
      <c r="FT51" s="515"/>
      <c r="FU51" s="515"/>
      <c r="FV51" s="515"/>
      <c r="FW51" s="515"/>
      <c r="FX51" s="515"/>
      <c r="FY51" s="515"/>
      <c r="FZ51" s="515"/>
      <c r="GA51" s="515"/>
      <c r="GB51" s="515"/>
      <c r="GC51" s="515"/>
      <c r="GD51" s="515"/>
      <c r="GE51" s="515"/>
      <c r="GF51" s="515"/>
      <c r="GG51" s="515"/>
      <c r="GH51" s="515"/>
      <c r="GI51" s="515"/>
      <c r="GJ51" s="515"/>
      <c r="GK51" s="515"/>
      <c r="GL51" s="515"/>
      <c r="GM51" s="515"/>
      <c r="GN51" s="515"/>
      <c r="GO51" s="515"/>
      <c r="GP51" s="515"/>
      <c r="GQ51" s="515"/>
      <c r="GR51" s="515"/>
      <c r="GS51" s="515"/>
      <c r="GT51" s="515"/>
      <c r="GU51" s="515"/>
      <c r="GV51" s="515"/>
      <c r="GW51" s="515"/>
      <c r="GX51" s="515"/>
      <c r="GY51" s="515"/>
      <c r="GZ51" s="515"/>
      <c r="HA51" s="515"/>
      <c r="HB51" s="515"/>
      <c r="HC51" s="515"/>
      <c r="HD51" s="515"/>
      <c r="HE51" s="515"/>
      <c r="HF51" s="515"/>
      <c r="HG51" s="515"/>
      <c r="HH51" s="515"/>
      <c r="HI51" s="515"/>
      <c r="HJ51" s="515"/>
      <c r="HK51" s="515"/>
      <c r="HL51" s="515"/>
      <c r="HM51" s="515"/>
      <c r="HN51" s="515"/>
      <c r="HO51" s="515"/>
      <c r="HP51" s="515"/>
      <c r="HQ51" s="515"/>
      <c r="HR51" s="515"/>
      <c r="HS51" s="515"/>
      <c r="HT51" s="515"/>
      <c r="HU51" s="515"/>
      <c r="HV51" s="515"/>
      <c r="HW51" s="515"/>
      <c r="HX51" s="515"/>
      <c r="HY51" s="515"/>
      <c r="HZ51" s="515"/>
      <c r="IA51" s="515"/>
      <c r="IB51" s="515"/>
      <c r="IC51" s="515"/>
      <c r="ID51" s="515"/>
      <c r="IE51" s="515"/>
      <c r="IF51" s="515"/>
      <c r="IG51" s="515"/>
      <c r="IH51" s="515"/>
      <c r="II51" s="515"/>
      <c r="IJ51" s="515"/>
      <c r="IK51" s="515"/>
      <c r="IL51" s="515"/>
      <c r="IM51" s="515"/>
      <c r="IN51" s="515"/>
      <c r="IO51" s="515"/>
      <c r="IP51" s="515"/>
      <c r="IQ51" s="515"/>
      <c r="IR51" s="515"/>
    </row>
    <row r="52" spans="1:252" ht="1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c r="CE52" s="515"/>
      <c r="CF52" s="515"/>
      <c r="CG52" s="515"/>
      <c r="CH52" s="515"/>
      <c r="CI52" s="515"/>
      <c r="CJ52" s="515"/>
      <c r="CK52" s="515"/>
      <c r="CL52" s="515"/>
      <c r="CM52" s="515"/>
      <c r="CN52" s="515"/>
      <c r="CO52" s="515"/>
      <c r="CP52" s="515"/>
      <c r="CQ52" s="515"/>
      <c r="CR52" s="515"/>
      <c r="CS52" s="515"/>
      <c r="CT52" s="515"/>
      <c r="CU52" s="515"/>
      <c r="CV52" s="515"/>
      <c r="CW52" s="515"/>
      <c r="CX52" s="515"/>
      <c r="CY52" s="515"/>
      <c r="CZ52" s="515"/>
      <c r="DA52" s="515"/>
      <c r="DB52" s="515"/>
      <c r="DC52" s="515"/>
      <c r="DD52" s="515"/>
      <c r="DE52" s="515"/>
      <c r="DF52" s="515"/>
      <c r="DG52" s="515"/>
      <c r="DH52" s="515"/>
      <c r="DI52" s="515"/>
      <c r="DJ52" s="515"/>
      <c r="DK52" s="515"/>
      <c r="DL52" s="515"/>
      <c r="DM52" s="515"/>
      <c r="DN52" s="515"/>
      <c r="DO52" s="515"/>
      <c r="DP52" s="515"/>
      <c r="DQ52" s="515"/>
      <c r="DR52" s="515"/>
      <c r="DS52" s="515"/>
      <c r="DT52" s="515"/>
      <c r="DU52" s="515"/>
      <c r="DV52" s="515"/>
      <c r="DW52" s="515"/>
      <c r="DX52" s="515"/>
      <c r="DY52" s="515"/>
      <c r="DZ52" s="515"/>
      <c r="EA52" s="515"/>
      <c r="EB52" s="515"/>
      <c r="EC52" s="515"/>
      <c r="ED52" s="515"/>
      <c r="EE52" s="515"/>
      <c r="EF52" s="515"/>
      <c r="EG52" s="515"/>
      <c r="EH52" s="515"/>
      <c r="EI52" s="515"/>
      <c r="EJ52" s="515"/>
      <c r="EK52" s="515"/>
      <c r="EL52" s="515"/>
      <c r="EM52" s="515"/>
      <c r="EN52" s="515"/>
      <c r="EO52" s="515"/>
      <c r="EP52" s="515"/>
      <c r="EQ52" s="515"/>
      <c r="ER52" s="515"/>
      <c r="ES52" s="515"/>
      <c r="ET52" s="515"/>
      <c r="EU52" s="515"/>
      <c r="EV52" s="515"/>
      <c r="EW52" s="515"/>
      <c r="EX52" s="515"/>
      <c r="EY52" s="515"/>
      <c r="EZ52" s="515"/>
      <c r="FA52" s="515"/>
      <c r="FB52" s="515"/>
      <c r="FC52" s="515"/>
      <c r="FD52" s="515"/>
      <c r="FE52" s="515"/>
      <c r="FF52" s="515"/>
      <c r="FG52" s="515"/>
      <c r="FH52" s="515"/>
      <c r="FI52" s="515"/>
      <c r="FJ52" s="515"/>
      <c r="FK52" s="515"/>
      <c r="FL52" s="515"/>
      <c r="FM52" s="515"/>
      <c r="FN52" s="515"/>
      <c r="FO52" s="515"/>
      <c r="FP52" s="515"/>
      <c r="FQ52" s="515"/>
      <c r="FR52" s="515"/>
      <c r="FS52" s="515"/>
      <c r="FT52" s="515"/>
      <c r="FU52" s="515"/>
      <c r="FV52" s="515"/>
      <c r="FW52" s="515"/>
      <c r="FX52" s="515"/>
      <c r="FY52" s="515"/>
      <c r="FZ52" s="515"/>
      <c r="GA52" s="515"/>
      <c r="GB52" s="515"/>
      <c r="GC52" s="515"/>
      <c r="GD52" s="515"/>
      <c r="GE52" s="515"/>
      <c r="GF52" s="515"/>
      <c r="GG52" s="515"/>
      <c r="GH52" s="515"/>
      <c r="GI52" s="515"/>
      <c r="GJ52" s="515"/>
      <c r="GK52" s="515"/>
      <c r="GL52" s="515"/>
      <c r="GM52" s="515"/>
      <c r="GN52" s="515"/>
      <c r="GO52" s="515"/>
      <c r="GP52" s="515"/>
      <c r="GQ52" s="515"/>
      <c r="GR52" s="515"/>
      <c r="GS52" s="515"/>
      <c r="GT52" s="515"/>
      <c r="GU52" s="515"/>
      <c r="GV52" s="515"/>
      <c r="GW52" s="515"/>
      <c r="GX52" s="515"/>
      <c r="GY52" s="515"/>
      <c r="GZ52" s="515"/>
      <c r="HA52" s="515"/>
      <c r="HB52" s="515"/>
      <c r="HC52" s="515"/>
      <c r="HD52" s="515"/>
      <c r="HE52" s="515"/>
      <c r="HF52" s="515"/>
      <c r="HG52" s="515"/>
      <c r="HH52" s="515"/>
      <c r="HI52" s="515"/>
      <c r="HJ52" s="515"/>
      <c r="HK52" s="515"/>
      <c r="HL52" s="515"/>
      <c r="HM52" s="515"/>
      <c r="HN52" s="515"/>
      <c r="HO52" s="515"/>
      <c r="HP52" s="515"/>
      <c r="HQ52" s="515"/>
      <c r="HR52" s="515"/>
      <c r="HS52" s="515"/>
      <c r="HT52" s="515"/>
      <c r="HU52" s="515"/>
      <c r="HV52" s="515"/>
      <c r="HW52" s="515"/>
      <c r="HX52" s="515"/>
      <c r="HY52" s="515"/>
      <c r="HZ52" s="515"/>
      <c r="IA52" s="515"/>
      <c r="IB52" s="515"/>
      <c r="IC52" s="515"/>
      <c r="ID52" s="515"/>
      <c r="IE52" s="515"/>
      <c r="IF52" s="515"/>
      <c r="IG52" s="515"/>
      <c r="IH52" s="515"/>
      <c r="II52" s="515"/>
      <c r="IJ52" s="515"/>
      <c r="IK52" s="515"/>
      <c r="IL52" s="515"/>
      <c r="IM52" s="515"/>
      <c r="IN52" s="515"/>
      <c r="IO52" s="515"/>
      <c r="IP52" s="515"/>
      <c r="IQ52" s="515"/>
      <c r="IR52" s="515"/>
    </row>
    <row r="53" spans="1:252" ht="1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5"/>
      <c r="CK53" s="515"/>
      <c r="CL53" s="515"/>
      <c r="CM53" s="515"/>
      <c r="CN53" s="515"/>
      <c r="CO53" s="515"/>
      <c r="CP53" s="515"/>
      <c r="CQ53" s="515"/>
      <c r="CR53" s="515"/>
      <c r="CS53" s="515"/>
      <c r="CT53" s="515"/>
      <c r="CU53" s="515"/>
      <c r="CV53" s="515"/>
      <c r="CW53" s="515"/>
      <c r="CX53" s="515"/>
      <c r="CY53" s="515"/>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5"/>
      <c r="EJ53" s="515"/>
      <c r="EK53" s="515"/>
      <c r="EL53" s="515"/>
      <c r="EM53" s="515"/>
      <c r="EN53" s="515"/>
      <c r="EO53" s="515"/>
      <c r="EP53" s="515"/>
      <c r="EQ53" s="515"/>
      <c r="ER53" s="515"/>
      <c r="ES53" s="515"/>
      <c r="ET53" s="515"/>
      <c r="EU53" s="515"/>
      <c r="EV53" s="515"/>
      <c r="EW53" s="515"/>
      <c r="EX53" s="515"/>
      <c r="EY53" s="515"/>
      <c r="EZ53" s="515"/>
      <c r="FA53" s="515"/>
      <c r="FB53" s="515"/>
      <c r="FC53" s="515"/>
      <c r="FD53" s="515"/>
      <c r="FE53" s="515"/>
      <c r="FF53" s="515"/>
      <c r="FG53" s="515"/>
      <c r="FH53" s="515"/>
      <c r="FI53" s="515"/>
      <c r="FJ53" s="515"/>
      <c r="FK53" s="515"/>
      <c r="FL53" s="515"/>
      <c r="FM53" s="515"/>
      <c r="FN53" s="515"/>
      <c r="FO53" s="515"/>
      <c r="FP53" s="515"/>
      <c r="FQ53" s="515"/>
      <c r="FR53" s="515"/>
      <c r="FS53" s="515"/>
      <c r="FT53" s="515"/>
      <c r="FU53" s="515"/>
      <c r="FV53" s="515"/>
      <c r="FW53" s="515"/>
      <c r="FX53" s="515"/>
      <c r="FY53" s="515"/>
      <c r="FZ53" s="515"/>
      <c r="GA53" s="515"/>
      <c r="GB53" s="515"/>
      <c r="GC53" s="515"/>
      <c r="GD53" s="515"/>
      <c r="GE53" s="515"/>
      <c r="GF53" s="515"/>
      <c r="GG53" s="515"/>
      <c r="GH53" s="515"/>
      <c r="GI53" s="515"/>
      <c r="GJ53" s="515"/>
      <c r="GK53" s="515"/>
      <c r="GL53" s="515"/>
      <c r="GM53" s="515"/>
      <c r="GN53" s="515"/>
      <c r="GO53" s="515"/>
      <c r="GP53" s="515"/>
      <c r="GQ53" s="515"/>
      <c r="GR53" s="515"/>
      <c r="GS53" s="515"/>
      <c r="GT53" s="515"/>
      <c r="GU53" s="515"/>
      <c r="GV53" s="515"/>
      <c r="GW53" s="515"/>
      <c r="GX53" s="515"/>
      <c r="GY53" s="515"/>
      <c r="GZ53" s="515"/>
      <c r="HA53" s="515"/>
      <c r="HB53" s="515"/>
      <c r="HC53" s="515"/>
      <c r="HD53" s="515"/>
      <c r="HE53" s="515"/>
      <c r="HF53" s="515"/>
      <c r="HG53" s="515"/>
      <c r="HH53" s="515"/>
      <c r="HI53" s="515"/>
      <c r="HJ53" s="515"/>
      <c r="HK53" s="515"/>
      <c r="HL53" s="515"/>
      <c r="HM53" s="515"/>
      <c r="HN53" s="515"/>
      <c r="HO53" s="515"/>
      <c r="HP53" s="515"/>
      <c r="HQ53" s="515"/>
      <c r="HR53" s="515"/>
      <c r="HS53" s="515"/>
      <c r="HT53" s="515"/>
      <c r="HU53" s="515"/>
      <c r="HV53" s="515"/>
      <c r="HW53" s="515"/>
      <c r="HX53" s="515"/>
      <c r="HY53" s="515"/>
      <c r="HZ53" s="515"/>
      <c r="IA53" s="515"/>
      <c r="IB53" s="515"/>
      <c r="IC53" s="515"/>
      <c r="ID53" s="515"/>
      <c r="IE53" s="515"/>
      <c r="IF53" s="515"/>
      <c r="IG53" s="515"/>
      <c r="IH53" s="515"/>
      <c r="II53" s="515"/>
      <c r="IJ53" s="515"/>
      <c r="IK53" s="515"/>
      <c r="IL53" s="515"/>
      <c r="IM53" s="515"/>
      <c r="IN53" s="515"/>
      <c r="IO53" s="515"/>
      <c r="IP53" s="515"/>
      <c r="IQ53" s="515"/>
      <c r="IR53" s="515"/>
    </row>
    <row r="54" spans="1:252" ht="15">
      <c r="A54" s="515"/>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515"/>
      <c r="EE54" s="515"/>
      <c r="EF54" s="515"/>
      <c r="EG54" s="515"/>
      <c r="EH54" s="515"/>
      <c r="EI54" s="515"/>
      <c r="EJ54" s="515"/>
      <c r="EK54" s="515"/>
      <c r="EL54" s="515"/>
      <c r="EM54" s="515"/>
      <c r="EN54" s="515"/>
      <c r="EO54" s="515"/>
      <c r="EP54" s="515"/>
      <c r="EQ54" s="515"/>
      <c r="ER54" s="515"/>
      <c r="ES54" s="515"/>
      <c r="ET54" s="515"/>
      <c r="EU54" s="515"/>
      <c r="EV54" s="515"/>
      <c r="EW54" s="515"/>
      <c r="EX54" s="515"/>
      <c r="EY54" s="515"/>
      <c r="EZ54" s="515"/>
      <c r="FA54" s="515"/>
      <c r="FB54" s="515"/>
      <c r="FC54" s="515"/>
      <c r="FD54" s="515"/>
      <c r="FE54" s="515"/>
      <c r="FF54" s="515"/>
      <c r="FG54" s="515"/>
      <c r="FH54" s="515"/>
      <c r="FI54" s="515"/>
      <c r="FJ54" s="515"/>
      <c r="FK54" s="515"/>
      <c r="FL54" s="515"/>
      <c r="FM54" s="515"/>
      <c r="FN54" s="515"/>
      <c r="FO54" s="515"/>
      <c r="FP54" s="515"/>
      <c r="FQ54" s="515"/>
      <c r="FR54" s="515"/>
      <c r="FS54" s="515"/>
      <c r="FT54" s="515"/>
      <c r="FU54" s="515"/>
      <c r="FV54" s="515"/>
      <c r="FW54" s="515"/>
      <c r="FX54" s="515"/>
      <c r="FY54" s="515"/>
      <c r="FZ54" s="515"/>
      <c r="GA54" s="515"/>
      <c r="GB54" s="515"/>
      <c r="GC54" s="515"/>
      <c r="GD54" s="515"/>
      <c r="GE54" s="515"/>
      <c r="GF54" s="515"/>
      <c r="GG54" s="515"/>
      <c r="GH54" s="515"/>
      <c r="GI54" s="515"/>
      <c r="GJ54" s="515"/>
      <c r="GK54" s="515"/>
      <c r="GL54" s="515"/>
      <c r="GM54" s="515"/>
      <c r="GN54" s="515"/>
      <c r="GO54" s="515"/>
      <c r="GP54" s="515"/>
      <c r="GQ54" s="515"/>
      <c r="GR54" s="515"/>
      <c r="GS54" s="515"/>
      <c r="GT54" s="515"/>
      <c r="GU54" s="515"/>
      <c r="GV54" s="515"/>
      <c r="GW54" s="515"/>
      <c r="GX54" s="515"/>
      <c r="GY54" s="515"/>
      <c r="GZ54" s="515"/>
      <c r="HA54" s="515"/>
      <c r="HB54" s="515"/>
      <c r="HC54" s="515"/>
      <c r="HD54" s="515"/>
      <c r="HE54" s="515"/>
      <c r="HF54" s="515"/>
      <c r="HG54" s="515"/>
      <c r="HH54" s="515"/>
      <c r="HI54" s="515"/>
      <c r="HJ54" s="515"/>
      <c r="HK54" s="515"/>
      <c r="HL54" s="515"/>
      <c r="HM54" s="515"/>
      <c r="HN54" s="515"/>
      <c r="HO54" s="515"/>
      <c r="HP54" s="515"/>
      <c r="HQ54" s="515"/>
      <c r="HR54" s="515"/>
      <c r="HS54" s="515"/>
      <c r="HT54" s="515"/>
      <c r="HU54" s="515"/>
      <c r="HV54" s="515"/>
      <c r="HW54" s="515"/>
      <c r="HX54" s="515"/>
      <c r="HY54" s="515"/>
      <c r="HZ54" s="515"/>
      <c r="IA54" s="515"/>
      <c r="IB54" s="515"/>
      <c r="IC54" s="515"/>
      <c r="ID54" s="515"/>
      <c r="IE54" s="515"/>
      <c r="IF54" s="515"/>
      <c r="IG54" s="515"/>
      <c r="IH54" s="515"/>
      <c r="II54" s="515"/>
      <c r="IJ54" s="515"/>
      <c r="IK54" s="515"/>
      <c r="IL54" s="515"/>
      <c r="IM54" s="515"/>
      <c r="IN54" s="515"/>
      <c r="IO54" s="515"/>
      <c r="IP54" s="515"/>
      <c r="IQ54" s="515"/>
      <c r="IR54" s="515"/>
    </row>
    <row r="55" spans="1:252" ht="1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515"/>
      <c r="EE55" s="515"/>
      <c r="EF55" s="515"/>
      <c r="EG55" s="515"/>
      <c r="EH55" s="515"/>
      <c r="EI55" s="515"/>
      <c r="EJ55" s="515"/>
      <c r="EK55" s="515"/>
      <c r="EL55" s="515"/>
      <c r="EM55" s="515"/>
      <c r="EN55" s="515"/>
      <c r="EO55" s="515"/>
      <c r="EP55" s="515"/>
      <c r="EQ55" s="515"/>
      <c r="ER55" s="515"/>
      <c r="ES55" s="515"/>
      <c r="ET55" s="515"/>
      <c r="EU55" s="515"/>
      <c r="EV55" s="515"/>
      <c r="EW55" s="515"/>
      <c r="EX55" s="515"/>
      <c r="EY55" s="515"/>
      <c r="EZ55" s="515"/>
      <c r="FA55" s="515"/>
      <c r="FB55" s="515"/>
      <c r="FC55" s="515"/>
      <c r="FD55" s="515"/>
      <c r="FE55" s="515"/>
      <c r="FF55" s="515"/>
      <c r="FG55" s="515"/>
      <c r="FH55" s="515"/>
      <c r="FI55" s="515"/>
      <c r="FJ55" s="515"/>
      <c r="FK55" s="515"/>
      <c r="FL55" s="515"/>
      <c r="FM55" s="515"/>
      <c r="FN55" s="515"/>
      <c r="FO55" s="515"/>
      <c r="FP55" s="515"/>
      <c r="FQ55" s="515"/>
      <c r="FR55" s="515"/>
      <c r="FS55" s="515"/>
      <c r="FT55" s="515"/>
      <c r="FU55" s="515"/>
      <c r="FV55" s="515"/>
      <c r="FW55" s="515"/>
      <c r="FX55" s="515"/>
      <c r="FY55" s="515"/>
      <c r="FZ55" s="515"/>
      <c r="GA55" s="515"/>
      <c r="GB55" s="515"/>
      <c r="GC55" s="515"/>
      <c r="GD55" s="515"/>
      <c r="GE55" s="515"/>
      <c r="GF55" s="515"/>
      <c r="GG55" s="515"/>
      <c r="GH55" s="515"/>
      <c r="GI55" s="515"/>
      <c r="GJ55" s="515"/>
      <c r="GK55" s="515"/>
      <c r="GL55" s="515"/>
      <c r="GM55" s="515"/>
      <c r="GN55" s="515"/>
      <c r="GO55" s="515"/>
      <c r="GP55" s="515"/>
      <c r="GQ55" s="515"/>
      <c r="GR55" s="515"/>
      <c r="GS55" s="515"/>
      <c r="GT55" s="515"/>
      <c r="GU55" s="515"/>
      <c r="GV55" s="515"/>
      <c r="GW55" s="515"/>
      <c r="GX55" s="515"/>
      <c r="GY55" s="515"/>
      <c r="GZ55" s="515"/>
      <c r="HA55" s="515"/>
      <c r="HB55" s="515"/>
      <c r="HC55" s="515"/>
      <c r="HD55" s="515"/>
      <c r="HE55" s="515"/>
      <c r="HF55" s="515"/>
      <c r="HG55" s="515"/>
      <c r="HH55" s="515"/>
      <c r="HI55" s="515"/>
      <c r="HJ55" s="515"/>
      <c r="HK55" s="515"/>
      <c r="HL55" s="515"/>
      <c r="HM55" s="515"/>
      <c r="HN55" s="515"/>
      <c r="HO55" s="515"/>
      <c r="HP55" s="515"/>
      <c r="HQ55" s="515"/>
      <c r="HR55" s="515"/>
      <c r="HS55" s="515"/>
      <c r="HT55" s="515"/>
      <c r="HU55" s="515"/>
      <c r="HV55" s="515"/>
      <c r="HW55" s="515"/>
      <c r="HX55" s="515"/>
      <c r="HY55" s="515"/>
      <c r="HZ55" s="515"/>
      <c r="IA55" s="515"/>
      <c r="IB55" s="515"/>
      <c r="IC55" s="515"/>
      <c r="ID55" s="515"/>
      <c r="IE55" s="515"/>
      <c r="IF55" s="515"/>
      <c r="IG55" s="515"/>
      <c r="IH55" s="515"/>
      <c r="II55" s="515"/>
      <c r="IJ55" s="515"/>
      <c r="IK55" s="515"/>
      <c r="IL55" s="515"/>
      <c r="IM55" s="515"/>
      <c r="IN55" s="515"/>
      <c r="IO55" s="515"/>
      <c r="IP55" s="515"/>
      <c r="IQ55" s="515"/>
      <c r="IR55" s="515"/>
    </row>
    <row r="56" spans="1:252" ht="1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15"/>
      <c r="EB56" s="515"/>
      <c r="EC56" s="515"/>
      <c r="ED56" s="515"/>
      <c r="EE56" s="515"/>
      <c r="EF56" s="515"/>
      <c r="EG56" s="515"/>
      <c r="EH56" s="515"/>
      <c r="EI56" s="515"/>
      <c r="EJ56" s="515"/>
      <c r="EK56" s="515"/>
      <c r="EL56" s="515"/>
      <c r="EM56" s="515"/>
      <c r="EN56" s="515"/>
      <c r="EO56" s="515"/>
      <c r="EP56" s="515"/>
      <c r="EQ56" s="515"/>
      <c r="ER56" s="515"/>
      <c r="ES56" s="515"/>
      <c r="ET56" s="515"/>
      <c r="EU56" s="515"/>
      <c r="EV56" s="515"/>
      <c r="EW56" s="515"/>
      <c r="EX56" s="515"/>
      <c r="EY56" s="515"/>
      <c r="EZ56" s="515"/>
      <c r="FA56" s="515"/>
      <c r="FB56" s="515"/>
      <c r="FC56" s="515"/>
      <c r="FD56" s="515"/>
      <c r="FE56" s="515"/>
      <c r="FF56" s="515"/>
      <c r="FG56" s="515"/>
      <c r="FH56" s="515"/>
      <c r="FI56" s="515"/>
      <c r="FJ56" s="515"/>
      <c r="FK56" s="515"/>
      <c r="FL56" s="515"/>
      <c r="FM56" s="515"/>
      <c r="FN56" s="515"/>
      <c r="FO56" s="515"/>
      <c r="FP56" s="515"/>
      <c r="FQ56" s="515"/>
      <c r="FR56" s="515"/>
      <c r="FS56" s="515"/>
      <c r="FT56" s="515"/>
      <c r="FU56" s="515"/>
      <c r="FV56" s="515"/>
      <c r="FW56" s="515"/>
      <c r="FX56" s="515"/>
      <c r="FY56" s="515"/>
      <c r="FZ56" s="515"/>
      <c r="GA56" s="515"/>
      <c r="GB56" s="515"/>
      <c r="GC56" s="515"/>
      <c r="GD56" s="515"/>
      <c r="GE56" s="515"/>
      <c r="GF56" s="515"/>
      <c r="GG56" s="515"/>
      <c r="GH56" s="515"/>
      <c r="GI56" s="515"/>
      <c r="GJ56" s="515"/>
      <c r="GK56" s="515"/>
      <c r="GL56" s="515"/>
      <c r="GM56" s="515"/>
      <c r="GN56" s="515"/>
      <c r="GO56" s="515"/>
      <c r="GP56" s="515"/>
      <c r="GQ56" s="515"/>
      <c r="GR56" s="515"/>
      <c r="GS56" s="515"/>
      <c r="GT56" s="515"/>
      <c r="GU56" s="515"/>
      <c r="GV56" s="515"/>
      <c r="GW56" s="515"/>
      <c r="GX56" s="515"/>
      <c r="GY56" s="515"/>
      <c r="GZ56" s="515"/>
      <c r="HA56" s="515"/>
      <c r="HB56" s="515"/>
      <c r="HC56" s="515"/>
      <c r="HD56" s="515"/>
      <c r="HE56" s="515"/>
      <c r="HF56" s="515"/>
      <c r="HG56" s="515"/>
      <c r="HH56" s="515"/>
      <c r="HI56" s="515"/>
      <c r="HJ56" s="515"/>
      <c r="HK56" s="515"/>
      <c r="HL56" s="515"/>
      <c r="HM56" s="515"/>
      <c r="HN56" s="515"/>
      <c r="HO56" s="515"/>
      <c r="HP56" s="515"/>
      <c r="HQ56" s="515"/>
      <c r="HR56" s="515"/>
      <c r="HS56" s="515"/>
      <c r="HT56" s="515"/>
      <c r="HU56" s="515"/>
      <c r="HV56" s="515"/>
      <c r="HW56" s="515"/>
      <c r="HX56" s="515"/>
      <c r="HY56" s="515"/>
      <c r="HZ56" s="515"/>
      <c r="IA56" s="515"/>
      <c r="IB56" s="515"/>
      <c r="IC56" s="515"/>
      <c r="ID56" s="515"/>
      <c r="IE56" s="515"/>
      <c r="IF56" s="515"/>
      <c r="IG56" s="515"/>
      <c r="IH56" s="515"/>
      <c r="II56" s="515"/>
      <c r="IJ56" s="515"/>
      <c r="IK56" s="515"/>
      <c r="IL56" s="515"/>
      <c r="IM56" s="515"/>
      <c r="IN56" s="515"/>
      <c r="IO56" s="515"/>
      <c r="IP56" s="515"/>
      <c r="IQ56" s="515"/>
      <c r="IR56" s="515"/>
    </row>
    <row r="57" spans="1:252" ht="1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c r="CE57" s="515"/>
      <c r="CF57" s="515"/>
      <c r="CG57" s="515"/>
      <c r="CH57" s="515"/>
      <c r="CI57" s="515"/>
      <c r="CJ57" s="515"/>
      <c r="CK57" s="515"/>
      <c r="CL57" s="515"/>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5"/>
      <c r="DS57" s="515"/>
      <c r="DT57" s="515"/>
      <c r="DU57" s="515"/>
      <c r="DV57" s="515"/>
      <c r="DW57" s="515"/>
      <c r="DX57" s="515"/>
      <c r="DY57" s="515"/>
      <c r="DZ57" s="515"/>
      <c r="EA57" s="515"/>
      <c r="EB57" s="515"/>
      <c r="EC57" s="515"/>
      <c r="ED57" s="515"/>
      <c r="EE57" s="515"/>
      <c r="EF57" s="515"/>
      <c r="EG57" s="515"/>
      <c r="EH57" s="515"/>
      <c r="EI57" s="515"/>
      <c r="EJ57" s="515"/>
      <c r="EK57" s="515"/>
      <c r="EL57" s="515"/>
      <c r="EM57" s="515"/>
      <c r="EN57" s="515"/>
      <c r="EO57" s="515"/>
      <c r="EP57" s="515"/>
      <c r="EQ57" s="515"/>
      <c r="ER57" s="515"/>
      <c r="ES57" s="515"/>
      <c r="ET57" s="515"/>
      <c r="EU57" s="515"/>
      <c r="EV57" s="515"/>
      <c r="EW57" s="515"/>
      <c r="EX57" s="515"/>
      <c r="EY57" s="515"/>
      <c r="EZ57" s="515"/>
      <c r="FA57" s="515"/>
      <c r="FB57" s="515"/>
      <c r="FC57" s="515"/>
      <c r="FD57" s="515"/>
      <c r="FE57" s="515"/>
      <c r="FF57" s="515"/>
      <c r="FG57" s="515"/>
      <c r="FH57" s="515"/>
      <c r="FI57" s="515"/>
      <c r="FJ57" s="515"/>
      <c r="FK57" s="515"/>
      <c r="FL57" s="515"/>
      <c r="FM57" s="515"/>
      <c r="FN57" s="515"/>
      <c r="FO57" s="515"/>
      <c r="FP57" s="515"/>
      <c r="FQ57" s="515"/>
      <c r="FR57" s="515"/>
      <c r="FS57" s="515"/>
      <c r="FT57" s="515"/>
      <c r="FU57" s="515"/>
      <c r="FV57" s="515"/>
      <c r="FW57" s="515"/>
      <c r="FX57" s="515"/>
      <c r="FY57" s="515"/>
      <c r="FZ57" s="515"/>
      <c r="GA57" s="515"/>
      <c r="GB57" s="515"/>
      <c r="GC57" s="515"/>
      <c r="GD57" s="515"/>
      <c r="GE57" s="515"/>
      <c r="GF57" s="515"/>
      <c r="GG57" s="515"/>
      <c r="GH57" s="515"/>
      <c r="GI57" s="515"/>
      <c r="GJ57" s="515"/>
      <c r="GK57" s="515"/>
      <c r="GL57" s="515"/>
      <c r="GM57" s="515"/>
      <c r="GN57" s="515"/>
      <c r="GO57" s="515"/>
      <c r="GP57" s="515"/>
      <c r="GQ57" s="515"/>
      <c r="GR57" s="515"/>
      <c r="GS57" s="515"/>
      <c r="GT57" s="515"/>
      <c r="GU57" s="515"/>
      <c r="GV57" s="515"/>
      <c r="GW57" s="515"/>
      <c r="GX57" s="515"/>
      <c r="GY57" s="515"/>
      <c r="GZ57" s="515"/>
      <c r="HA57" s="515"/>
      <c r="HB57" s="515"/>
      <c r="HC57" s="515"/>
      <c r="HD57" s="515"/>
      <c r="HE57" s="515"/>
      <c r="HF57" s="515"/>
      <c r="HG57" s="515"/>
      <c r="HH57" s="515"/>
      <c r="HI57" s="515"/>
      <c r="HJ57" s="515"/>
      <c r="HK57" s="515"/>
      <c r="HL57" s="515"/>
      <c r="HM57" s="515"/>
      <c r="HN57" s="515"/>
      <c r="HO57" s="515"/>
      <c r="HP57" s="515"/>
      <c r="HQ57" s="515"/>
      <c r="HR57" s="515"/>
      <c r="HS57" s="515"/>
      <c r="HT57" s="515"/>
      <c r="HU57" s="515"/>
      <c r="HV57" s="515"/>
      <c r="HW57" s="515"/>
      <c r="HX57" s="515"/>
      <c r="HY57" s="515"/>
      <c r="HZ57" s="515"/>
      <c r="IA57" s="515"/>
      <c r="IB57" s="515"/>
      <c r="IC57" s="515"/>
      <c r="ID57" s="515"/>
      <c r="IE57" s="515"/>
      <c r="IF57" s="515"/>
      <c r="IG57" s="515"/>
      <c r="IH57" s="515"/>
      <c r="II57" s="515"/>
      <c r="IJ57" s="515"/>
      <c r="IK57" s="515"/>
      <c r="IL57" s="515"/>
      <c r="IM57" s="515"/>
      <c r="IN57" s="515"/>
      <c r="IO57" s="515"/>
      <c r="IP57" s="515"/>
      <c r="IQ57" s="515"/>
      <c r="IR57" s="515"/>
    </row>
    <row r="58" spans="1:252" ht="15">
      <c r="A58" s="515"/>
      <c r="B58" s="515"/>
      <c r="C58" s="515"/>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c r="CE58" s="515"/>
      <c r="CF58" s="515"/>
      <c r="CG58" s="515"/>
      <c r="CH58" s="515"/>
      <c r="CI58" s="515"/>
      <c r="CJ58" s="515"/>
      <c r="CK58" s="515"/>
      <c r="CL58" s="515"/>
      <c r="CM58" s="515"/>
      <c r="CN58" s="515"/>
      <c r="CO58" s="515"/>
      <c r="CP58" s="515"/>
      <c r="CQ58" s="515"/>
      <c r="CR58" s="515"/>
      <c r="CS58" s="515"/>
      <c r="CT58" s="515"/>
      <c r="CU58" s="515"/>
      <c r="CV58" s="515"/>
      <c r="CW58" s="515"/>
      <c r="CX58" s="515"/>
      <c r="CY58" s="515"/>
      <c r="CZ58" s="515"/>
      <c r="DA58" s="515"/>
      <c r="DB58" s="515"/>
      <c r="DC58" s="515"/>
      <c r="DD58" s="515"/>
      <c r="DE58" s="515"/>
      <c r="DF58" s="515"/>
      <c r="DG58" s="515"/>
      <c r="DH58" s="515"/>
      <c r="DI58" s="515"/>
      <c r="DJ58" s="515"/>
      <c r="DK58" s="515"/>
      <c r="DL58" s="515"/>
      <c r="DM58" s="515"/>
      <c r="DN58" s="515"/>
      <c r="DO58" s="515"/>
      <c r="DP58" s="515"/>
      <c r="DQ58" s="515"/>
      <c r="DR58" s="515"/>
      <c r="DS58" s="515"/>
      <c r="DT58" s="515"/>
      <c r="DU58" s="515"/>
      <c r="DV58" s="515"/>
      <c r="DW58" s="515"/>
      <c r="DX58" s="515"/>
      <c r="DY58" s="515"/>
      <c r="DZ58" s="515"/>
      <c r="EA58" s="515"/>
      <c r="EB58" s="515"/>
      <c r="EC58" s="515"/>
      <c r="ED58" s="515"/>
      <c r="EE58" s="515"/>
      <c r="EF58" s="515"/>
      <c r="EG58" s="515"/>
      <c r="EH58" s="515"/>
      <c r="EI58" s="515"/>
      <c r="EJ58" s="515"/>
      <c r="EK58" s="515"/>
      <c r="EL58" s="515"/>
      <c r="EM58" s="515"/>
      <c r="EN58" s="515"/>
      <c r="EO58" s="515"/>
      <c r="EP58" s="515"/>
      <c r="EQ58" s="515"/>
      <c r="ER58" s="515"/>
      <c r="ES58" s="515"/>
      <c r="ET58" s="515"/>
      <c r="EU58" s="515"/>
      <c r="EV58" s="515"/>
      <c r="EW58" s="515"/>
      <c r="EX58" s="515"/>
      <c r="EY58" s="515"/>
      <c r="EZ58" s="515"/>
      <c r="FA58" s="515"/>
      <c r="FB58" s="515"/>
      <c r="FC58" s="515"/>
      <c r="FD58" s="515"/>
      <c r="FE58" s="515"/>
      <c r="FF58" s="515"/>
      <c r="FG58" s="515"/>
      <c r="FH58" s="515"/>
      <c r="FI58" s="515"/>
      <c r="FJ58" s="515"/>
      <c r="FK58" s="515"/>
      <c r="FL58" s="515"/>
      <c r="FM58" s="515"/>
      <c r="FN58" s="515"/>
      <c r="FO58" s="515"/>
      <c r="FP58" s="515"/>
      <c r="FQ58" s="515"/>
      <c r="FR58" s="515"/>
      <c r="FS58" s="515"/>
      <c r="FT58" s="515"/>
      <c r="FU58" s="515"/>
      <c r="FV58" s="515"/>
      <c r="FW58" s="515"/>
      <c r="FX58" s="515"/>
      <c r="FY58" s="515"/>
      <c r="FZ58" s="515"/>
      <c r="GA58" s="515"/>
      <c r="GB58" s="515"/>
      <c r="GC58" s="515"/>
      <c r="GD58" s="515"/>
      <c r="GE58" s="515"/>
      <c r="GF58" s="515"/>
      <c r="GG58" s="515"/>
      <c r="GH58" s="515"/>
      <c r="GI58" s="515"/>
      <c r="GJ58" s="515"/>
      <c r="GK58" s="515"/>
      <c r="GL58" s="515"/>
      <c r="GM58" s="515"/>
      <c r="GN58" s="515"/>
      <c r="GO58" s="515"/>
      <c r="GP58" s="515"/>
      <c r="GQ58" s="515"/>
      <c r="GR58" s="515"/>
      <c r="GS58" s="515"/>
      <c r="GT58" s="515"/>
      <c r="GU58" s="515"/>
      <c r="GV58" s="515"/>
      <c r="GW58" s="515"/>
      <c r="GX58" s="515"/>
      <c r="GY58" s="515"/>
      <c r="GZ58" s="515"/>
      <c r="HA58" s="515"/>
      <c r="HB58" s="515"/>
      <c r="HC58" s="515"/>
      <c r="HD58" s="515"/>
      <c r="HE58" s="515"/>
      <c r="HF58" s="515"/>
      <c r="HG58" s="515"/>
      <c r="HH58" s="515"/>
      <c r="HI58" s="515"/>
      <c r="HJ58" s="515"/>
      <c r="HK58" s="515"/>
      <c r="HL58" s="515"/>
      <c r="HM58" s="515"/>
      <c r="HN58" s="515"/>
      <c r="HO58" s="515"/>
      <c r="HP58" s="515"/>
      <c r="HQ58" s="515"/>
      <c r="HR58" s="515"/>
      <c r="HS58" s="515"/>
      <c r="HT58" s="515"/>
      <c r="HU58" s="515"/>
      <c r="HV58" s="515"/>
      <c r="HW58" s="515"/>
      <c r="HX58" s="515"/>
      <c r="HY58" s="515"/>
      <c r="HZ58" s="515"/>
      <c r="IA58" s="515"/>
      <c r="IB58" s="515"/>
      <c r="IC58" s="515"/>
      <c r="ID58" s="515"/>
      <c r="IE58" s="515"/>
      <c r="IF58" s="515"/>
      <c r="IG58" s="515"/>
      <c r="IH58" s="515"/>
      <c r="II58" s="515"/>
      <c r="IJ58" s="515"/>
      <c r="IK58" s="515"/>
      <c r="IL58" s="515"/>
      <c r="IM58" s="515"/>
      <c r="IN58" s="515"/>
      <c r="IO58" s="515"/>
      <c r="IP58" s="515"/>
      <c r="IQ58" s="515"/>
      <c r="IR58" s="515"/>
    </row>
    <row r="59" spans="1:252" ht="15">
      <c r="A59" s="515"/>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515"/>
      <c r="CP59" s="515"/>
      <c r="CQ59" s="515"/>
      <c r="CR59" s="515"/>
      <c r="CS59" s="515"/>
      <c r="CT59" s="515"/>
      <c r="CU59" s="515"/>
      <c r="CV59" s="515"/>
      <c r="CW59" s="515"/>
      <c r="CX59" s="515"/>
      <c r="CY59" s="515"/>
      <c r="CZ59" s="515"/>
      <c r="DA59" s="515"/>
      <c r="DB59" s="515"/>
      <c r="DC59" s="515"/>
      <c r="DD59" s="515"/>
      <c r="DE59" s="515"/>
      <c r="DF59" s="515"/>
      <c r="DG59" s="515"/>
      <c r="DH59" s="515"/>
      <c r="DI59" s="515"/>
      <c r="DJ59" s="515"/>
      <c r="DK59" s="515"/>
      <c r="DL59" s="515"/>
      <c r="DM59" s="515"/>
      <c r="DN59" s="515"/>
      <c r="DO59" s="515"/>
      <c r="DP59" s="515"/>
      <c r="DQ59" s="515"/>
      <c r="DR59" s="515"/>
      <c r="DS59" s="515"/>
      <c r="DT59" s="515"/>
      <c r="DU59" s="515"/>
      <c r="DV59" s="515"/>
      <c r="DW59" s="515"/>
      <c r="DX59" s="515"/>
      <c r="DY59" s="515"/>
      <c r="DZ59" s="515"/>
      <c r="EA59" s="515"/>
      <c r="EB59" s="515"/>
      <c r="EC59" s="515"/>
      <c r="ED59" s="515"/>
      <c r="EE59" s="515"/>
      <c r="EF59" s="515"/>
      <c r="EG59" s="515"/>
      <c r="EH59" s="515"/>
      <c r="EI59" s="515"/>
      <c r="EJ59" s="515"/>
      <c r="EK59" s="515"/>
      <c r="EL59" s="515"/>
      <c r="EM59" s="515"/>
      <c r="EN59" s="515"/>
      <c r="EO59" s="515"/>
      <c r="EP59" s="515"/>
      <c r="EQ59" s="515"/>
      <c r="ER59" s="515"/>
      <c r="ES59" s="515"/>
      <c r="ET59" s="515"/>
      <c r="EU59" s="515"/>
      <c r="EV59" s="515"/>
      <c r="EW59" s="515"/>
      <c r="EX59" s="515"/>
      <c r="EY59" s="515"/>
      <c r="EZ59" s="515"/>
      <c r="FA59" s="515"/>
      <c r="FB59" s="515"/>
      <c r="FC59" s="515"/>
      <c r="FD59" s="515"/>
      <c r="FE59" s="515"/>
      <c r="FF59" s="515"/>
      <c r="FG59" s="515"/>
      <c r="FH59" s="515"/>
      <c r="FI59" s="515"/>
      <c r="FJ59" s="515"/>
      <c r="FK59" s="515"/>
      <c r="FL59" s="515"/>
      <c r="FM59" s="515"/>
      <c r="FN59" s="515"/>
      <c r="FO59" s="515"/>
      <c r="FP59" s="515"/>
      <c r="FQ59" s="515"/>
      <c r="FR59" s="515"/>
      <c r="FS59" s="515"/>
      <c r="FT59" s="515"/>
      <c r="FU59" s="515"/>
      <c r="FV59" s="515"/>
      <c r="FW59" s="515"/>
      <c r="FX59" s="515"/>
      <c r="FY59" s="515"/>
      <c r="FZ59" s="515"/>
      <c r="GA59" s="515"/>
      <c r="GB59" s="515"/>
      <c r="GC59" s="515"/>
      <c r="GD59" s="515"/>
      <c r="GE59" s="515"/>
      <c r="GF59" s="515"/>
      <c r="GG59" s="515"/>
      <c r="GH59" s="515"/>
      <c r="GI59" s="515"/>
      <c r="GJ59" s="515"/>
      <c r="GK59" s="515"/>
      <c r="GL59" s="515"/>
      <c r="GM59" s="515"/>
      <c r="GN59" s="515"/>
      <c r="GO59" s="515"/>
      <c r="GP59" s="515"/>
      <c r="GQ59" s="515"/>
      <c r="GR59" s="515"/>
      <c r="GS59" s="515"/>
      <c r="GT59" s="515"/>
      <c r="GU59" s="515"/>
      <c r="GV59" s="515"/>
      <c r="GW59" s="515"/>
      <c r="GX59" s="515"/>
      <c r="GY59" s="515"/>
      <c r="GZ59" s="515"/>
      <c r="HA59" s="515"/>
      <c r="HB59" s="515"/>
      <c r="HC59" s="515"/>
      <c r="HD59" s="515"/>
      <c r="HE59" s="515"/>
      <c r="HF59" s="515"/>
      <c r="HG59" s="515"/>
      <c r="HH59" s="515"/>
      <c r="HI59" s="515"/>
      <c r="HJ59" s="515"/>
      <c r="HK59" s="515"/>
      <c r="HL59" s="515"/>
      <c r="HM59" s="515"/>
      <c r="HN59" s="515"/>
      <c r="HO59" s="515"/>
      <c r="HP59" s="515"/>
      <c r="HQ59" s="515"/>
      <c r="HR59" s="515"/>
      <c r="HS59" s="515"/>
      <c r="HT59" s="515"/>
      <c r="HU59" s="515"/>
      <c r="HV59" s="515"/>
      <c r="HW59" s="515"/>
      <c r="HX59" s="515"/>
      <c r="HY59" s="515"/>
      <c r="HZ59" s="515"/>
      <c r="IA59" s="515"/>
      <c r="IB59" s="515"/>
      <c r="IC59" s="515"/>
      <c r="ID59" s="515"/>
      <c r="IE59" s="515"/>
      <c r="IF59" s="515"/>
      <c r="IG59" s="515"/>
      <c r="IH59" s="515"/>
      <c r="II59" s="515"/>
      <c r="IJ59" s="515"/>
      <c r="IK59" s="515"/>
      <c r="IL59" s="515"/>
      <c r="IM59" s="515"/>
      <c r="IN59" s="515"/>
      <c r="IO59" s="515"/>
      <c r="IP59" s="515"/>
      <c r="IQ59" s="515"/>
      <c r="IR59" s="515"/>
    </row>
    <row r="60" spans="1:252" ht="15">
      <c r="A60" s="515"/>
      <c r="B60" s="515"/>
      <c r="C60" s="515"/>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515"/>
      <c r="CA60" s="515"/>
      <c r="CB60" s="515"/>
      <c r="CC60" s="515"/>
      <c r="CD60" s="515"/>
      <c r="CE60" s="515"/>
      <c r="CF60" s="515"/>
      <c r="CG60" s="515"/>
      <c r="CH60" s="515"/>
      <c r="CI60" s="515"/>
      <c r="CJ60" s="515"/>
      <c r="CK60" s="515"/>
      <c r="CL60" s="515"/>
      <c r="CM60" s="515"/>
      <c r="CN60" s="515"/>
      <c r="CO60" s="515"/>
      <c r="CP60" s="515"/>
      <c r="CQ60" s="515"/>
      <c r="CR60" s="515"/>
      <c r="CS60" s="515"/>
      <c r="CT60" s="515"/>
      <c r="CU60" s="515"/>
      <c r="CV60" s="515"/>
      <c r="CW60" s="515"/>
      <c r="CX60" s="515"/>
      <c r="CY60" s="515"/>
      <c r="CZ60" s="515"/>
      <c r="DA60" s="515"/>
      <c r="DB60" s="515"/>
      <c r="DC60" s="515"/>
      <c r="DD60" s="515"/>
      <c r="DE60" s="515"/>
      <c r="DF60" s="515"/>
      <c r="DG60" s="515"/>
      <c r="DH60" s="515"/>
      <c r="DI60" s="515"/>
      <c r="DJ60" s="515"/>
      <c r="DK60" s="515"/>
      <c r="DL60" s="515"/>
      <c r="DM60" s="515"/>
      <c r="DN60" s="515"/>
      <c r="DO60" s="515"/>
      <c r="DP60" s="515"/>
      <c r="DQ60" s="515"/>
      <c r="DR60" s="515"/>
      <c r="DS60" s="515"/>
      <c r="DT60" s="515"/>
      <c r="DU60" s="515"/>
      <c r="DV60" s="515"/>
      <c r="DW60" s="515"/>
      <c r="DX60" s="515"/>
      <c r="DY60" s="515"/>
      <c r="DZ60" s="515"/>
      <c r="EA60" s="515"/>
      <c r="EB60" s="515"/>
      <c r="EC60" s="515"/>
      <c r="ED60" s="515"/>
      <c r="EE60" s="515"/>
      <c r="EF60" s="515"/>
      <c r="EG60" s="515"/>
      <c r="EH60" s="515"/>
      <c r="EI60" s="515"/>
      <c r="EJ60" s="515"/>
      <c r="EK60" s="515"/>
      <c r="EL60" s="515"/>
      <c r="EM60" s="515"/>
      <c r="EN60" s="515"/>
      <c r="EO60" s="515"/>
      <c r="EP60" s="515"/>
      <c r="EQ60" s="515"/>
      <c r="ER60" s="515"/>
      <c r="ES60" s="515"/>
      <c r="ET60" s="515"/>
      <c r="EU60" s="515"/>
      <c r="EV60" s="515"/>
      <c r="EW60" s="515"/>
      <c r="EX60" s="515"/>
      <c r="EY60" s="515"/>
      <c r="EZ60" s="515"/>
      <c r="FA60" s="515"/>
      <c r="FB60" s="515"/>
      <c r="FC60" s="515"/>
      <c r="FD60" s="515"/>
      <c r="FE60" s="515"/>
      <c r="FF60" s="515"/>
      <c r="FG60" s="515"/>
      <c r="FH60" s="515"/>
      <c r="FI60" s="515"/>
      <c r="FJ60" s="515"/>
      <c r="FK60" s="515"/>
      <c r="FL60" s="515"/>
      <c r="FM60" s="515"/>
      <c r="FN60" s="515"/>
      <c r="FO60" s="515"/>
      <c r="FP60" s="515"/>
      <c r="FQ60" s="515"/>
      <c r="FR60" s="515"/>
      <c r="FS60" s="515"/>
      <c r="FT60" s="515"/>
      <c r="FU60" s="515"/>
      <c r="FV60" s="515"/>
      <c r="FW60" s="515"/>
      <c r="FX60" s="515"/>
      <c r="FY60" s="515"/>
      <c r="FZ60" s="515"/>
      <c r="GA60" s="515"/>
      <c r="GB60" s="515"/>
      <c r="GC60" s="515"/>
      <c r="GD60" s="515"/>
      <c r="GE60" s="515"/>
      <c r="GF60" s="515"/>
      <c r="GG60" s="515"/>
      <c r="GH60" s="515"/>
      <c r="GI60" s="515"/>
      <c r="GJ60" s="515"/>
      <c r="GK60" s="515"/>
      <c r="GL60" s="515"/>
      <c r="GM60" s="515"/>
      <c r="GN60" s="515"/>
      <c r="GO60" s="515"/>
      <c r="GP60" s="515"/>
      <c r="GQ60" s="515"/>
      <c r="GR60" s="515"/>
      <c r="GS60" s="515"/>
      <c r="GT60" s="515"/>
      <c r="GU60" s="515"/>
      <c r="GV60" s="515"/>
      <c r="GW60" s="515"/>
      <c r="GX60" s="515"/>
      <c r="GY60" s="515"/>
      <c r="GZ60" s="515"/>
      <c r="HA60" s="515"/>
      <c r="HB60" s="515"/>
      <c r="HC60" s="515"/>
      <c r="HD60" s="515"/>
      <c r="HE60" s="515"/>
      <c r="HF60" s="515"/>
      <c r="HG60" s="515"/>
      <c r="HH60" s="515"/>
      <c r="HI60" s="515"/>
      <c r="HJ60" s="515"/>
      <c r="HK60" s="515"/>
      <c r="HL60" s="515"/>
      <c r="HM60" s="515"/>
      <c r="HN60" s="515"/>
      <c r="HO60" s="515"/>
      <c r="HP60" s="515"/>
      <c r="HQ60" s="515"/>
      <c r="HR60" s="515"/>
      <c r="HS60" s="515"/>
      <c r="HT60" s="515"/>
      <c r="HU60" s="515"/>
      <c r="HV60" s="515"/>
      <c r="HW60" s="515"/>
      <c r="HX60" s="515"/>
      <c r="HY60" s="515"/>
      <c r="HZ60" s="515"/>
      <c r="IA60" s="515"/>
      <c r="IB60" s="515"/>
      <c r="IC60" s="515"/>
      <c r="ID60" s="515"/>
      <c r="IE60" s="515"/>
      <c r="IF60" s="515"/>
      <c r="IG60" s="515"/>
      <c r="IH60" s="515"/>
      <c r="II60" s="515"/>
      <c r="IJ60" s="515"/>
      <c r="IK60" s="515"/>
      <c r="IL60" s="515"/>
      <c r="IM60" s="515"/>
      <c r="IN60" s="515"/>
      <c r="IO60" s="515"/>
      <c r="IP60" s="515"/>
      <c r="IQ60" s="515"/>
      <c r="IR60" s="515"/>
    </row>
    <row r="61" spans="1:252" ht="15">
      <c r="A61" s="515"/>
      <c r="B61" s="515"/>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c r="CE61" s="515"/>
      <c r="CF61" s="515"/>
      <c r="CG61" s="515"/>
      <c r="CH61" s="515"/>
      <c r="CI61" s="515"/>
      <c r="CJ61" s="515"/>
      <c r="CK61" s="515"/>
      <c r="CL61" s="515"/>
      <c r="CM61" s="515"/>
      <c r="CN61" s="515"/>
      <c r="CO61" s="515"/>
      <c r="CP61" s="515"/>
      <c r="CQ61" s="515"/>
      <c r="CR61" s="515"/>
      <c r="CS61" s="515"/>
      <c r="CT61" s="515"/>
      <c r="CU61" s="515"/>
      <c r="CV61" s="515"/>
      <c r="CW61" s="515"/>
      <c r="CX61" s="515"/>
      <c r="CY61" s="515"/>
      <c r="CZ61" s="515"/>
      <c r="DA61" s="515"/>
      <c r="DB61" s="515"/>
      <c r="DC61" s="515"/>
      <c r="DD61" s="515"/>
      <c r="DE61" s="515"/>
      <c r="DF61" s="515"/>
      <c r="DG61" s="515"/>
      <c r="DH61" s="515"/>
      <c r="DI61" s="515"/>
      <c r="DJ61" s="515"/>
      <c r="DK61" s="515"/>
      <c r="DL61" s="515"/>
      <c r="DM61" s="515"/>
      <c r="DN61" s="515"/>
      <c r="DO61" s="515"/>
      <c r="DP61" s="515"/>
      <c r="DQ61" s="515"/>
      <c r="DR61" s="515"/>
      <c r="DS61" s="515"/>
      <c r="DT61" s="515"/>
      <c r="DU61" s="515"/>
      <c r="DV61" s="515"/>
      <c r="DW61" s="515"/>
      <c r="DX61" s="515"/>
      <c r="DY61" s="515"/>
      <c r="DZ61" s="515"/>
      <c r="EA61" s="515"/>
      <c r="EB61" s="515"/>
      <c r="EC61" s="515"/>
      <c r="ED61" s="515"/>
      <c r="EE61" s="515"/>
      <c r="EF61" s="515"/>
      <c r="EG61" s="515"/>
      <c r="EH61" s="515"/>
      <c r="EI61" s="515"/>
      <c r="EJ61" s="515"/>
      <c r="EK61" s="515"/>
      <c r="EL61" s="515"/>
      <c r="EM61" s="515"/>
      <c r="EN61" s="515"/>
      <c r="EO61" s="515"/>
      <c r="EP61" s="515"/>
      <c r="EQ61" s="515"/>
      <c r="ER61" s="515"/>
      <c r="ES61" s="515"/>
      <c r="ET61" s="515"/>
      <c r="EU61" s="515"/>
      <c r="EV61" s="515"/>
      <c r="EW61" s="515"/>
      <c r="EX61" s="515"/>
      <c r="EY61" s="515"/>
      <c r="EZ61" s="515"/>
      <c r="FA61" s="515"/>
      <c r="FB61" s="515"/>
      <c r="FC61" s="515"/>
      <c r="FD61" s="515"/>
      <c r="FE61" s="515"/>
      <c r="FF61" s="515"/>
      <c r="FG61" s="515"/>
      <c r="FH61" s="515"/>
      <c r="FI61" s="515"/>
      <c r="FJ61" s="515"/>
      <c r="FK61" s="515"/>
      <c r="FL61" s="515"/>
      <c r="FM61" s="515"/>
      <c r="FN61" s="515"/>
      <c r="FO61" s="515"/>
      <c r="FP61" s="515"/>
      <c r="FQ61" s="515"/>
      <c r="FR61" s="515"/>
      <c r="FS61" s="515"/>
      <c r="FT61" s="515"/>
      <c r="FU61" s="515"/>
      <c r="FV61" s="515"/>
      <c r="FW61" s="515"/>
      <c r="FX61" s="515"/>
      <c r="FY61" s="515"/>
      <c r="FZ61" s="515"/>
      <c r="GA61" s="515"/>
      <c r="GB61" s="515"/>
      <c r="GC61" s="515"/>
      <c r="GD61" s="515"/>
      <c r="GE61" s="515"/>
      <c r="GF61" s="515"/>
      <c r="GG61" s="515"/>
      <c r="GH61" s="515"/>
      <c r="GI61" s="515"/>
      <c r="GJ61" s="515"/>
      <c r="GK61" s="515"/>
      <c r="GL61" s="515"/>
      <c r="GM61" s="515"/>
      <c r="GN61" s="515"/>
      <c r="GO61" s="515"/>
      <c r="GP61" s="515"/>
      <c r="GQ61" s="515"/>
      <c r="GR61" s="515"/>
      <c r="GS61" s="515"/>
      <c r="GT61" s="515"/>
      <c r="GU61" s="515"/>
      <c r="GV61" s="515"/>
      <c r="GW61" s="515"/>
      <c r="GX61" s="515"/>
      <c r="GY61" s="515"/>
      <c r="GZ61" s="515"/>
      <c r="HA61" s="515"/>
      <c r="HB61" s="515"/>
      <c r="HC61" s="515"/>
      <c r="HD61" s="515"/>
      <c r="HE61" s="515"/>
      <c r="HF61" s="515"/>
      <c r="HG61" s="515"/>
      <c r="HH61" s="515"/>
      <c r="HI61" s="515"/>
      <c r="HJ61" s="515"/>
      <c r="HK61" s="515"/>
      <c r="HL61" s="515"/>
      <c r="HM61" s="515"/>
      <c r="HN61" s="515"/>
      <c r="HO61" s="515"/>
      <c r="HP61" s="515"/>
      <c r="HQ61" s="515"/>
      <c r="HR61" s="515"/>
      <c r="HS61" s="515"/>
      <c r="HT61" s="515"/>
      <c r="HU61" s="515"/>
      <c r="HV61" s="515"/>
      <c r="HW61" s="515"/>
      <c r="HX61" s="515"/>
      <c r="HY61" s="515"/>
      <c r="HZ61" s="515"/>
      <c r="IA61" s="515"/>
      <c r="IB61" s="515"/>
      <c r="IC61" s="515"/>
      <c r="ID61" s="515"/>
      <c r="IE61" s="515"/>
      <c r="IF61" s="515"/>
      <c r="IG61" s="515"/>
      <c r="IH61" s="515"/>
      <c r="II61" s="515"/>
      <c r="IJ61" s="515"/>
      <c r="IK61" s="515"/>
      <c r="IL61" s="515"/>
      <c r="IM61" s="515"/>
      <c r="IN61" s="515"/>
      <c r="IO61" s="515"/>
      <c r="IP61" s="515"/>
      <c r="IQ61" s="515"/>
      <c r="IR61" s="515"/>
    </row>
    <row r="62" spans="1:252" ht="15">
      <c r="A62" s="515"/>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c r="CE62" s="515"/>
      <c r="CF62" s="515"/>
      <c r="CG62" s="515"/>
      <c r="CH62" s="515"/>
      <c r="CI62" s="515"/>
      <c r="CJ62" s="515"/>
      <c r="CK62" s="515"/>
      <c r="CL62" s="515"/>
      <c r="CM62" s="515"/>
      <c r="CN62" s="515"/>
      <c r="CO62" s="515"/>
      <c r="CP62" s="515"/>
      <c r="CQ62" s="515"/>
      <c r="CR62" s="515"/>
      <c r="CS62" s="515"/>
      <c r="CT62" s="515"/>
      <c r="CU62" s="515"/>
      <c r="CV62" s="515"/>
      <c r="CW62" s="515"/>
      <c r="CX62" s="515"/>
      <c r="CY62" s="515"/>
      <c r="CZ62" s="515"/>
      <c r="DA62" s="515"/>
      <c r="DB62" s="515"/>
      <c r="DC62" s="515"/>
      <c r="DD62" s="515"/>
      <c r="DE62" s="515"/>
      <c r="DF62" s="515"/>
      <c r="DG62" s="515"/>
      <c r="DH62" s="515"/>
      <c r="DI62" s="515"/>
      <c r="DJ62" s="515"/>
      <c r="DK62" s="515"/>
      <c r="DL62" s="515"/>
      <c r="DM62" s="515"/>
      <c r="DN62" s="515"/>
      <c r="DO62" s="515"/>
      <c r="DP62" s="515"/>
      <c r="DQ62" s="515"/>
      <c r="DR62" s="515"/>
      <c r="DS62" s="515"/>
      <c r="DT62" s="515"/>
      <c r="DU62" s="515"/>
      <c r="DV62" s="515"/>
      <c r="DW62" s="515"/>
      <c r="DX62" s="515"/>
      <c r="DY62" s="515"/>
      <c r="DZ62" s="515"/>
      <c r="EA62" s="515"/>
      <c r="EB62" s="515"/>
      <c r="EC62" s="515"/>
      <c r="ED62" s="515"/>
      <c r="EE62" s="515"/>
      <c r="EF62" s="515"/>
      <c r="EG62" s="515"/>
      <c r="EH62" s="515"/>
      <c r="EI62" s="515"/>
      <c r="EJ62" s="515"/>
      <c r="EK62" s="515"/>
      <c r="EL62" s="515"/>
      <c r="EM62" s="515"/>
      <c r="EN62" s="515"/>
      <c r="EO62" s="515"/>
      <c r="EP62" s="515"/>
      <c r="EQ62" s="515"/>
      <c r="ER62" s="515"/>
      <c r="ES62" s="515"/>
      <c r="ET62" s="515"/>
      <c r="EU62" s="515"/>
      <c r="EV62" s="515"/>
      <c r="EW62" s="515"/>
      <c r="EX62" s="515"/>
      <c r="EY62" s="515"/>
      <c r="EZ62" s="515"/>
      <c r="FA62" s="515"/>
      <c r="FB62" s="515"/>
      <c r="FC62" s="515"/>
      <c r="FD62" s="515"/>
      <c r="FE62" s="515"/>
      <c r="FF62" s="515"/>
      <c r="FG62" s="515"/>
      <c r="FH62" s="515"/>
      <c r="FI62" s="515"/>
      <c r="FJ62" s="515"/>
      <c r="FK62" s="515"/>
      <c r="FL62" s="515"/>
      <c r="FM62" s="515"/>
      <c r="FN62" s="515"/>
      <c r="FO62" s="515"/>
      <c r="FP62" s="515"/>
      <c r="FQ62" s="515"/>
      <c r="FR62" s="515"/>
      <c r="FS62" s="515"/>
      <c r="FT62" s="515"/>
      <c r="FU62" s="515"/>
      <c r="FV62" s="515"/>
      <c r="FW62" s="515"/>
      <c r="FX62" s="515"/>
      <c r="FY62" s="515"/>
      <c r="FZ62" s="515"/>
      <c r="GA62" s="515"/>
      <c r="GB62" s="515"/>
      <c r="GC62" s="515"/>
      <c r="GD62" s="515"/>
      <c r="GE62" s="515"/>
      <c r="GF62" s="515"/>
      <c r="GG62" s="515"/>
      <c r="GH62" s="515"/>
      <c r="GI62" s="515"/>
      <c r="GJ62" s="515"/>
      <c r="GK62" s="515"/>
      <c r="GL62" s="515"/>
      <c r="GM62" s="515"/>
      <c r="GN62" s="515"/>
      <c r="GO62" s="515"/>
      <c r="GP62" s="515"/>
      <c r="GQ62" s="515"/>
      <c r="GR62" s="515"/>
      <c r="GS62" s="515"/>
      <c r="GT62" s="515"/>
      <c r="GU62" s="515"/>
      <c r="GV62" s="515"/>
      <c r="GW62" s="515"/>
      <c r="GX62" s="515"/>
      <c r="GY62" s="515"/>
      <c r="GZ62" s="515"/>
      <c r="HA62" s="515"/>
      <c r="HB62" s="515"/>
      <c r="HC62" s="515"/>
      <c r="HD62" s="515"/>
      <c r="HE62" s="515"/>
      <c r="HF62" s="515"/>
      <c r="HG62" s="515"/>
      <c r="HH62" s="515"/>
      <c r="HI62" s="515"/>
      <c r="HJ62" s="515"/>
      <c r="HK62" s="515"/>
      <c r="HL62" s="515"/>
      <c r="HM62" s="515"/>
      <c r="HN62" s="515"/>
      <c r="HO62" s="515"/>
      <c r="HP62" s="515"/>
      <c r="HQ62" s="515"/>
      <c r="HR62" s="515"/>
      <c r="HS62" s="515"/>
      <c r="HT62" s="515"/>
      <c r="HU62" s="515"/>
      <c r="HV62" s="515"/>
      <c r="HW62" s="515"/>
      <c r="HX62" s="515"/>
      <c r="HY62" s="515"/>
      <c r="HZ62" s="515"/>
      <c r="IA62" s="515"/>
      <c r="IB62" s="515"/>
      <c r="IC62" s="515"/>
      <c r="ID62" s="515"/>
      <c r="IE62" s="515"/>
      <c r="IF62" s="515"/>
      <c r="IG62" s="515"/>
      <c r="IH62" s="515"/>
      <c r="II62" s="515"/>
      <c r="IJ62" s="515"/>
      <c r="IK62" s="515"/>
      <c r="IL62" s="515"/>
      <c r="IM62" s="515"/>
      <c r="IN62" s="515"/>
      <c r="IO62" s="515"/>
      <c r="IP62" s="515"/>
      <c r="IQ62" s="515"/>
      <c r="IR62" s="515"/>
    </row>
    <row r="63" spans="1:252" ht="15">
      <c r="A63" s="515"/>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c r="CE63" s="515"/>
      <c r="CF63" s="515"/>
      <c r="CG63" s="515"/>
      <c r="CH63" s="515"/>
      <c r="CI63" s="515"/>
      <c r="CJ63" s="515"/>
      <c r="CK63" s="515"/>
      <c r="CL63" s="515"/>
      <c r="CM63" s="515"/>
      <c r="CN63" s="515"/>
      <c r="CO63" s="515"/>
      <c r="CP63" s="515"/>
      <c r="CQ63" s="515"/>
      <c r="CR63" s="515"/>
      <c r="CS63" s="515"/>
      <c r="CT63" s="515"/>
      <c r="CU63" s="515"/>
      <c r="CV63" s="515"/>
      <c r="CW63" s="515"/>
      <c r="CX63" s="515"/>
      <c r="CY63" s="515"/>
      <c r="CZ63" s="515"/>
      <c r="DA63" s="515"/>
      <c r="DB63" s="515"/>
      <c r="DC63" s="515"/>
      <c r="DD63" s="515"/>
      <c r="DE63" s="515"/>
      <c r="DF63" s="515"/>
      <c r="DG63" s="515"/>
      <c r="DH63" s="515"/>
      <c r="DI63" s="515"/>
      <c r="DJ63" s="515"/>
      <c r="DK63" s="515"/>
      <c r="DL63" s="515"/>
      <c r="DM63" s="515"/>
      <c r="DN63" s="515"/>
      <c r="DO63" s="515"/>
      <c r="DP63" s="515"/>
      <c r="DQ63" s="515"/>
      <c r="DR63" s="515"/>
      <c r="DS63" s="515"/>
      <c r="DT63" s="515"/>
      <c r="DU63" s="515"/>
      <c r="DV63" s="515"/>
      <c r="DW63" s="515"/>
      <c r="DX63" s="515"/>
      <c r="DY63" s="515"/>
      <c r="DZ63" s="515"/>
      <c r="EA63" s="515"/>
      <c r="EB63" s="515"/>
      <c r="EC63" s="515"/>
      <c r="ED63" s="515"/>
      <c r="EE63" s="515"/>
      <c r="EF63" s="515"/>
      <c r="EG63" s="515"/>
      <c r="EH63" s="515"/>
      <c r="EI63" s="515"/>
      <c r="EJ63" s="515"/>
      <c r="EK63" s="515"/>
      <c r="EL63" s="515"/>
      <c r="EM63" s="515"/>
      <c r="EN63" s="515"/>
      <c r="EO63" s="515"/>
      <c r="EP63" s="515"/>
      <c r="EQ63" s="515"/>
      <c r="ER63" s="515"/>
      <c r="ES63" s="515"/>
      <c r="ET63" s="515"/>
      <c r="EU63" s="515"/>
      <c r="EV63" s="515"/>
      <c r="EW63" s="515"/>
      <c r="EX63" s="515"/>
      <c r="EY63" s="515"/>
      <c r="EZ63" s="515"/>
      <c r="FA63" s="515"/>
      <c r="FB63" s="515"/>
      <c r="FC63" s="515"/>
      <c r="FD63" s="515"/>
      <c r="FE63" s="515"/>
      <c r="FF63" s="515"/>
      <c r="FG63" s="515"/>
      <c r="FH63" s="515"/>
      <c r="FI63" s="515"/>
      <c r="FJ63" s="515"/>
      <c r="FK63" s="515"/>
      <c r="FL63" s="515"/>
      <c r="FM63" s="515"/>
      <c r="FN63" s="515"/>
      <c r="FO63" s="515"/>
      <c r="FP63" s="515"/>
      <c r="FQ63" s="515"/>
      <c r="FR63" s="515"/>
      <c r="FS63" s="515"/>
      <c r="FT63" s="515"/>
      <c r="FU63" s="515"/>
      <c r="FV63" s="515"/>
      <c r="FW63" s="515"/>
      <c r="FX63" s="515"/>
      <c r="FY63" s="515"/>
      <c r="FZ63" s="515"/>
      <c r="GA63" s="515"/>
      <c r="GB63" s="515"/>
      <c r="GC63" s="515"/>
      <c r="GD63" s="515"/>
      <c r="GE63" s="515"/>
      <c r="GF63" s="515"/>
      <c r="GG63" s="515"/>
      <c r="GH63" s="515"/>
      <c r="GI63" s="515"/>
      <c r="GJ63" s="515"/>
      <c r="GK63" s="515"/>
      <c r="GL63" s="515"/>
      <c r="GM63" s="515"/>
      <c r="GN63" s="515"/>
      <c r="GO63" s="515"/>
      <c r="GP63" s="515"/>
      <c r="GQ63" s="515"/>
      <c r="GR63" s="515"/>
      <c r="GS63" s="515"/>
      <c r="GT63" s="515"/>
      <c r="GU63" s="515"/>
      <c r="GV63" s="515"/>
      <c r="GW63" s="515"/>
      <c r="GX63" s="515"/>
      <c r="GY63" s="515"/>
      <c r="GZ63" s="515"/>
      <c r="HA63" s="515"/>
      <c r="HB63" s="515"/>
      <c r="HC63" s="515"/>
      <c r="HD63" s="515"/>
      <c r="HE63" s="515"/>
      <c r="HF63" s="515"/>
      <c r="HG63" s="515"/>
      <c r="HH63" s="515"/>
      <c r="HI63" s="515"/>
      <c r="HJ63" s="515"/>
      <c r="HK63" s="515"/>
      <c r="HL63" s="515"/>
      <c r="HM63" s="515"/>
      <c r="HN63" s="515"/>
      <c r="HO63" s="515"/>
      <c r="HP63" s="515"/>
      <c r="HQ63" s="515"/>
      <c r="HR63" s="515"/>
      <c r="HS63" s="515"/>
      <c r="HT63" s="515"/>
      <c r="HU63" s="515"/>
      <c r="HV63" s="515"/>
      <c r="HW63" s="515"/>
      <c r="HX63" s="515"/>
      <c r="HY63" s="515"/>
      <c r="HZ63" s="515"/>
      <c r="IA63" s="515"/>
      <c r="IB63" s="515"/>
      <c r="IC63" s="515"/>
      <c r="ID63" s="515"/>
      <c r="IE63" s="515"/>
      <c r="IF63" s="515"/>
      <c r="IG63" s="515"/>
      <c r="IH63" s="515"/>
      <c r="II63" s="515"/>
      <c r="IJ63" s="515"/>
      <c r="IK63" s="515"/>
      <c r="IL63" s="515"/>
      <c r="IM63" s="515"/>
      <c r="IN63" s="515"/>
      <c r="IO63" s="515"/>
      <c r="IP63" s="515"/>
      <c r="IQ63" s="515"/>
      <c r="IR63" s="515"/>
    </row>
    <row r="64" spans="1:252" ht="15">
      <c r="A64" s="515"/>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c r="CD64" s="515"/>
      <c r="CE64" s="515"/>
      <c r="CF64" s="515"/>
      <c r="CG64" s="515"/>
      <c r="CH64" s="515"/>
      <c r="CI64" s="515"/>
      <c r="CJ64" s="515"/>
      <c r="CK64" s="515"/>
      <c r="CL64" s="515"/>
      <c r="CM64" s="515"/>
      <c r="CN64" s="515"/>
      <c r="CO64" s="515"/>
      <c r="CP64" s="515"/>
      <c r="CQ64" s="515"/>
      <c r="CR64" s="515"/>
      <c r="CS64" s="515"/>
      <c r="CT64" s="515"/>
      <c r="CU64" s="515"/>
      <c r="CV64" s="515"/>
      <c r="CW64" s="515"/>
      <c r="CX64" s="515"/>
      <c r="CY64" s="515"/>
      <c r="CZ64" s="515"/>
      <c r="DA64" s="515"/>
      <c r="DB64" s="515"/>
      <c r="DC64" s="515"/>
      <c r="DD64" s="515"/>
      <c r="DE64" s="515"/>
      <c r="DF64" s="515"/>
      <c r="DG64" s="515"/>
      <c r="DH64" s="515"/>
      <c r="DI64" s="515"/>
      <c r="DJ64" s="515"/>
      <c r="DK64" s="515"/>
      <c r="DL64" s="515"/>
      <c r="DM64" s="515"/>
      <c r="DN64" s="515"/>
      <c r="DO64" s="515"/>
      <c r="DP64" s="515"/>
      <c r="DQ64" s="515"/>
      <c r="DR64" s="515"/>
      <c r="DS64" s="515"/>
      <c r="DT64" s="515"/>
      <c r="DU64" s="515"/>
      <c r="DV64" s="515"/>
      <c r="DW64" s="515"/>
      <c r="DX64" s="515"/>
      <c r="DY64" s="515"/>
      <c r="DZ64" s="515"/>
      <c r="EA64" s="515"/>
      <c r="EB64" s="515"/>
      <c r="EC64" s="515"/>
      <c r="ED64" s="515"/>
      <c r="EE64" s="515"/>
      <c r="EF64" s="515"/>
      <c r="EG64" s="515"/>
      <c r="EH64" s="515"/>
      <c r="EI64" s="515"/>
      <c r="EJ64" s="515"/>
      <c r="EK64" s="515"/>
      <c r="EL64" s="515"/>
      <c r="EM64" s="515"/>
      <c r="EN64" s="515"/>
      <c r="EO64" s="515"/>
      <c r="EP64" s="515"/>
      <c r="EQ64" s="515"/>
      <c r="ER64" s="515"/>
      <c r="ES64" s="515"/>
      <c r="ET64" s="515"/>
      <c r="EU64" s="515"/>
      <c r="EV64" s="515"/>
      <c r="EW64" s="515"/>
      <c r="EX64" s="515"/>
      <c r="EY64" s="515"/>
      <c r="EZ64" s="515"/>
      <c r="FA64" s="515"/>
      <c r="FB64" s="515"/>
      <c r="FC64" s="515"/>
      <c r="FD64" s="515"/>
      <c r="FE64" s="515"/>
      <c r="FF64" s="515"/>
      <c r="FG64" s="515"/>
      <c r="FH64" s="515"/>
      <c r="FI64" s="515"/>
      <c r="FJ64" s="515"/>
      <c r="FK64" s="515"/>
      <c r="FL64" s="515"/>
      <c r="FM64" s="515"/>
      <c r="FN64" s="515"/>
      <c r="FO64" s="515"/>
      <c r="FP64" s="515"/>
      <c r="FQ64" s="515"/>
      <c r="FR64" s="515"/>
      <c r="FS64" s="515"/>
      <c r="FT64" s="515"/>
      <c r="FU64" s="515"/>
      <c r="FV64" s="515"/>
      <c r="FW64" s="515"/>
      <c r="FX64" s="515"/>
      <c r="FY64" s="515"/>
      <c r="FZ64" s="515"/>
      <c r="GA64" s="515"/>
      <c r="GB64" s="515"/>
      <c r="GC64" s="515"/>
      <c r="GD64" s="515"/>
      <c r="GE64" s="515"/>
      <c r="GF64" s="515"/>
      <c r="GG64" s="515"/>
      <c r="GH64" s="515"/>
      <c r="GI64" s="515"/>
      <c r="GJ64" s="515"/>
      <c r="GK64" s="515"/>
      <c r="GL64" s="515"/>
      <c r="GM64" s="515"/>
      <c r="GN64" s="515"/>
      <c r="GO64" s="515"/>
      <c r="GP64" s="515"/>
      <c r="GQ64" s="515"/>
      <c r="GR64" s="515"/>
      <c r="GS64" s="515"/>
      <c r="GT64" s="515"/>
      <c r="GU64" s="515"/>
      <c r="GV64" s="515"/>
      <c r="GW64" s="515"/>
      <c r="GX64" s="515"/>
      <c r="GY64" s="515"/>
      <c r="GZ64" s="515"/>
      <c r="HA64" s="515"/>
      <c r="HB64" s="515"/>
      <c r="HC64" s="515"/>
      <c r="HD64" s="515"/>
      <c r="HE64" s="515"/>
      <c r="HF64" s="515"/>
      <c r="HG64" s="515"/>
      <c r="HH64" s="515"/>
      <c r="HI64" s="515"/>
      <c r="HJ64" s="515"/>
      <c r="HK64" s="515"/>
      <c r="HL64" s="515"/>
      <c r="HM64" s="515"/>
      <c r="HN64" s="515"/>
      <c r="HO64" s="515"/>
      <c r="HP64" s="515"/>
      <c r="HQ64" s="515"/>
      <c r="HR64" s="515"/>
      <c r="HS64" s="515"/>
      <c r="HT64" s="515"/>
      <c r="HU64" s="515"/>
      <c r="HV64" s="515"/>
      <c r="HW64" s="515"/>
      <c r="HX64" s="515"/>
      <c r="HY64" s="515"/>
      <c r="HZ64" s="515"/>
      <c r="IA64" s="515"/>
      <c r="IB64" s="515"/>
      <c r="IC64" s="515"/>
      <c r="ID64" s="515"/>
      <c r="IE64" s="515"/>
      <c r="IF64" s="515"/>
      <c r="IG64" s="515"/>
      <c r="IH64" s="515"/>
      <c r="II64" s="515"/>
      <c r="IJ64" s="515"/>
      <c r="IK64" s="515"/>
      <c r="IL64" s="515"/>
      <c r="IM64" s="515"/>
      <c r="IN64" s="515"/>
      <c r="IO64" s="515"/>
      <c r="IP64" s="515"/>
      <c r="IQ64" s="515"/>
      <c r="IR64" s="515"/>
    </row>
    <row r="65" spans="1:252" ht="15">
      <c r="A65" s="515"/>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515"/>
      <c r="CA65" s="515"/>
      <c r="CB65" s="515"/>
      <c r="CC65" s="515"/>
      <c r="CD65" s="515"/>
      <c r="CE65" s="515"/>
      <c r="CF65" s="515"/>
      <c r="CG65" s="515"/>
      <c r="CH65" s="515"/>
      <c r="CI65" s="515"/>
      <c r="CJ65" s="515"/>
      <c r="CK65" s="515"/>
      <c r="CL65" s="515"/>
      <c r="CM65" s="515"/>
      <c r="CN65" s="515"/>
      <c r="CO65" s="515"/>
      <c r="CP65" s="515"/>
      <c r="CQ65" s="515"/>
      <c r="CR65" s="515"/>
      <c r="CS65" s="515"/>
      <c r="CT65" s="515"/>
      <c r="CU65" s="515"/>
      <c r="CV65" s="515"/>
      <c r="CW65" s="515"/>
      <c r="CX65" s="515"/>
      <c r="CY65" s="515"/>
      <c r="CZ65" s="515"/>
      <c r="DA65" s="515"/>
      <c r="DB65" s="515"/>
      <c r="DC65" s="515"/>
      <c r="DD65" s="515"/>
      <c r="DE65" s="515"/>
      <c r="DF65" s="515"/>
      <c r="DG65" s="515"/>
      <c r="DH65" s="515"/>
      <c r="DI65" s="515"/>
      <c r="DJ65" s="515"/>
      <c r="DK65" s="515"/>
      <c r="DL65" s="515"/>
      <c r="DM65" s="515"/>
      <c r="DN65" s="515"/>
      <c r="DO65" s="515"/>
      <c r="DP65" s="515"/>
      <c r="DQ65" s="515"/>
      <c r="DR65" s="515"/>
      <c r="DS65" s="515"/>
      <c r="DT65" s="515"/>
      <c r="DU65" s="515"/>
      <c r="DV65" s="515"/>
      <c r="DW65" s="515"/>
      <c r="DX65" s="515"/>
      <c r="DY65" s="515"/>
      <c r="DZ65" s="515"/>
      <c r="EA65" s="515"/>
      <c r="EB65" s="515"/>
      <c r="EC65" s="515"/>
      <c r="ED65" s="515"/>
      <c r="EE65" s="515"/>
      <c r="EF65" s="515"/>
      <c r="EG65" s="515"/>
      <c r="EH65" s="515"/>
      <c r="EI65" s="515"/>
      <c r="EJ65" s="515"/>
      <c r="EK65" s="515"/>
      <c r="EL65" s="515"/>
      <c r="EM65" s="515"/>
      <c r="EN65" s="515"/>
      <c r="EO65" s="515"/>
      <c r="EP65" s="515"/>
      <c r="EQ65" s="515"/>
      <c r="ER65" s="515"/>
      <c r="ES65" s="515"/>
      <c r="ET65" s="515"/>
      <c r="EU65" s="515"/>
      <c r="EV65" s="515"/>
      <c r="EW65" s="515"/>
      <c r="EX65" s="515"/>
      <c r="EY65" s="515"/>
      <c r="EZ65" s="515"/>
      <c r="FA65" s="515"/>
      <c r="FB65" s="515"/>
      <c r="FC65" s="515"/>
      <c r="FD65" s="515"/>
      <c r="FE65" s="515"/>
      <c r="FF65" s="515"/>
      <c r="FG65" s="515"/>
      <c r="FH65" s="515"/>
      <c r="FI65" s="515"/>
      <c r="FJ65" s="515"/>
      <c r="FK65" s="515"/>
      <c r="FL65" s="515"/>
      <c r="FM65" s="515"/>
      <c r="FN65" s="515"/>
      <c r="FO65" s="515"/>
      <c r="FP65" s="515"/>
      <c r="FQ65" s="515"/>
      <c r="FR65" s="515"/>
      <c r="FS65" s="515"/>
      <c r="FT65" s="515"/>
      <c r="FU65" s="515"/>
      <c r="FV65" s="515"/>
      <c r="FW65" s="515"/>
      <c r="FX65" s="515"/>
      <c r="FY65" s="515"/>
      <c r="FZ65" s="515"/>
      <c r="GA65" s="515"/>
      <c r="GB65" s="515"/>
      <c r="GC65" s="515"/>
      <c r="GD65" s="515"/>
      <c r="GE65" s="515"/>
      <c r="GF65" s="515"/>
      <c r="GG65" s="515"/>
      <c r="GH65" s="515"/>
      <c r="GI65" s="515"/>
      <c r="GJ65" s="515"/>
      <c r="GK65" s="515"/>
      <c r="GL65" s="515"/>
      <c r="GM65" s="515"/>
      <c r="GN65" s="515"/>
      <c r="GO65" s="515"/>
      <c r="GP65" s="515"/>
      <c r="GQ65" s="515"/>
      <c r="GR65" s="515"/>
      <c r="GS65" s="515"/>
      <c r="GT65" s="515"/>
      <c r="GU65" s="515"/>
      <c r="GV65" s="515"/>
      <c r="GW65" s="515"/>
      <c r="GX65" s="515"/>
      <c r="GY65" s="515"/>
      <c r="GZ65" s="515"/>
      <c r="HA65" s="515"/>
      <c r="HB65" s="515"/>
      <c r="HC65" s="515"/>
      <c r="HD65" s="515"/>
      <c r="HE65" s="515"/>
      <c r="HF65" s="515"/>
      <c r="HG65" s="515"/>
      <c r="HH65" s="515"/>
      <c r="HI65" s="515"/>
      <c r="HJ65" s="515"/>
      <c r="HK65" s="515"/>
      <c r="HL65" s="515"/>
      <c r="HM65" s="515"/>
      <c r="HN65" s="515"/>
      <c r="HO65" s="515"/>
      <c r="HP65" s="515"/>
      <c r="HQ65" s="515"/>
      <c r="HR65" s="515"/>
      <c r="HS65" s="515"/>
      <c r="HT65" s="515"/>
      <c r="HU65" s="515"/>
      <c r="HV65" s="515"/>
      <c r="HW65" s="515"/>
      <c r="HX65" s="515"/>
      <c r="HY65" s="515"/>
      <c r="HZ65" s="515"/>
      <c r="IA65" s="515"/>
      <c r="IB65" s="515"/>
      <c r="IC65" s="515"/>
      <c r="ID65" s="515"/>
      <c r="IE65" s="515"/>
      <c r="IF65" s="515"/>
      <c r="IG65" s="515"/>
      <c r="IH65" s="515"/>
      <c r="II65" s="515"/>
      <c r="IJ65" s="515"/>
      <c r="IK65" s="515"/>
      <c r="IL65" s="515"/>
      <c r="IM65" s="515"/>
      <c r="IN65" s="515"/>
      <c r="IO65" s="515"/>
      <c r="IP65" s="515"/>
      <c r="IQ65" s="515"/>
      <c r="IR65" s="515"/>
    </row>
    <row r="66" spans="1:252" ht="15">
      <c r="A66" s="515"/>
      <c r="B66" s="515"/>
      <c r="C66" s="515"/>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515"/>
      <c r="CA66" s="515"/>
      <c r="CB66" s="515"/>
      <c r="CC66" s="515"/>
      <c r="CD66" s="515"/>
      <c r="CE66" s="515"/>
      <c r="CF66" s="515"/>
      <c r="CG66" s="515"/>
      <c r="CH66" s="515"/>
      <c r="CI66" s="515"/>
      <c r="CJ66" s="515"/>
      <c r="CK66" s="515"/>
      <c r="CL66" s="515"/>
      <c r="CM66" s="515"/>
      <c r="CN66" s="515"/>
      <c r="CO66" s="515"/>
      <c r="CP66" s="515"/>
      <c r="CQ66" s="515"/>
      <c r="CR66" s="515"/>
      <c r="CS66" s="515"/>
      <c r="CT66" s="515"/>
      <c r="CU66" s="515"/>
      <c r="CV66" s="515"/>
      <c r="CW66" s="515"/>
      <c r="CX66" s="515"/>
      <c r="CY66" s="515"/>
      <c r="CZ66" s="515"/>
      <c r="DA66" s="515"/>
      <c r="DB66" s="515"/>
      <c r="DC66" s="515"/>
      <c r="DD66" s="515"/>
      <c r="DE66" s="515"/>
      <c r="DF66" s="515"/>
      <c r="DG66" s="515"/>
      <c r="DH66" s="515"/>
      <c r="DI66" s="515"/>
      <c r="DJ66" s="515"/>
      <c r="DK66" s="515"/>
      <c r="DL66" s="515"/>
      <c r="DM66" s="515"/>
      <c r="DN66" s="515"/>
      <c r="DO66" s="515"/>
      <c r="DP66" s="515"/>
      <c r="DQ66" s="515"/>
      <c r="DR66" s="515"/>
      <c r="DS66" s="515"/>
      <c r="DT66" s="515"/>
      <c r="DU66" s="515"/>
      <c r="DV66" s="515"/>
      <c r="DW66" s="515"/>
      <c r="DX66" s="515"/>
      <c r="DY66" s="515"/>
      <c r="DZ66" s="515"/>
      <c r="EA66" s="515"/>
      <c r="EB66" s="515"/>
      <c r="EC66" s="515"/>
      <c r="ED66" s="515"/>
      <c r="EE66" s="515"/>
      <c r="EF66" s="515"/>
      <c r="EG66" s="515"/>
      <c r="EH66" s="515"/>
      <c r="EI66" s="515"/>
      <c r="EJ66" s="515"/>
      <c r="EK66" s="515"/>
      <c r="EL66" s="515"/>
      <c r="EM66" s="515"/>
      <c r="EN66" s="515"/>
      <c r="EO66" s="515"/>
      <c r="EP66" s="515"/>
      <c r="EQ66" s="515"/>
      <c r="ER66" s="515"/>
      <c r="ES66" s="515"/>
      <c r="ET66" s="515"/>
      <c r="EU66" s="515"/>
      <c r="EV66" s="515"/>
      <c r="EW66" s="515"/>
      <c r="EX66" s="515"/>
      <c r="EY66" s="515"/>
      <c r="EZ66" s="515"/>
      <c r="FA66" s="515"/>
      <c r="FB66" s="515"/>
      <c r="FC66" s="515"/>
      <c r="FD66" s="515"/>
      <c r="FE66" s="515"/>
      <c r="FF66" s="515"/>
      <c r="FG66" s="515"/>
      <c r="FH66" s="515"/>
      <c r="FI66" s="515"/>
      <c r="FJ66" s="515"/>
      <c r="FK66" s="515"/>
      <c r="FL66" s="515"/>
      <c r="FM66" s="515"/>
      <c r="FN66" s="515"/>
      <c r="FO66" s="515"/>
      <c r="FP66" s="515"/>
      <c r="FQ66" s="515"/>
      <c r="FR66" s="515"/>
      <c r="FS66" s="515"/>
      <c r="FT66" s="515"/>
      <c r="FU66" s="515"/>
      <c r="FV66" s="515"/>
      <c r="FW66" s="515"/>
      <c r="FX66" s="515"/>
      <c r="FY66" s="515"/>
      <c r="FZ66" s="515"/>
      <c r="GA66" s="515"/>
      <c r="GB66" s="515"/>
      <c r="GC66" s="515"/>
      <c r="GD66" s="515"/>
      <c r="GE66" s="515"/>
      <c r="GF66" s="515"/>
      <c r="GG66" s="515"/>
      <c r="GH66" s="515"/>
      <c r="GI66" s="515"/>
      <c r="GJ66" s="515"/>
      <c r="GK66" s="515"/>
      <c r="GL66" s="515"/>
      <c r="GM66" s="515"/>
      <c r="GN66" s="515"/>
      <c r="GO66" s="515"/>
      <c r="GP66" s="515"/>
      <c r="GQ66" s="515"/>
      <c r="GR66" s="515"/>
      <c r="GS66" s="515"/>
      <c r="GT66" s="515"/>
      <c r="GU66" s="515"/>
      <c r="GV66" s="515"/>
      <c r="GW66" s="515"/>
      <c r="GX66" s="515"/>
      <c r="GY66" s="515"/>
      <c r="GZ66" s="515"/>
      <c r="HA66" s="515"/>
      <c r="HB66" s="515"/>
      <c r="HC66" s="515"/>
      <c r="HD66" s="515"/>
      <c r="HE66" s="515"/>
      <c r="HF66" s="515"/>
      <c r="HG66" s="515"/>
      <c r="HH66" s="515"/>
      <c r="HI66" s="515"/>
      <c r="HJ66" s="515"/>
      <c r="HK66" s="515"/>
      <c r="HL66" s="515"/>
      <c r="HM66" s="515"/>
      <c r="HN66" s="515"/>
      <c r="HO66" s="515"/>
      <c r="HP66" s="515"/>
      <c r="HQ66" s="515"/>
      <c r="HR66" s="515"/>
      <c r="HS66" s="515"/>
      <c r="HT66" s="515"/>
      <c r="HU66" s="515"/>
      <c r="HV66" s="515"/>
      <c r="HW66" s="515"/>
      <c r="HX66" s="515"/>
      <c r="HY66" s="515"/>
      <c r="HZ66" s="515"/>
      <c r="IA66" s="515"/>
      <c r="IB66" s="515"/>
      <c r="IC66" s="515"/>
      <c r="ID66" s="515"/>
      <c r="IE66" s="515"/>
      <c r="IF66" s="515"/>
      <c r="IG66" s="515"/>
      <c r="IH66" s="515"/>
      <c r="II66" s="515"/>
      <c r="IJ66" s="515"/>
      <c r="IK66" s="515"/>
      <c r="IL66" s="515"/>
      <c r="IM66" s="515"/>
      <c r="IN66" s="515"/>
      <c r="IO66" s="515"/>
      <c r="IP66" s="515"/>
      <c r="IQ66" s="515"/>
      <c r="IR66" s="515"/>
    </row>
    <row r="67" spans="1:252" ht="15">
      <c r="A67" s="515"/>
      <c r="B67" s="515"/>
      <c r="C67" s="515"/>
      <c r="D67" s="515"/>
      <c r="E67" s="515"/>
      <c r="F67" s="515"/>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5"/>
      <c r="AY67" s="515"/>
      <c r="AZ67" s="515"/>
      <c r="BA67" s="515"/>
      <c r="BB67" s="515"/>
      <c r="BC67" s="515"/>
      <c r="BD67" s="515"/>
      <c r="BE67" s="515"/>
      <c r="BF67" s="515"/>
      <c r="BG67" s="515"/>
      <c r="BH67" s="515"/>
      <c r="BI67" s="515"/>
      <c r="BJ67" s="515"/>
      <c r="BK67" s="515"/>
      <c r="BL67" s="515"/>
      <c r="BM67" s="515"/>
      <c r="BN67" s="515"/>
      <c r="BO67" s="515"/>
      <c r="BP67" s="515"/>
      <c r="BQ67" s="515"/>
      <c r="BR67" s="515"/>
      <c r="BS67" s="515"/>
      <c r="BT67" s="515"/>
      <c r="BU67" s="515"/>
      <c r="BV67" s="515"/>
      <c r="BW67" s="515"/>
      <c r="BX67" s="515"/>
      <c r="BY67" s="515"/>
      <c r="BZ67" s="515"/>
      <c r="CA67" s="515"/>
      <c r="CB67" s="515"/>
      <c r="CC67" s="515"/>
      <c r="CD67" s="515"/>
      <c r="CE67" s="515"/>
      <c r="CF67" s="515"/>
      <c r="CG67" s="515"/>
      <c r="CH67" s="515"/>
      <c r="CI67" s="515"/>
      <c r="CJ67" s="515"/>
      <c r="CK67" s="515"/>
      <c r="CL67" s="515"/>
      <c r="CM67" s="515"/>
      <c r="CN67" s="515"/>
      <c r="CO67" s="515"/>
      <c r="CP67" s="515"/>
      <c r="CQ67" s="515"/>
      <c r="CR67" s="515"/>
      <c r="CS67" s="515"/>
      <c r="CT67" s="515"/>
      <c r="CU67" s="515"/>
      <c r="CV67" s="515"/>
      <c r="CW67" s="515"/>
      <c r="CX67" s="515"/>
      <c r="CY67" s="515"/>
      <c r="CZ67" s="515"/>
      <c r="DA67" s="515"/>
      <c r="DB67" s="515"/>
      <c r="DC67" s="515"/>
      <c r="DD67" s="515"/>
      <c r="DE67" s="515"/>
      <c r="DF67" s="515"/>
      <c r="DG67" s="515"/>
      <c r="DH67" s="515"/>
      <c r="DI67" s="515"/>
      <c r="DJ67" s="515"/>
      <c r="DK67" s="515"/>
      <c r="DL67" s="515"/>
      <c r="DM67" s="515"/>
      <c r="DN67" s="515"/>
      <c r="DO67" s="515"/>
      <c r="DP67" s="515"/>
      <c r="DQ67" s="515"/>
      <c r="DR67" s="515"/>
      <c r="DS67" s="515"/>
      <c r="DT67" s="515"/>
      <c r="DU67" s="515"/>
      <c r="DV67" s="515"/>
      <c r="DW67" s="515"/>
      <c r="DX67" s="515"/>
      <c r="DY67" s="515"/>
      <c r="DZ67" s="515"/>
      <c r="EA67" s="515"/>
      <c r="EB67" s="515"/>
      <c r="EC67" s="515"/>
      <c r="ED67" s="515"/>
      <c r="EE67" s="515"/>
      <c r="EF67" s="515"/>
      <c r="EG67" s="515"/>
      <c r="EH67" s="515"/>
      <c r="EI67" s="515"/>
      <c r="EJ67" s="515"/>
      <c r="EK67" s="515"/>
      <c r="EL67" s="515"/>
      <c r="EM67" s="515"/>
      <c r="EN67" s="515"/>
      <c r="EO67" s="515"/>
      <c r="EP67" s="515"/>
      <c r="EQ67" s="515"/>
      <c r="ER67" s="515"/>
      <c r="ES67" s="515"/>
      <c r="ET67" s="515"/>
      <c r="EU67" s="515"/>
      <c r="EV67" s="515"/>
      <c r="EW67" s="515"/>
      <c r="EX67" s="515"/>
      <c r="EY67" s="515"/>
      <c r="EZ67" s="515"/>
      <c r="FA67" s="515"/>
      <c r="FB67" s="515"/>
      <c r="FC67" s="515"/>
      <c r="FD67" s="515"/>
      <c r="FE67" s="515"/>
      <c r="FF67" s="515"/>
      <c r="FG67" s="515"/>
      <c r="FH67" s="515"/>
      <c r="FI67" s="515"/>
      <c r="FJ67" s="515"/>
      <c r="FK67" s="515"/>
      <c r="FL67" s="515"/>
      <c r="FM67" s="515"/>
      <c r="FN67" s="515"/>
      <c r="FO67" s="515"/>
      <c r="FP67" s="515"/>
      <c r="FQ67" s="515"/>
      <c r="FR67" s="515"/>
      <c r="FS67" s="515"/>
      <c r="FT67" s="515"/>
      <c r="FU67" s="515"/>
      <c r="FV67" s="515"/>
      <c r="FW67" s="515"/>
      <c r="FX67" s="515"/>
      <c r="FY67" s="515"/>
      <c r="FZ67" s="515"/>
      <c r="GA67" s="515"/>
      <c r="GB67" s="515"/>
      <c r="GC67" s="515"/>
      <c r="GD67" s="515"/>
      <c r="GE67" s="515"/>
      <c r="GF67" s="515"/>
      <c r="GG67" s="515"/>
      <c r="GH67" s="515"/>
      <c r="GI67" s="515"/>
      <c r="GJ67" s="515"/>
      <c r="GK67" s="515"/>
      <c r="GL67" s="515"/>
      <c r="GM67" s="515"/>
      <c r="GN67" s="515"/>
      <c r="GO67" s="515"/>
      <c r="GP67" s="515"/>
      <c r="GQ67" s="515"/>
      <c r="GR67" s="515"/>
      <c r="GS67" s="515"/>
      <c r="GT67" s="515"/>
      <c r="GU67" s="515"/>
      <c r="GV67" s="515"/>
      <c r="GW67" s="515"/>
      <c r="GX67" s="515"/>
      <c r="GY67" s="515"/>
      <c r="GZ67" s="515"/>
      <c r="HA67" s="515"/>
      <c r="HB67" s="515"/>
      <c r="HC67" s="515"/>
      <c r="HD67" s="515"/>
      <c r="HE67" s="515"/>
      <c r="HF67" s="515"/>
      <c r="HG67" s="515"/>
      <c r="HH67" s="515"/>
      <c r="HI67" s="515"/>
      <c r="HJ67" s="515"/>
      <c r="HK67" s="515"/>
      <c r="HL67" s="515"/>
      <c r="HM67" s="515"/>
      <c r="HN67" s="515"/>
      <c r="HO67" s="515"/>
      <c r="HP67" s="515"/>
      <c r="HQ67" s="515"/>
      <c r="HR67" s="515"/>
      <c r="HS67" s="515"/>
      <c r="HT67" s="515"/>
      <c r="HU67" s="515"/>
      <c r="HV67" s="515"/>
      <c r="HW67" s="515"/>
      <c r="HX67" s="515"/>
      <c r="HY67" s="515"/>
      <c r="HZ67" s="515"/>
      <c r="IA67" s="515"/>
      <c r="IB67" s="515"/>
      <c r="IC67" s="515"/>
      <c r="ID67" s="515"/>
      <c r="IE67" s="515"/>
      <c r="IF67" s="515"/>
      <c r="IG67" s="515"/>
      <c r="IH67" s="515"/>
      <c r="II67" s="515"/>
      <c r="IJ67" s="515"/>
      <c r="IK67" s="515"/>
      <c r="IL67" s="515"/>
      <c r="IM67" s="515"/>
      <c r="IN67" s="515"/>
      <c r="IO67" s="515"/>
      <c r="IP67" s="515"/>
      <c r="IQ67" s="515"/>
      <c r="IR67" s="515"/>
    </row>
    <row r="68" spans="1:252" ht="15">
      <c r="A68" s="515"/>
      <c r="B68" s="515"/>
      <c r="C68" s="515"/>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515"/>
      <c r="BK68" s="515"/>
      <c r="BL68" s="515"/>
      <c r="BM68" s="515"/>
      <c r="BN68" s="515"/>
      <c r="BO68" s="515"/>
      <c r="BP68" s="515"/>
      <c r="BQ68" s="515"/>
      <c r="BR68" s="515"/>
      <c r="BS68" s="515"/>
      <c r="BT68" s="515"/>
      <c r="BU68" s="515"/>
      <c r="BV68" s="515"/>
      <c r="BW68" s="515"/>
      <c r="BX68" s="515"/>
      <c r="BY68" s="515"/>
      <c r="BZ68" s="515"/>
      <c r="CA68" s="515"/>
      <c r="CB68" s="515"/>
      <c r="CC68" s="515"/>
      <c r="CD68" s="515"/>
      <c r="CE68" s="515"/>
      <c r="CF68" s="515"/>
      <c r="CG68" s="515"/>
      <c r="CH68" s="515"/>
      <c r="CI68" s="515"/>
      <c r="CJ68" s="515"/>
      <c r="CK68" s="515"/>
      <c r="CL68" s="515"/>
      <c r="CM68" s="515"/>
      <c r="CN68" s="515"/>
      <c r="CO68" s="515"/>
      <c r="CP68" s="515"/>
      <c r="CQ68" s="515"/>
      <c r="CR68" s="515"/>
      <c r="CS68" s="515"/>
      <c r="CT68" s="515"/>
      <c r="CU68" s="515"/>
      <c r="CV68" s="515"/>
      <c r="CW68" s="515"/>
      <c r="CX68" s="515"/>
      <c r="CY68" s="515"/>
      <c r="CZ68" s="515"/>
      <c r="DA68" s="515"/>
      <c r="DB68" s="515"/>
      <c r="DC68" s="515"/>
      <c r="DD68" s="515"/>
      <c r="DE68" s="515"/>
      <c r="DF68" s="515"/>
      <c r="DG68" s="515"/>
      <c r="DH68" s="515"/>
      <c r="DI68" s="515"/>
      <c r="DJ68" s="515"/>
      <c r="DK68" s="515"/>
      <c r="DL68" s="515"/>
      <c r="DM68" s="515"/>
      <c r="DN68" s="515"/>
      <c r="DO68" s="515"/>
      <c r="DP68" s="515"/>
      <c r="DQ68" s="515"/>
      <c r="DR68" s="515"/>
      <c r="DS68" s="515"/>
      <c r="DT68" s="515"/>
      <c r="DU68" s="515"/>
      <c r="DV68" s="515"/>
      <c r="DW68" s="515"/>
      <c r="DX68" s="515"/>
      <c r="DY68" s="515"/>
      <c r="DZ68" s="515"/>
      <c r="EA68" s="515"/>
      <c r="EB68" s="515"/>
      <c r="EC68" s="515"/>
      <c r="ED68" s="515"/>
      <c r="EE68" s="515"/>
      <c r="EF68" s="515"/>
      <c r="EG68" s="515"/>
      <c r="EH68" s="515"/>
      <c r="EI68" s="515"/>
      <c r="EJ68" s="515"/>
      <c r="EK68" s="515"/>
      <c r="EL68" s="515"/>
      <c r="EM68" s="515"/>
      <c r="EN68" s="515"/>
      <c r="EO68" s="515"/>
      <c r="EP68" s="515"/>
      <c r="EQ68" s="515"/>
      <c r="ER68" s="515"/>
      <c r="ES68" s="515"/>
      <c r="ET68" s="515"/>
      <c r="EU68" s="515"/>
      <c r="EV68" s="515"/>
      <c r="EW68" s="515"/>
      <c r="EX68" s="515"/>
      <c r="EY68" s="515"/>
      <c r="EZ68" s="515"/>
      <c r="FA68" s="515"/>
      <c r="FB68" s="515"/>
      <c r="FC68" s="515"/>
      <c r="FD68" s="515"/>
      <c r="FE68" s="515"/>
      <c r="FF68" s="515"/>
      <c r="FG68" s="515"/>
      <c r="FH68" s="515"/>
      <c r="FI68" s="515"/>
      <c r="FJ68" s="515"/>
      <c r="FK68" s="515"/>
      <c r="FL68" s="515"/>
      <c r="FM68" s="515"/>
      <c r="FN68" s="515"/>
      <c r="FO68" s="515"/>
      <c r="FP68" s="515"/>
      <c r="FQ68" s="515"/>
      <c r="FR68" s="515"/>
      <c r="FS68" s="515"/>
      <c r="FT68" s="515"/>
      <c r="FU68" s="515"/>
      <c r="FV68" s="515"/>
      <c r="FW68" s="515"/>
      <c r="FX68" s="515"/>
      <c r="FY68" s="515"/>
      <c r="FZ68" s="515"/>
      <c r="GA68" s="515"/>
      <c r="GB68" s="515"/>
      <c r="GC68" s="515"/>
      <c r="GD68" s="515"/>
      <c r="GE68" s="515"/>
      <c r="GF68" s="515"/>
      <c r="GG68" s="515"/>
      <c r="GH68" s="515"/>
      <c r="GI68" s="515"/>
      <c r="GJ68" s="515"/>
      <c r="GK68" s="515"/>
      <c r="GL68" s="515"/>
      <c r="GM68" s="515"/>
      <c r="GN68" s="515"/>
      <c r="GO68" s="515"/>
      <c r="GP68" s="515"/>
      <c r="GQ68" s="515"/>
      <c r="GR68" s="515"/>
      <c r="GS68" s="515"/>
      <c r="GT68" s="515"/>
      <c r="GU68" s="515"/>
      <c r="GV68" s="515"/>
      <c r="GW68" s="515"/>
      <c r="GX68" s="515"/>
      <c r="GY68" s="515"/>
      <c r="GZ68" s="515"/>
      <c r="HA68" s="515"/>
      <c r="HB68" s="515"/>
      <c r="HC68" s="515"/>
      <c r="HD68" s="515"/>
      <c r="HE68" s="515"/>
      <c r="HF68" s="515"/>
      <c r="HG68" s="515"/>
      <c r="HH68" s="515"/>
      <c r="HI68" s="515"/>
      <c r="HJ68" s="515"/>
      <c r="HK68" s="515"/>
      <c r="HL68" s="515"/>
      <c r="HM68" s="515"/>
      <c r="HN68" s="515"/>
      <c r="HO68" s="515"/>
      <c r="HP68" s="515"/>
      <c r="HQ68" s="515"/>
      <c r="HR68" s="515"/>
      <c r="HS68" s="515"/>
      <c r="HT68" s="515"/>
      <c r="HU68" s="515"/>
      <c r="HV68" s="515"/>
      <c r="HW68" s="515"/>
      <c r="HX68" s="515"/>
      <c r="HY68" s="515"/>
      <c r="HZ68" s="515"/>
      <c r="IA68" s="515"/>
      <c r="IB68" s="515"/>
      <c r="IC68" s="515"/>
      <c r="ID68" s="515"/>
      <c r="IE68" s="515"/>
      <c r="IF68" s="515"/>
      <c r="IG68" s="515"/>
      <c r="IH68" s="515"/>
      <c r="II68" s="515"/>
      <c r="IJ68" s="515"/>
      <c r="IK68" s="515"/>
      <c r="IL68" s="515"/>
      <c r="IM68" s="515"/>
      <c r="IN68" s="515"/>
      <c r="IO68" s="515"/>
      <c r="IP68" s="515"/>
      <c r="IQ68" s="515"/>
      <c r="IR68" s="515"/>
    </row>
    <row r="69" spans="1:252" ht="15">
      <c r="A69" s="515"/>
      <c r="B69" s="515"/>
      <c r="C69" s="515"/>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5"/>
      <c r="AM69" s="515"/>
      <c r="AN69" s="515"/>
      <c r="AO69" s="515"/>
      <c r="AP69" s="515"/>
      <c r="AQ69" s="515"/>
      <c r="AR69" s="515"/>
      <c r="AS69" s="515"/>
      <c r="AT69" s="515"/>
      <c r="AU69" s="515"/>
      <c r="AV69" s="515"/>
      <c r="AW69" s="515"/>
      <c r="AX69" s="515"/>
      <c r="AY69" s="515"/>
      <c r="AZ69" s="515"/>
      <c r="BA69" s="515"/>
      <c r="BB69" s="515"/>
      <c r="BC69" s="515"/>
      <c r="BD69" s="515"/>
      <c r="BE69" s="515"/>
      <c r="BF69" s="515"/>
      <c r="BG69" s="515"/>
      <c r="BH69" s="515"/>
      <c r="BI69" s="515"/>
      <c r="BJ69" s="515"/>
      <c r="BK69" s="515"/>
      <c r="BL69" s="515"/>
      <c r="BM69" s="515"/>
      <c r="BN69" s="515"/>
      <c r="BO69" s="515"/>
      <c r="BP69" s="515"/>
      <c r="BQ69" s="515"/>
      <c r="BR69" s="515"/>
      <c r="BS69" s="515"/>
      <c r="BT69" s="515"/>
      <c r="BU69" s="515"/>
      <c r="BV69" s="515"/>
      <c r="BW69" s="515"/>
      <c r="BX69" s="515"/>
      <c r="BY69" s="515"/>
      <c r="BZ69" s="515"/>
      <c r="CA69" s="515"/>
      <c r="CB69" s="515"/>
      <c r="CC69" s="515"/>
      <c r="CD69" s="515"/>
      <c r="CE69" s="515"/>
      <c r="CF69" s="515"/>
      <c r="CG69" s="515"/>
      <c r="CH69" s="515"/>
      <c r="CI69" s="515"/>
      <c r="CJ69" s="515"/>
      <c r="CK69" s="515"/>
      <c r="CL69" s="515"/>
      <c r="CM69" s="515"/>
      <c r="CN69" s="515"/>
      <c r="CO69" s="515"/>
      <c r="CP69" s="515"/>
      <c r="CQ69" s="515"/>
      <c r="CR69" s="515"/>
      <c r="CS69" s="515"/>
      <c r="CT69" s="515"/>
      <c r="CU69" s="515"/>
      <c r="CV69" s="515"/>
      <c r="CW69" s="515"/>
      <c r="CX69" s="515"/>
      <c r="CY69" s="515"/>
      <c r="CZ69" s="515"/>
      <c r="DA69" s="515"/>
      <c r="DB69" s="515"/>
      <c r="DC69" s="515"/>
      <c r="DD69" s="515"/>
      <c r="DE69" s="515"/>
      <c r="DF69" s="515"/>
      <c r="DG69" s="515"/>
      <c r="DH69" s="515"/>
      <c r="DI69" s="515"/>
      <c r="DJ69" s="515"/>
      <c r="DK69" s="515"/>
      <c r="DL69" s="515"/>
      <c r="DM69" s="515"/>
      <c r="DN69" s="515"/>
      <c r="DO69" s="515"/>
      <c r="DP69" s="515"/>
      <c r="DQ69" s="515"/>
      <c r="DR69" s="515"/>
      <c r="DS69" s="515"/>
      <c r="DT69" s="515"/>
      <c r="DU69" s="515"/>
      <c r="DV69" s="515"/>
      <c r="DW69" s="515"/>
      <c r="DX69" s="515"/>
      <c r="DY69" s="515"/>
      <c r="DZ69" s="515"/>
      <c r="EA69" s="515"/>
      <c r="EB69" s="515"/>
      <c r="EC69" s="515"/>
      <c r="ED69" s="515"/>
      <c r="EE69" s="515"/>
      <c r="EF69" s="515"/>
      <c r="EG69" s="515"/>
      <c r="EH69" s="515"/>
      <c r="EI69" s="515"/>
      <c r="EJ69" s="515"/>
      <c r="EK69" s="515"/>
      <c r="EL69" s="515"/>
      <c r="EM69" s="515"/>
      <c r="EN69" s="515"/>
      <c r="EO69" s="515"/>
      <c r="EP69" s="515"/>
      <c r="EQ69" s="515"/>
      <c r="ER69" s="515"/>
      <c r="ES69" s="515"/>
      <c r="ET69" s="515"/>
      <c r="EU69" s="515"/>
      <c r="EV69" s="515"/>
      <c r="EW69" s="515"/>
      <c r="EX69" s="515"/>
      <c r="EY69" s="515"/>
      <c r="EZ69" s="515"/>
      <c r="FA69" s="515"/>
      <c r="FB69" s="515"/>
      <c r="FC69" s="515"/>
      <c r="FD69" s="515"/>
      <c r="FE69" s="515"/>
      <c r="FF69" s="515"/>
      <c r="FG69" s="515"/>
      <c r="FH69" s="515"/>
      <c r="FI69" s="515"/>
      <c r="FJ69" s="515"/>
      <c r="FK69" s="515"/>
      <c r="FL69" s="515"/>
      <c r="FM69" s="515"/>
      <c r="FN69" s="515"/>
      <c r="FO69" s="515"/>
      <c r="FP69" s="515"/>
      <c r="FQ69" s="515"/>
      <c r="FR69" s="515"/>
      <c r="FS69" s="515"/>
      <c r="FT69" s="515"/>
      <c r="FU69" s="515"/>
      <c r="FV69" s="515"/>
      <c r="FW69" s="515"/>
      <c r="FX69" s="515"/>
      <c r="FY69" s="515"/>
      <c r="FZ69" s="515"/>
      <c r="GA69" s="515"/>
      <c r="GB69" s="515"/>
      <c r="GC69" s="515"/>
      <c r="GD69" s="515"/>
      <c r="GE69" s="515"/>
      <c r="GF69" s="515"/>
      <c r="GG69" s="515"/>
      <c r="GH69" s="515"/>
      <c r="GI69" s="515"/>
      <c r="GJ69" s="515"/>
      <c r="GK69" s="515"/>
      <c r="GL69" s="515"/>
      <c r="GM69" s="515"/>
      <c r="GN69" s="515"/>
      <c r="GO69" s="515"/>
      <c r="GP69" s="515"/>
      <c r="GQ69" s="515"/>
      <c r="GR69" s="515"/>
      <c r="GS69" s="515"/>
      <c r="GT69" s="515"/>
      <c r="GU69" s="515"/>
      <c r="GV69" s="515"/>
      <c r="GW69" s="515"/>
      <c r="GX69" s="515"/>
      <c r="GY69" s="515"/>
      <c r="GZ69" s="515"/>
      <c r="HA69" s="515"/>
      <c r="HB69" s="515"/>
      <c r="HC69" s="515"/>
      <c r="HD69" s="515"/>
      <c r="HE69" s="515"/>
      <c r="HF69" s="515"/>
      <c r="HG69" s="515"/>
      <c r="HH69" s="515"/>
      <c r="HI69" s="515"/>
      <c r="HJ69" s="515"/>
      <c r="HK69" s="515"/>
      <c r="HL69" s="515"/>
      <c r="HM69" s="515"/>
      <c r="HN69" s="515"/>
      <c r="HO69" s="515"/>
      <c r="HP69" s="515"/>
      <c r="HQ69" s="515"/>
      <c r="HR69" s="515"/>
      <c r="HS69" s="515"/>
      <c r="HT69" s="515"/>
      <c r="HU69" s="515"/>
      <c r="HV69" s="515"/>
      <c r="HW69" s="515"/>
      <c r="HX69" s="515"/>
      <c r="HY69" s="515"/>
      <c r="HZ69" s="515"/>
      <c r="IA69" s="515"/>
      <c r="IB69" s="515"/>
      <c r="IC69" s="515"/>
      <c r="ID69" s="515"/>
      <c r="IE69" s="515"/>
      <c r="IF69" s="515"/>
      <c r="IG69" s="515"/>
      <c r="IH69" s="515"/>
      <c r="II69" s="515"/>
      <c r="IJ69" s="515"/>
      <c r="IK69" s="515"/>
      <c r="IL69" s="515"/>
      <c r="IM69" s="515"/>
      <c r="IN69" s="515"/>
      <c r="IO69" s="515"/>
      <c r="IP69" s="515"/>
      <c r="IQ69" s="515"/>
      <c r="IR69" s="515"/>
    </row>
    <row r="70" spans="1:252" ht="15">
      <c r="A70" s="515"/>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5"/>
      <c r="AY70" s="515"/>
      <c r="AZ70" s="515"/>
      <c r="BA70" s="515"/>
      <c r="BB70" s="515"/>
      <c r="BC70" s="515"/>
      <c r="BD70" s="515"/>
      <c r="BE70" s="515"/>
      <c r="BF70" s="515"/>
      <c r="BG70" s="515"/>
      <c r="BH70" s="515"/>
      <c r="BI70" s="515"/>
      <c r="BJ70" s="515"/>
      <c r="BK70" s="515"/>
      <c r="BL70" s="515"/>
      <c r="BM70" s="515"/>
      <c r="BN70" s="515"/>
      <c r="BO70" s="515"/>
      <c r="BP70" s="515"/>
      <c r="BQ70" s="515"/>
      <c r="BR70" s="515"/>
      <c r="BS70" s="515"/>
      <c r="BT70" s="515"/>
      <c r="BU70" s="515"/>
      <c r="BV70" s="515"/>
      <c r="BW70" s="515"/>
      <c r="BX70" s="515"/>
      <c r="BY70" s="515"/>
      <c r="BZ70" s="515"/>
      <c r="CA70" s="515"/>
      <c r="CB70" s="515"/>
      <c r="CC70" s="515"/>
      <c r="CD70" s="515"/>
      <c r="CE70" s="515"/>
      <c r="CF70" s="515"/>
      <c r="CG70" s="515"/>
      <c r="CH70" s="515"/>
      <c r="CI70" s="515"/>
      <c r="CJ70" s="515"/>
      <c r="CK70" s="515"/>
      <c r="CL70" s="515"/>
      <c r="CM70" s="515"/>
      <c r="CN70" s="515"/>
      <c r="CO70" s="515"/>
      <c r="CP70" s="515"/>
      <c r="CQ70" s="515"/>
      <c r="CR70" s="515"/>
      <c r="CS70" s="515"/>
      <c r="CT70" s="515"/>
      <c r="CU70" s="515"/>
      <c r="CV70" s="515"/>
      <c r="CW70" s="515"/>
      <c r="CX70" s="515"/>
      <c r="CY70" s="515"/>
      <c r="CZ70" s="515"/>
      <c r="DA70" s="515"/>
      <c r="DB70" s="515"/>
      <c r="DC70" s="515"/>
      <c r="DD70" s="515"/>
      <c r="DE70" s="515"/>
      <c r="DF70" s="515"/>
      <c r="DG70" s="515"/>
      <c r="DH70" s="515"/>
      <c r="DI70" s="515"/>
      <c r="DJ70" s="515"/>
      <c r="DK70" s="515"/>
      <c r="DL70" s="515"/>
      <c r="DM70" s="515"/>
      <c r="DN70" s="515"/>
      <c r="DO70" s="515"/>
      <c r="DP70" s="515"/>
      <c r="DQ70" s="515"/>
      <c r="DR70" s="515"/>
      <c r="DS70" s="515"/>
      <c r="DT70" s="515"/>
      <c r="DU70" s="515"/>
      <c r="DV70" s="515"/>
      <c r="DW70" s="515"/>
      <c r="DX70" s="515"/>
      <c r="DY70" s="515"/>
      <c r="DZ70" s="515"/>
      <c r="EA70" s="515"/>
      <c r="EB70" s="515"/>
      <c r="EC70" s="515"/>
      <c r="ED70" s="515"/>
      <c r="EE70" s="515"/>
      <c r="EF70" s="515"/>
      <c r="EG70" s="515"/>
      <c r="EH70" s="515"/>
      <c r="EI70" s="515"/>
      <c r="EJ70" s="515"/>
      <c r="EK70" s="515"/>
      <c r="EL70" s="515"/>
      <c r="EM70" s="515"/>
      <c r="EN70" s="515"/>
      <c r="EO70" s="515"/>
      <c r="EP70" s="515"/>
      <c r="EQ70" s="515"/>
      <c r="ER70" s="515"/>
      <c r="ES70" s="515"/>
      <c r="ET70" s="515"/>
      <c r="EU70" s="515"/>
      <c r="EV70" s="515"/>
      <c r="EW70" s="515"/>
      <c r="EX70" s="515"/>
      <c r="EY70" s="515"/>
      <c r="EZ70" s="515"/>
      <c r="FA70" s="515"/>
      <c r="FB70" s="515"/>
      <c r="FC70" s="515"/>
      <c r="FD70" s="515"/>
      <c r="FE70" s="515"/>
      <c r="FF70" s="515"/>
      <c r="FG70" s="515"/>
      <c r="FH70" s="515"/>
      <c r="FI70" s="515"/>
      <c r="FJ70" s="515"/>
      <c r="FK70" s="515"/>
      <c r="FL70" s="515"/>
      <c r="FM70" s="515"/>
      <c r="FN70" s="515"/>
      <c r="FO70" s="515"/>
      <c r="FP70" s="515"/>
      <c r="FQ70" s="515"/>
      <c r="FR70" s="515"/>
      <c r="FS70" s="515"/>
      <c r="FT70" s="515"/>
      <c r="FU70" s="515"/>
      <c r="FV70" s="515"/>
      <c r="FW70" s="515"/>
      <c r="FX70" s="515"/>
      <c r="FY70" s="515"/>
      <c r="FZ70" s="515"/>
      <c r="GA70" s="515"/>
      <c r="GB70" s="515"/>
      <c r="GC70" s="515"/>
      <c r="GD70" s="515"/>
      <c r="GE70" s="515"/>
      <c r="GF70" s="515"/>
      <c r="GG70" s="515"/>
      <c r="GH70" s="515"/>
      <c r="GI70" s="515"/>
      <c r="GJ70" s="515"/>
      <c r="GK70" s="515"/>
      <c r="GL70" s="515"/>
      <c r="GM70" s="515"/>
      <c r="GN70" s="515"/>
      <c r="GO70" s="515"/>
      <c r="GP70" s="515"/>
      <c r="GQ70" s="515"/>
      <c r="GR70" s="515"/>
      <c r="GS70" s="515"/>
      <c r="GT70" s="515"/>
      <c r="GU70" s="515"/>
      <c r="GV70" s="515"/>
      <c r="GW70" s="515"/>
      <c r="GX70" s="515"/>
      <c r="GY70" s="515"/>
      <c r="GZ70" s="515"/>
      <c r="HA70" s="515"/>
      <c r="HB70" s="515"/>
      <c r="HC70" s="515"/>
      <c r="HD70" s="515"/>
      <c r="HE70" s="515"/>
      <c r="HF70" s="515"/>
      <c r="HG70" s="515"/>
      <c r="HH70" s="515"/>
      <c r="HI70" s="515"/>
      <c r="HJ70" s="515"/>
      <c r="HK70" s="515"/>
      <c r="HL70" s="515"/>
      <c r="HM70" s="515"/>
      <c r="HN70" s="515"/>
      <c r="HO70" s="515"/>
      <c r="HP70" s="515"/>
      <c r="HQ70" s="515"/>
      <c r="HR70" s="515"/>
      <c r="HS70" s="515"/>
      <c r="HT70" s="515"/>
      <c r="HU70" s="515"/>
      <c r="HV70" s="515"/>
      <c r="HW70" s="515"/>
      <c r="HX70" s="515"/>
      <c r="HY70" s="515"/>
      <c r="HZ70" s="515"/>
      <c r="IA70" s="515"/>
      <c r="IB70" s="515"/>
      <c r="IC70" s="515"/>
      <c r="ID70" s="515"/>
      <c r="IE70" s="515"/>
      <c r="IF70" s="515"/>
      <c r="IG70" s="515"/>
      <c r="IH70" s="515"/>
      <c r="II70" s="515"/>
      <c r="IJ70" s="515"/>
      <c r="IK70" s="515"/>
      <c r="IL70" s="515"/>
      <c r="IM70" s="515"/>
      <c r="IN70" s="515"/>
      <c r="IO70" s="515"/>
      <c r="IP70" s="515"/>
      <c r="IQ70" s="515"/>
      <c r="IR70" s="515"/>
    </row>
    <row r="71" spans="1:252" ht="15">
      <c r="A71" s="515"/>
      <c r="B71" s="515"/>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515"/>
      <c r="BL71" s="515"/>
      <c r="BM71" s="515"/>
      <c r="BN71" s="515"/>
      <c r="BO71" s="515"/>
      <c r="BP71" s="515"/>
      <c r="BQ71" s="515"/>
      <c r="BR71" s="515"/>
      <c r="BS71" s="515"/>
      <c r="BT71" s="515"/>
      <c r="BU71" s="515"/>
      <c r="BV71" s="515"/>
      <c r="BW71" s="515"/>
      <c r="BX71" s="515"/>
      <c r="BY71" s="515"/>
      <c r="BZ71" s="515"/>
      <c r="CA71" s="515"/>
      <c r="CB71" s="515"/>
      <c r="CC71" s="515"/>
      <c r="CD71" s="515"/>
      <c r="CE71" s="515"/>
      <c r="CF71" s="515"/>
      <c r="CG71" s="515"/>
      <c r="CH71" s="515"/>
      <c r="CI71" s="515"/>
      <c r="CJ71" s="515"/>
      <c r="CK71" s="515"/>
      <c r="CL71" s="515"/>
      <c r="CM71" s="515"/>
      <c r="CN71" s="515"/>
      <c r="CO71" s="515"/>
      <c r="CP71" s="515"/>
      <c r="CQ71" s="515"/>
      <c r="CR71" s="515"/>
      <c r="CS71" s="515"/>
      <c r="CT71" s="515"/>
      <c r="CU71" s="515"/>
      <c r="CV71" s="515"/>
      <c r="CW71" s="515"/>
      <c r="CX71" s="515"/>
      <c r="CY71" s="515"/>
      <c r="CZ71" s="515"/>
      <c r="DA71" s="515"/>
      <c r="DB71" s="515"/>
      <c r="DC71" s="515"/>
      <c r="DD71" s="515"/>
      <c r="DE71" s="515"/>
      <c r="DF71" s="515"/>
      <c r="DG71" s="515"/>
      <c r="DH71" s="515"/>
      <c r="DI71" s="515"/>
      <c r="DJ71" s="515"/>
      <c r="DK71" s="515"/>
      <c r="DL71" s="515"/>
      <c r="DM71" s="515"/>
      <c r="DN71" s="515"/>
      <c r="DO71" s="515"/>
      <c r="DP71" s="515"/>
      <c r="DQ71" s="515"/>
      <c r="DR71" s="515"/>
      <c r="DS71" s="515"/>
      <c r="DT71" s="515"/>
      <c r="DU71" s="515"/>
      <c r="DV71" s="515"/>
      <c r="DW71" s="515"/>
      <c r="DX71" s="515"/>
      <c r="DY71" s="515"/>
      <c r="DZ71" s="515"/>
      <c r="EA71" s="515"/>
      <c r="EB71" s="515"/>
      <c r="EC71" s="515"/>
      <c r="ED71" s="515"/>
      <c r="EE71" s="515"/>
      <c r="EF71" s="515"/>
      <c r="EG71" s="515"/>
      <c r="EH71" s="515"/>
      <c r="EI71" s="515"/>
      <c r="EJ71" s="515"/>
      <c r="EK71" s="515"/>
      <c r="EL71" s="515"/>
      <c r="EM71" s="515"/>
      <c r="EN71" s="515"/>
      <c r="EO71" s="515"/>
      <c r="EP71" s="515"/>
      <c r="EQ71" s="515"/>
      <c r="ER71" s="515"/>
      <c r="ES71" s="515"/>
      <c r="ET71" s="515"/>
      <c r="EU71" s="515"/>
      <c r="EV71" s="515"/>
      <c r="EW71" s="515"/>
      <c r="EX71" s="515"/>
      <c r="EY71" s="515"/>
      <c r="EZ71" s="515"/>
      <c r="FA71" s="515"/>
      <c r="FB71" s="515"/>
      <c r="FC71" s="515"/>
      <c r="FD71" s="515"/>
      <c r="FE71" s="515"/>
      <c r="FF71" s="515"/>
      <c r="FG71" s="515"/>
      <c r="FH71" s="515"/>
      <c r="FI71" s="515"/>
      <c r="FJ71" s="515"/>
      <c r="FK71" s="515"/>
      <c r="FL71" s="515"/>
      <c r="FM71" s="515"/>
      <c r="FN71" s="515"/>
      <c r="FO71" s="515"/>
      <c r="FP71" s="515"/>
      <c r="FQ71" s="515"/>
      <c r="FR71" s="515"/>
      <c r="FS71" s="515"/>
      <c r="FT71" s="515"/>
      <c r="FU71" s="515"/>
      <c r="FV71" s="515"/>
      <c r="FW71" s="515"/>
      <c r="FX71" s="515"/>
      <c r="FY71" s="515"/>
      <c r="FZ71" s="515"/>
      <c r="GA71" s="515"/>
      <c r="GB71" s="515"/>
      <c r="GC71" s="515"/>
      <c r="GD71" s="515"/>
      <c r="GE71" s="515"/>
      <c r="GF71" s="515"/>
      <c r="GG71" s="515"/>
      <c r="GH71" s="515"/>
      <c r="GI71" s="515"/>
      <c r="GJ71" s="515"/>
      <c r="GK71" s="515"/>
      <c r="GL71" s="515"/>
      <c r="GM71" s="515"/>
      <c r="GN71" s="515"/>
      <c r="GO71" s="515"/>
      <c r="GP71" s="515"/>
      <c r="GQ71" s="515"/>
      <c r="GR71" s="515"/>
      <c r="GS71" s="515"/>
      <c r="GT71" s="515"/>
      <c r="GU71" s="515"/>
      <c r="GV71" s="515"/>
      <c r="GW71" s="515"/>
      <c r="GX71" s="515"/>
      <c r="GY71" s="515"/>
      <c r="GZ71" s="515"/>
      <c r="HA71" s="515"/>
      <c r="HB71" s="515"/>
      <c r="HC71" s="515"/>
      <c r="HD71" s="515"/>
      <c r="HE71" s="515"/>
      <c r="HF71" s="515"/>
      <c r="HG71" s="515"/>
      <c r="HH71" s="515"/>
      <c r="HI71" s="515"/>
      <c r="HJ71" s="515"/>
      <c r="HK71" s="515"/>
      <c r="HL71" s="515"/>
      <c r="HM71" s="515"/>
      <c r="HN71" s="515"/>
      <c r="HO71" s="515"/>
      <c r="HP71" s="515"/>
      <c r="HQ71" s="515"/>
      <c r="HR71" s="515"/>
      <c r="HS71" s="515"/>
      <c r="HT71" s="515"/>
      <c r="HU71" s="515"/>
      <c r="HV71" s="515"/>
      <c r="HW71" s="515"/>
      <c r="HX71" s="515"/>
      <c r="HY71" s="515"/>
      <c r="HZ71" s="515"/>
      <c r="IA71" s="515"/>
      <c r="IB71" s="515"/>
      <c r="IC71" s="515"/>
      <c r="ID71" s="515"/>
      <c r="IE71" s="515"/>
      <c r="IF71" s="515"/>
      <c r="IG71" s="515"/>
      <c r="IH71" s="515"/>
      <c r="II71" s="515"/>
      <c r="IJ71" s="515"/>
      <c r="IK71" s="515"/>
      <c r="IL71" s="515"/>
      <c r="IM71" s="515"/>
      <c r="IN71" s="515"/>
      <c r="IO71" s="515"/>
      <c r="IP71" s="515"/>
      <c r="IQ71" s="515"/>
      <c r="IR71" s="515"/>
    </row>
    <row r="72" spans="1:252" ht="15">
      <c r="A72" s="515"/>
      <c r="B72" s="515"/>
      <c r="C72" s="515"/>
      <c r="D72" s="515"/>
      <c r="E72" s="515"/>
      <c r="F72" s="515"/>
      <c r="G72" s="515"/>
      <c r="H72" s="515"/>
      <c r="I72" s="515"/>
      <c r="J72" s="515"/>
      <c r="K72" s="515"/>
      <c r="L72" s="515"/>
      <c r="M72" s="515"/>
      <c r="N72" s="515"/>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515"/>
      <c r="BC72" s="515"/>
      <c r="BD72" s="515"/>
      <c r="BE72" s="515"/>
      <c r="BF72" s="515"/>
      <c r="BG72" s="515"/>
      <c r="BH72" s="515"/>
      <c r="BI72" s="515"/>
      <c r="BJ72" s="515"/>
      <c r="BK72" s="515"/>
      <c r="BL72" s="515"/>
      <c r="BM72" s="515"/>
      <c r="BN72" s="515"/>
      <c r="BO72" s="515"/>
      <c r="BP72" s="515"/>
      <c r="BQ72" s="515"/>
      <c r="BR72" s="515"/>
      <c r="BS72" s="515"/>
      <c r="BT72" s="515"/>
      <c r="BU72" s="515"/>
      <c r="BV72" s="515"/>
      <c r="BW72" s="515"/>
      <c r="BX72" s="515"/>
      <c r="BY72" s="515"/>
      <c r="BZ72" s="515"/>
      <c r="CA72" s="515"/>
      <c r="CB72" s="515"/>
      <c r="CC72" s="515"/>
      <c r="CD72" s="515"/>
      <c r="CE72" s="515"/>
      <c r="CF72" s="515"/>
      <c r="CG72" s="515"/>
      <c r="CH72" s="515"/>
      <c r="CI72" s="515"/>
      <c r="CJ72" s="515"/>
      <c r="CK72" s="515"/>
      <c r="CL72" s="515"/>
      <c r="CM72" s="515"/>
      <c r="CN72" s="515"/>
      <c r="CO72" s="515"/>
      <c r="CP72" s="515"/>
      <c r="CQ72" s="515"/>
      <c r="CR72" s="515"/>
      <c r="CS72" s="515"/>
      <c r="CT72" s="515"/>
      <c r="CU72" s="515"/>
      <c r="CV72" s="515"/>
      <c r="CW72" s="515"/>
      <c r="CX72" s="515"/>
      <c r="CY72" s="515"/>
      <c r="CZ72" s="515"/>
      <c r="DA72" s="515"/>
      <c r="DB72" s="515"/>
      <c r="DC72" s="515"/>
      <c r="DD72" s="515"/>
      <c r="DE72" s="515"/>
      <c r="DF72" s="515"/>
      <c r="DG72" s="515"/>
      <c r="DH72" s="515"/>
      <c r="DI72" s="515"/>
      <c r="DJ72" s="515"/>
      <c r="DK72" s="515"/>
      <c r="DL72" s="515"/>
      <c r="DM72" s="515"/>
      <c r="DN72" s="515"/>
      <c r="DO72" s="515"/>
      <c r="DP72" s="515"/>
      <c r="DQ72" s="515"/>
      <c r="DR72" s="515"/>
      <c r="DS72" s="515"/>
      <c r="DT72" s="515"/>
      <c r="DU72" s="515"/>
      <c r="DV72" s="515"/>
      <c r="DW72" s="515"/>
      <c r="DX72" s="515"/>
      <c r="DY72" s="515"/>
      <c r="DZ72" s="515"/>
      <c r="EA72" s="515"/>
      <c r="EB72" s="515"/>
      <c r="EC72" s="515"/>
      <c r="ED72" s="515"/>
      <c r="EE72" s="515"/>
      <c r="EF72" s="515"/>
      <c r="EG72" s="515"/>
      <c r="EH72" s="515"/>
      <c r="EI72" s="515"/>
      <c r="EJ72" s="515"/>
      <c r="EK72" s="515"/>
      <c r="EL72" s="515"/>
      <c r="EM72" s="515"/>
      <c r="EN72" s="515"/>
      <c r="EO72" s="515"/>
      <c r="EP72" s="515"/>
      <c r="EQ72" s="515"/>
      <c r="ER72" s="515"/>
      <c r="ES72" s="515"/>
      <c r="ET72" s="515"/>
      <c r="EU72" s="515"/>
      <c r="EV72" s="515"/>
      <c r="EW72" s="515"/>
      <c r="EX72" s="515"/>
      <c r="EY72" s="515"/>
      <c r="EZ72" s="515"/>
      <c r="FA72" s="515"/>
      <c r="FB72" s="515"/>
      <c r="FC72" s="515"/>
      <c r="FD72" s="515"/>
      <c r="FE72" s="515"/>
      <c r="FF72" s="515"/>
      <c r="FG72" s="515"/>
      <c r="FH72" s="515"/>
      <c r="FI72" s="515"/>
      <c r="FJ72" s="515"/>
      <c r="FK72" s="515"/>
      <c r="FL72" s="515"/>
      <c r="FM72" s="515"/>
      <c r="FN72" s="515"/>
      <c r="FO72" s="515"/>
      <c r="FP72" s="515"/>
      <c r="FQ72" s="515"/>
      <c r="FR72" s="515"/>
      <c r="FS72" s="515"/>
      <c r="FT72" s="515"/>
      <c r="FU72" s="515"/>
      <c r="FV72" s="515"/>
      <c r="FW72" s="515"/>
      <c r="FX72" s="515"/>
      <c r="FY72" s="515"/>
      <c r="FZ72" s="515"/>
      <c r="GA72" s="515"/>
      <c r="GB72" s="515"/>
      <c r="GC72" s="515"/>
      <c r="GD72" s="515"/>
      <c r="GE72" s="515"/>
      <c r="GF72" s="515"/>
      <c r="GG72" s="515"/>
      <c r="GH72" s="515"/>
      <c r="GI72" s="515"/>
      <c r="GJ72" s="515"/>
      <c r="GK72" s="515"/>
      <c r="GL72" s="515"/>
      <c r="GM72" s="515"/>
      <c r="GN72" s="515"/>
      <c r="GO72" s="515"/>
      <c r="GP72" s="515"/>
      <c r="GQ72" s="515"/>
      <c r="GR72" s="515"/>
      <c r="GS72" s="515"/>
      <c r="GT72" s="515"/>
      <c r="GU72" s="515"/>
      <c r="GV72" s="515"/>
      <c r="GW72" s="515"/>
      <c r="GX72" s="515"/>
      <c r="GY72" s="515"/>
      <c r="GZ72" s="515"/>
      <c r="HA72" s="515"/>
      <c r="HB72" s="515"/>
      <c r="HC72" s="515"/>
      <c r="HD72" s="515"/>
      <c r="HE72" s="515"/>
      <c r="HF72" s="515"/>
      <c r="HG72" s="515"/>
      <c r="HH72" s="515"/>
      <c r="HI72" s="515"/>
      <c r="HJ72" s="515"/>
      <c r="HK72" s="515"/>
      <c r="HL72" s="515"/>
      <c r="HM72" s="515"/>
      <c r="HN72" s="515"/>
      <c r="HO72" s="515"/>
      <c r="HP72" s="515"/>
      <c r="HQ72" s="515"/>
      <c r="HR72" s="515"/>
      <c r="HS72" s="515"/>
      <c r="HT72" s="515"/>
      <c r="HU72" s="515"/>
      <c r="HV72" s="515"/>
      <c r="HW72" s="515"/>
      <c r="HX72" s="515"/>
      <c r="HY72" s="515"/>
      <c r="HZ72" s="515"/>
      <c r="IA72" s="515"/>
      <c r="IB72" s="515"/>
      <c r="IC72" s="515"/>
      <c r="ID72" s="515"/>
      <c r="IE72" s="515"/>
      <c r="IF72" s="515"/>
      <c r="IG72" s="515"/>
      <c r="IH72" s="515"/>
      <c r="II72" s="515"/>
      <c r="IJ72" s="515"/>
      <c r="IK72" s="515"/>
      <c r="IL72" s="515"/>
      <c r="IM72" s="515"/>
      <c r="IN72" s="515"/>
      <c r="IO72" s="515"/>
      <c r="IP72" s="515"/>
      <c r="IQ72" s="515"/>
      <c r="IR72" s="515"/>
    </row>
    <row r="73" spans="1:252" ht="15">
      <c r="A73" s="515"/>
      <c r="B73" s="515"/>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15"/>
      <c r="BM73" s="515"/>
      <c r="BN73" s="515"/>
      <c r="BO73" s="515"/>
      <c r="BP73" s="515"/>
      <c r="BQ73" s="515"/>
      <c r="BR73" s="515"/>
      <c r="BS73" s="515"/>
      <c r="BT73" s="515"/>
      <c r="BU73" s="515"/>
      <c r="BV73" s="515"/>
      <c r="BW73" s="515"/>
      <c r="BX73" s="515"/>
      <c r="BY73" s="515"/>
      <c r="BZ73" s="515"/>
      <c r="CA73" s="515"/>
      <c r="CB73" s="515"/>
      <c r="CC73" s="515"/>
      <c r="CD73" s="515"/>
      <c r="CE73" s="515"/>
      <c r="CF73" s="515"/>
      <c r="CG73" s="515"/>
      <c r="CH73" s="515"/>
      <c r="CI73" s="515"/>
      <c r="CJ73" s="515"/>
      <c r="CK73" s="515"/>
      <c r="CL73" s="515"/>
      <c r="CM73" s="515"/>
      <c r="CN73" s="515"/>
      <c r="CO73" s="515"/>
      <c r="CP73" s="515"/>
      <c r="CQ73" s="515"/>
      <c r="CR73" s="515"/>
      <c r="CS73" s="515"/>
      <c r="CT73" s="515"/>
      <c r="CU73" s="515"/>
      <c r="CV73" s="515"/>
      <c r="CW73" s="515"/>
      <c r="CX73" s="515"/>
      <c r="CY73" s="515"/>
      <c r="CZ73" s="515"/>
      <c r="DA73" s="515"/>
      <c r="DB73" s="515"/>
      <c r="DC73" s="515"/>
      <c r="DD73" s="515"/>
      <c r="DE73" s="515"/>
      <c r="DF73" s="515"/>
      <c r="DG73" s="515"/>
      <c r="DH73" s="515"/>
      <c r="DI73" s="515"/>
      <c r="DJ73" s="515"/>
      <c r="DK73" s="515"/>
      <c r="DL73" s="515"/>
      <c r="DM73" s="515"/>
      <c r="DN73" s="515"/>
      <c r="DO73" s="515"/>
      <c r="DP73" s="515"/>
      <c r="DQ73" s="515"/>
      <c r="DR73" s="515"/>
      <c r="DS73" s="515"/>
      <c r="DT73" s="515"/>
      <c r="DU73" s="515"/>
      <c r="DV73" s="515"/>
      <c r="DW73" s="515"/>
      <c r="DX73" s="515"/>
      <c r="DY73" s="515"/>
      <c r="DZ73" s="515"/>
      <c r="EA73" s="515"/>
      <c r="EB73" s="515"/>
      <c r="EC73" s="515"/>
      <c r="ED73" s="515"/>
      <c r="EE73" s="515"/>
      <c r="EF73" s="515"/>
      <c r="EG73" s="515"/>
      <c r="EH73" s="515"/>
      <c r="EI73" s="515"/>
      <c r="EJ73" s="515"/>
      <c r="EK73" s="515"/>
      <c r="EL73" s="515"/>
      <c r="EM73" s="515"/>
      <c r="EN73" s="515"/>
      <c r="EO73" s="515"/>
      <c r="EP73" s="515"/>
      <c r="EQ73" s="515"/>
      <c r="ER73" s="515"/>
      <c r="ES73" s="515"/>
      <c r="ET73" s="515"/>
      <c r="EU73" s="515"/>
      <c r="EV73" s="515"/>
      <c r="EW73" s="515"/>
      <c r="EX73" s="515"/>
      <c r="EY73" s="515"/>
      <c r="EZ73" s="515"/>
      <c r="FA73" s="515"/>
      <c r="FB73" s="515"/>
      <c r="FC73" s="515"/>
      <c r="FD73" s="515"/>
      <c r="FE73" s="515"/>
      <c r="FF73" s="515"/>
      <c r="FG73" s="515"/>
      <c r="FH73" s="515"/>
      <c r="FI73" s="515"/>
      <c r="FJ73" s="515"/>
      <c r="FK73" s="515"/>
      <c r="FL73" s="515"/>
      <c r="FM73" s="515"/>
      <c r="FN73" s="515"/>
      <c r="FO73" s="515"/>
      <c r="FP73" s="515"/>
      <c r="FQ73" s="515"/>
      <c r="FR73" s="515"/>
      <c r="FS73" s="515"/>
      <c r="FT73" s="515"/>
      <c r="FU73" s="515"/>
      <c r="FV73" s="515"/>
      <c r="FW73" s="515"/>
      <c r="FX73" s="515"/>
      <c r="FY73" s="515"/>
      <c r="FZ73" s="515"/>
      <c r="GA73" s="515"/>
      <c r="GB73" s="515"/>
      <c r="GC73" s="515"/>
      <c r="GD73" s="515"/>
      <c r="GE73" s="515"/>
      <c r="GF73" s="515"/>
      <c r="GG73" s="515"/>
      <c r="GH73" s="515"/>
      <c r="GI73" s="515"/>
      <c r="GJ73" s="515"/>
      <c r="GK73" s="515"/>
      <c r="GL73" s="515"/>
      <c r="GM73" s="515"/>
      <c r="GN73" s="515"/>
      <c r="GO73" s="515"/>
      <c r="GP73" s="515"/>
      <c r="GQ73" s="515"/>
      <c r="GR73" s="515"/>
      <c r="GS73" s="515"/>
      <c r="GT73" s="515"/>
      <c r="GU73" s="515"/>
      <c r="GV73" s="515"/>
      <c r="GW73" s="515"/>
      <c r="GX73" s="515"/>
      <c r="GY73" s="515"/>
      <c r="GZ73" s="515"/>
      <c r="HA73" s="515"/>
      <c r="HB73" s="515"/>
      <c r="HC73" s="515"/>
      <c r="HD73" s="515"/>
      <c r="HE73" s="515"/>
      <c r="HF73" s="515"/>
      <c r="HG73" s="515"/>
      <c r="HH73" s="515"/>
      <c r="HI73" s="515"/>
      <c r="HJ73" s="515"/>
      <c r="HK73" s="515"/>
      <c r="HL73" s="515"/>
      <c r="HM73" s="515"/>
      <c r="HN73" s="515"/>
      <c r="HO73" s="515"/>
      <c r="HP73" s="515"/>
      <c r="HQ73" s="515"/>
      <c r="HR73" s="515"/>
      <c r="HS73" s="515"/>
      <c r="HT73" s="515"/>
      <c r="HU73" s="515"/>
      <c r="HV73" s="515"/>
      <c r="HW73" s="515"/>
      <c r="HX73" s="515"/>
      <c r="HY73" s="515"/>
      <c r="HZ73" s="515"/>
      <c r="IA73" s="515"/>
      <c r="IB73" s="515"/>
      <c r="IC73" s="515"/>
      <c r="ID73" s="515"/>
      <c r="IE73" s="515"/>
      <c r="IF73" s="515"/>
      <c r="IG73" s="515"/>
      <c r="IH73" s="515"/>
      <c r="II73" s="515"/>
      <c r="IJ73" s="515"/>
      <c r="IK73" s="515"/>
      <c r="IL73" s="515"/>
      <c r="IM73" s="515"/>
      <c r="IN73" s="515"/>
      <c r="IO73" s="515"/>
      <c r="IP73" s="515"/>
      <c r="IQ73" s="515"/>
      <c r="IR73" s="515"/>
    </row>
    <row r="74" spans="1:252" ht="15">
      <c r="A74" s="515"/>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515"/>
      <c r="BC74" s="515"/>
      <c r="BD74" s="515"/>
      <c r="BE74" s="515"/>
      <c r="BF74" s="515"/>
      <c r="BG74" s="515"/>
      <c r="BH74" s="515"/>
      <c r="BI74" s="515"/>
      <c r="BJ74" s="515"/>
      <c r="BK74" s="515"/>
      <c r="BL74" s="515"/>
      <c r="BM74" s="515"/>
      <c r="BN74" s="515"/>
      <c r="BO74" s="515"/>
      <c r="BP74" s="515"/>
      <c r="BQ74" s="515"/>
      <c r="BR74" s="515"/>
      <c r="BS74" s="515"/>
      <c r="BT74" s="515"/>
      <c r="BU74" s="515"/>
      <c r="BV74" s="515"/>
      <c r="BW74" s="515"/>
      <c r="BX74" s="515"/>
      <c r="BY74" s="515"/>
      <c r="BZ74" s="515"/>
      <c r="CA74" s="515"/>
      <c r="CB74" s="515"/>
      <c r="CC74" s="515"/>
      <c r="CD74" s="515"/>
      <c r="CE74" s="515"/>
      <c r="CF74" s="515"/>
      <c r="CG74" s="515"/>
      <c r="CH74" s="515"/>
      <c r="CI74" s="515"/>
      <c r="CJ74" s="515"/>
      <c r="CK74" s="515"/>
      <c r="CL74" s="515"/>
      <c r="CM74" s="515"/>
      <c r="CN74" s="515"/>
      <c r="CO74" s="515"/>
      <c r="CP74" s="515"/>
      <c r="CQ74" s="515"/>
      <c r="CR74" s="515"/>
      <c r="CS74" s="515"/>
      <c r="CT74" s="515"/>
      <c r="CU74" s="515"/>
      <c r="CV74" s="515"/>
      <c r="CW74" s="515"/>
      <c r="CX74" s="515"/>
      <c r="CY74" s="515"/>
      <c r="CZ74" s="515"/>
      <c r="DA74" s="515"/>
      <c r="DB74" s="515"/>
      <c r="DC74" s="515"/>
      <c r="DD74" s="515"/>
      <c r="DE74" s="515"/>
      <c r="DF74" s="515"/>
      <c r="DG74" s="515"/>
      <c r="DH74" s="515"/>
      <c r="DI74" s="515"/>
      <c r="DJ74" s="515"/>
      <c r="DK74" s="515"/>
      <c r="DL74" s="515"/>
      <c r="DM74" s="515"/>
      <c r="DN74" s="515"/>
      <c r="DO74" s="515"/>
      <c r="DP74" s="515"/>
      <c r="DQ74" s="515"/>
      <c r="DR74" s="515"/>
      <c r="DS74" s="515"/>
      <c r="DT74" s="515"/>
      <c r="DU74" s="515"/>
      <c r="DV74" s="515"/>
      <c r="DW74" s="515"/>
      <c r="DX74" s="515"/>
      <c r="DY74" s="515"/>
      <c r="DZ74" s="515"/>
      <c r="EA74" s="515"/>
      <c r="EB74" s="515"/>
      <c r="EC74" s="515"/>
      <c r="ED74" s="515"/>
      <c r="EE74" s="515"/>
      <c r="EF74" s="515"/>
      <c r="EG74" s="515"/>
      <c r="EH74" s="515"/>
      <c r="EI74" s="515"/>
      <c r="EJ74" s="515"/>
      <c r="EK74" s="515"/>
      <c r="EL74" s="515"/>
      <c r="EM74" s="515"/>
      <c r="EN74" s="515"/>
      <c r="EO74" s="515"/>
      <c r="EP74" s="515"/>
      <c r="EQ74" s="515"/>
      <c r="ER74" s="515"/>
      <c r="ES74" s="515"/>
      <c r="ET74" s="515"/>
      <c r="EU74" s="515"/>
      <c r="EV74" s="515"/>
      <c r="EW74" s="515"/>
      <c r="EX74" s="515"/>
      <c r="EY74" s="515"/>
      <c r="EZ74" s="515"/>
      <c r="FA74" s="515"/>
      <c r="FB74" s="515"/>
      <c r="FC74" s="515"/>
      <c r="FD74" s="515"/>
      <c r="FE74" s="515"/>
      <c r="FF74" s="515"/>
      <c r="FG74" s="515"/>
      <c r="FH74" s="515"/>
      <c r="FI74" s="515"/>
      <c r="FJ74" s="515"/>
      <c r="FK74" s="515"/>
      <c r="FL74" s="515"/>
      <c r="FM74" s="515"/>
      <c r="FN74" s="515"/>
      <c r="FO74" s="515"/>
      <c r="FP74" s="515"/>
      <c r="FQ74" s="515"/>
      <c r="FR74" s="515"/>
      <c r="FS74" s="515"/>
      <c r="FT74" s="515"/>
      <c r="FU74" s="515"/>
      <c r="FV74" s="515"/>
      <c r="FW74" s="515"/>
      <c r="FX74" s="515"/>
      <c r="FY74" s="515"/>
      <c r="FZ74" s="515"/>
      <c r="GA74" s="515"/>
      <c r="GB74" s="515"/>
      <c r="GC74" s="515"/>
      <c r="GD74" s="515"/>
      <c r="GE74" s="515"/>
      <c r="GF74" s="515"/>
      <c r="GG74" s="515"/>
      <c r="GH74" s="515"/>
      <c r="GI74" s="515"/>
      <c r="GJ74" s="515"/>
      <c r="GK74" s="515"/>
      <c r="GL74" s="515"/>
      <c r="GM74" s="515"/>
      <c r="GN74" s="515"/>
      <c r="GO74" s="515"/>
      <c r="GP74" s="515"/>
      <c r="GQ74" s="515"/>
      <c r="GR74" s="515"/>
      <c r="GS74" s="515"/>
      <c r="GT74" s="515"/>
      <c r="GU74" s="515"/>
      <c r="GV74" s="515"/>
      <c r="GW74" s="515"/>
      <c r="GX74" s="515"/>
      <c r="GY74" s="515"/>
      <c r="GZ74" s="515"/>
      <c r="HA74" s="515"/>
      <c r="HB74" s="515"/>
      <c r="HC74" s="515"/>
      <c r="HD74" s="515"/>
      <c r="HE74" s="515"/>
      <c r="HF74" s="515"/>
      <c r="HG74" s="515"/>
      <c r="HH74" s="515"/>
      <c r="HI74" s="515"/>
      <c r="HJ74" s="515"/>
      <c r="HK74" s="515"/>
      <c r="HL74" s="515"/>
      <c r="HM74" s="515"/>
      <c r="HN74" s="515"/>
      <c r="HO74" s="515"/>
      <c r="HP74" s="515"/>
      <c r="HQ74" s="515"/>
      <c r="HR74" s="515"/>
      <c r="HS74" s="515"/>
      <c r="HT74" s="515"/>
      <c r="HU74" s="515"/>
      <c r="HV74" s="515"/>
      <c r="HW74" s="515"/>
      <c r="HX74" s="515"/>
      <c r="HY74" s="515"/>
      <c r="HZ74" s="515"/>
      <c r="IA74" s="515"/>
      <c r="IB74" s="515"/>
      <c r="IC74" s="515"/>
      <c r="ID74" s="515"/>
      <c r="IE74" s="515"/>
      <c r="IF74" s="515"/>
      <c r="IG74" s="515"/>
      <c r="IH74" s="515"/>
      <c r="II74" s="515"/>
      <c r="IJ74" s="515"/>
      <c r="IK74" s="515"/>
      <c r="IL74" s="515"/>
      <c r="IM74" s="515"/>
      <c r="IN74" s="515"/>
      <c r="IO74" s="515"/>
      <c r="IP74" s="515"/>
      <c r="IQ74" s="515"/>
      <c r="IR74" s="515"/>
    </row>
    <row r="75" spans="1:252" ht="15">
      <c r="A75" s="515"/>
      <c r="B75" s="515"/>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515"/>
      <c r="CA75" s="515"/>
      <c r="CB75" s="515"/>
      <c r="CC75" s="515"/>
      <c r="CD75" s="515"/>
      <c r="CE75" s="515"/>
      <c r="CF75" s="515"/>
      <c r="CG75" s="515"/>
      <c r="CH75" s="515"/>
      <c r="CI75" s="515"/>
      <c r="CJ75" s="515"/>
      <c r="CK75" s="515"/>
      <c r="CL75" s="515"/>
      <c r="CM75" s="515"/>
      <c r="CN75" s="515"/>
      <c r="CO75" s="515"/>
      <c r="CP75" s="515"/>
      <c r="CQ75" s="515"/>
      <c r="CR75" s="515"/>
      <c r="CS75" s="515"/>
      <c r="CT75" s="515"/>
      <c r="CU75" s="515"/>
      <c r="CV75" s="515"/>
      <c r="CW75" s="515"/>
      <c r="CX75" s="515"/>
      <c r="CY75" s="515"/>
      <c r="CZ75" s="515"/>
      <c r="DA75" s="515"/>
      <c r="DB75" s="515"/>
      <c r="DC75" s="515"/>
      <c r="DD75" s="515"/>
      <c r="DE75" s="515"/>
      <c r="DF75" s="515"/>
      <c r="DG75" s="515"/>
      <c r="DH75" s="515"/>
      <c r="DI75" s="515"/>
      <c r="DJ75" s="515"/>
      <c r="DK75" s="515"/>
      <c r="DL75" s="515"/>
      <c r="DM75" s="515"/>
      <c r="DN75" s="515"/>
      <c r="DO75" s="515"/>
      <c r="DP75" s="515"/>
      <c r="DQ75" s="515"/>
      <c r="DR75" s="515"/>
      <c r="DS75" s="515"/>
      <c r="DT75" s="515"/>
      <c r="DU75" s="515"/>
      <c r="DV75" s="515"/>
      <c r="DW75" s="515"/>
      <c r="DX75" s="515"/>
      <c r="DY75" s="515"/>
      <c r="DZ75" s="515"/>
      <c r="EA75" s="515"/>
      <c r="EB75" s="515"/>
      <c r="EC75" s="515"/>
      <c r="ED75" s="515"/>
      <c r="EE75" s="515"/>
      <c r="EF75" s="515"/>
      <c r="EG75" s="515"/>
      <c r="EH75" s="515"/>
      <c r="EI75" s="515"/>
      <c r="EJ75" s="515"/>
      <c r="EK75" s="515"/>
      <c r="EL75" s="515"/>
      <c r="EM75" s="515"/>
      <c r="EN75" s="515"/>
      <c r="EO75" s="515"/>
      <c r="EP75" s="515"/>
      <c r="EQ75" s="515"/>
      <c r="ER75" s="515"/>
      <c r="ES75" s="515"/>
      <c r="ET75" s="515"/>
      <c r="EU75" s="515"/>
      <c r="EV75" s="515"/>
      <c r="EW75" s="515"/>
      <c r="EX75" s="515"/>
      <c r="EY75" s="515"/>
      <c r="EZ75" s="515"/>
      <c r="FA75" s="515"/>
      <c r="FB75" s="515"/>
      <c r="FC75" s="515"/>
      <c r="FD75" s="515"/>
      <c r="FE75" s="515"/>
      <c r="FF75" s="515"/>
      <c r="FG75" s="515"/>
      <c r="FH75" s="515"/>
      <c r="FI75" s="515"/>
      <c r="FJ75" s="515"/>
      <c r="FK75" s="515"/>
      <c r="FL75" s="515"/>
      <c r="FM75" s="515"/>
      <c r="FN75" s="515"/>
      <c r="FO75" s="515"/>
      <c r="FP75" s="515"/>
      <c r="FQ75" s="515"/>
      <c r="FR75" s="515"/>
      <c r="FS75" s="515"/>
      <c r="FT75" s="515"/>
      <c r="FU75" s="515"/>
      <c r="FV75" s="515"/>
      <c r="FW75" s="515"/>
      <c r="FX75" s="515"/>
      <c r="FY75" s="515"/>
      <c r="FZ75" s="515"/>
      <c r="GA75" s="515"/>
      <c r="GB75" s="515"/>
      <c r="GC75" s="515"/>
      <c r="GD75" s="515"/>
      <c r="GE75" s="515"/>
      <c r="GF75" s="515"/>
      <c r="GG75" s="515"/>
      <c r="GH75" s="515"/>
      <c r="GI75" s="515"/>
      <c r="GJ75" s="515"/>
      <c r="GK75" s="515"/>
      <c r="GL75" s="515"/>
      <c r="GM75" s="515"/>
      <c r="GN75" s="515"/>
      <c r="GO75" s="515"/>
      <c r="GP75" s="515"/>
      <c r="GQ75" s="515"/>
      <c r="GR75" s="515"/>
      <c r="GS75" s="515"/>
      <c r="GT75" s="515"/>
      <c r="GU75" s="515"/>
      <c r="GV75" s="515"/>
      <c r="GW75" s="515"/>
      <c r="GX75" s="515"/>
      <c r="GY75" s="515"/>
      <c r="GZ75" s="515"/>
      <c r="HA75" s="515"/>
      <c r="HB75" s="515"/>
      <c r="HC75" s="515"/>
      <c r="HD75" s="515"/>
      <c r="HE75" s="515"/>
      <c r="HF75" s="515"/>
      <c r="HG75" s="515"/>
      <c r="HH75" s="515"/>
      <c r="HI75" s="515"/>
      <c r="HJ75" s="515"/>
      <c r="HK75" s="515"/>
      <c r="HL75" s="515"/>
      <c r="HM75" s="515"/>
      <c r="HN75" s="515"/>
      <c r="HO75" s="515"/>
      <c r="HP75" s="515"/>
      <c r="HQ75" s="515"/>
      <c r="HR75" s="515"/>
      <c r="HS75" s="515"/>
      <c r="HT75" s="515"/>
      <c r="HU75" s="515"/>
      <c r="HV75" s="515"/>
      <c r="HW75" s="515"/>
      <c r="HX75" s="515"/>
      <c r="HY75" s="515"/>
      <c r="HZ75" s="515"/>
      <c r="IA75" s="515"/>
      <c r="IB75" s="515"/>
      <c r="IC75" s="515"/>
      <c r="ID75" s="515"/>
      <c r="IE75" s="515"/>
      <c r="IF75" s="515"/>
      <c r="IG75" s="515"/>
      <c r="IH75" s="515"/>
      <c r="II75" s="515"/>
      <c r="IJ75" s="515"/>
      <c r="IK75" s="515"/>
      <c r="IL75" s="515"/>
      <c r="IM75" s="515"/>
      <c r="IN75" s="515"/>
      <c r="IO75" s="515"/>
      <c r="IP75" s="515"/>
      <c r="IQ75" s="515"/>
      <c r="IR75" s="515"/>
    </row>
    <row r="76" spans="1:252" ht="15">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515"/>
      <c r="CA76" s="515"/>
      <c r="CB76" s="515"/>
      <c r="CC76" s="515"/>
      <c r="CD76" s="515"/>
      <c r="CE76" s="515"/>
      <c r="CF76" s="515"/>
      <c r="CG76" s="515"/>
      <c r="CH76" s="515"/>
      <c r="CI76" s="515"/>
      <c r="CJ76" s="515"/>
      <c r="CK76" s="515"/>
      <c r="CL76" s="515"/>
      <c r="CM76" s="515"/>
      <c r="CN76" s="515"/>
      <c r="CO76" s="515"/>
      <c r="CP76" s="515"/>
      <c r="CQ76" s="515"/>
      <c r="CR76" s="515"/>
      <c r="CS76" s="515"/>
      <c r="CT76" s="515"/>
      <c r="CU76" s="515"/>
      <c r="CV76" s="515"/>
      <c r="CW76" s="515"/>
      <c r="CX76" s="515"/>
      <c r="CY76" s="515"/>
      <c r="CZ76" s="515"/>
      <c r="DA76" s="515"/>
      <c r="DB76" s="515"/>
      <c r="DC76" s="515"/>
      <c r="DD76" s="515"/>
      <c r="DE76" s="515"/>
      <c r="DF76" s="515"/>
      <c r="DG76" s="515"/>
      <c r="DH76" s="515"/>
      <c r="DI76" s="515"/>
      <c r="DJ76" s="515"/>
      <c r="DK76" s="515"/>
      <c r="DL76" s="515"/>
      <c r="DM76" s="515"/>
      <c r="DN76" s="515"/>
      <c r="DO76" s="515"/>
      <c r="DP76" s="515"/>
      <c r="DQ76" s="515"/>
      <c r="DR76" s="515"/>
      <c r="DS76" s="515"/>
      <c r="DT76" s="515"/>
      <c r="DU76" s="515"/>
      <c r="DV76" s="515"/>
      <c r="DW76" s="515"/>
      <c r="DX76" s="515"/>
      <c r="DY76" s="515"/>
      <c r="DZ76" s="515"/>
      <c r="EA76" s="515"/>
      <c r="EB76" s="515"/>
      <c r="EC76" s="515"/>
      <c r="ED76" s="515"/>
      <c r="EE76" s="515"/>
      <c r="EF76" s="515"/>
      <c r="EG76" s="515"/>
      <c r="EH76" s="515"/>
      <c r="EI76" s="515"/>
      <c r="EJ76" s="515"/>
      <c r="EK76" s="515"/>
      <c r="EL76" s="515"/>
      <c r="EM76" s="515"/>
      <c r="EN76" s="515"/>
      <c r="EO76" s="515"/>
      <c r="EP76" s="515"/>
      <c r="EQ76" s="515"/>
      <c r="ER76" s="515"/>
      <c r="ES76" s="515"/>
      <c r="ET76" s="515"/>
      <c r="EU76" s="515"/>
      <c r="EV76" s="515"/>
      <c r="EW76" s="515"/>
      <c r="EX76" s="515"/>
      <c r="EY76" s="515"/>
      <c r="EZ76" s="515"/>
      <c r="FA76" s="515"/>
      <c r="FB76" s="515"/>
      <c r="FC76" s="515"/>
      <c r="FD76" s="515"/>
      <c r="FE76" s="515"/>
      <c r="FF76" s="515"/>
      <c r="FG76" s="515"/>
      <c r="FH76" s="515"/>
      <c r="FI76" s="515"/>
      <c r="FJ76" s="515"/>
      <c r="FK76" s="515"/>
      <c r="FL76" s="515"/>
      <c r="FM76" s="515"/>
      <c r="FN76" s="515"/>
      <c r="FO76" s="515"/>
      <c r="FP76" s="515"/>
      <c r="FQ76" s="515"/>
      <c r="FR76" s="515"/>
      <c r="FS76" s="515"/>
      <c r="FT76" s="515"/>
      <c r="FU76" s="515"/>
      <c r="FV76" s="515"/>
      <c r="FW76" s="515"/>
      <c r="FX76" s="515"/>
      <c r="FY76" s="515"/>
      <c r="FZ76" s="515"/>
      <c r="GA76" s="515"/>
      <c r="GB76" s="515"/>
      <c r="GC76" s="515"/>
      <c r="GD76" s="515"/>
      <c r="GE76" s="515"/>
      <c r="GF76" s="515"/>
      <c r="GG76" s="515"/>
      <c r="GH76" s="515"/>
      <c r="GI76" s="515"/>
      <c r="GJ76" s="515"/>
      <c r="GK76" s="515"/>
      <c r="GL76" s="515"/>
      <c r="GM76" s="515"/>
      <c r="GN76" s="515"/>
      <c r="GO76" s="515"/>
      <c r="GP76" s="515"/>
      <c r="GQ76" s="515"/>
      <c r="GR76" s="515"/>
      <c r="GS76" s="515"/>
      <c r="GT76" s="515"/>
      <c r="GU76" s="515"/>
      <c r="GV76" s="515"/>
      <c r="GW76" s="515"/>
      <c r="GX76" s="515"/>
      <c r="GY76" s="515"/>
      <c r="GZ76" s="515"/>
      <c r="HA76" s="515"/>
      <c r="HB76" s="515"/>
      <c r="HC76" s="515"/>
      <c r="HD76" s="515"/>
      <c r="HE76" s="515"/>
      <c r="HF76" s="515"/>
      <c r="HG76" s="515"/>
      <c r="HH76" s="515"/>
      <c r="HI76" s="515"/>
      <c r="HJ76" s="515"/>
      <c r="HK76" s="515"/>
      <c r="HL76" s="515"/>
      <c r="HM76" s="515"/>
      <c r="HN76" s="515"/>
      <c r="HO76" s="515"/>
      <c r="HP76" s="515"/>
      <c r="HQ76" s="515"/>
      <c r="HR76" s="515"/>
      <c r="HS76" s="515"/>
      <c r="HT76" s="515"/>
      <c r="HU76" s="515"/>
      <c r="HV76" s="515"/>
      <c r="HW76" s="515"/>
      <c r="HX76" s="515"/>
      <c r="HY76" s="515"/>
      <c r="HZ76" s="515"/>
      <c r="IA76" s="515"/>
      <c r="IB76" s="515"/>
      <c r="IC76" s="515"/>
      <c r="ID76" s="515"/>
      <c r="IE76" s="515"/>
      <c r="IF76" s="515"/>
      <c r="IG76" s="515"/>
      <c r="IH76" s="515"/>
      <c r="II76" s="515"/>
      <c r="IJ76" s="515"/>
      <c r="IK76" s="515"/>
      <c r="IL76" s="515"/>
      <c r="IM76" s="515"/>
      <c r="IN76" s="515"/>
      <c r="IO76" s="515"/>
      <c r="IP76" s="515"/>
      <c r="IQ76" s="515"/>
      <c r="IR76" s="515"/>
    </row>
    <row r="77" spans="1:252" ht="15">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515"/>
      <c r="CA77" s="515"/>
      <c r="CB77" s="515"/>
      <c r="CC77" s="515"/>
      <c r="CD77" s="515"/>
      <c r="CE77" s="515"/>
      <c r="CF77" s="515"/>
      <c r="CG77" s="515"/>
      <c r="CH77" s="515"/>
      <c r="CI77" s="515"/>
      <c r="CJ77" s="515"/>
      <c r="CK77" s="515"/>
      <c r="CL77" s="515"/>
      <c r="CM77" s="515"/>
      <c r="CN77" s="515"/>
      <c r="CO77" s="515"/>
      <c r="CP77" s="515"/>
      <c r="CQ77" s="515"/>
      <c r="CR77" s="515"/>
      <c r="CS77" s="515"/>
      <c r="CT77" s="515"/>
      <c r="CU77" s="515"/>
      <c r="CV77" s="515"/>
      <c r="CW77" s="515"/>
      <c r="CX77" s="515"/>
      <c r="CY77" s="515"/>
      <c r="CZ77" s="515"/>
      <c r="DA77" s="515"/>
      <c r="DB77" s="515"/>
      <c r="DC77" s="515"/>
      <c r="DD77" s="515"/>
      <c r="DE77" s="515"/>
      <c r="DF77" s="515"/>
      <c r="DG77" s="515"/>
      <c r="DH77" s="515"/>
      <c r="DI77" s="515"/>
      <c r="DJ77" s="515"/>
      <c r="DK77" s="515"/>
      <c r="DL77" s="515"/>
      <c r="DM77" s="515"/>
      <c r="DN77" s="515"/>
      <c r="DO77" s="515"/>
      <c r="DP77" s="515"/>
      <c r="DQ77" s="515"/>
      <c r="DR77" s="515"/>
      <c r="DS77" s="515"/>
      <c r="DT77" s="515"/>
      <c r="DU77" s="515"/>
      <c r="DV77" s="515"/>
      <c r="DW77" s="515"/>
      <c r="DX77" s="515"/>
      <c r="DY77" s="515"/>
      <c r="DZ77" s="515"/>
      <c r="EA77" s="515"/>
      <c r="EB77" s="515"/>
      <c r="EC77" s="515"/>
      <c r="ED77" s="515"/>
      <c r="EE77" s="515"/>
      <c r="EF77" s="515"/>
      <c r="EG77" s="515"/>
      <c r="EH77" s="515"/>
      <c r="EI77" s="515"/>
      <c r="EJ77" s="515"/>
      <c r="EK77" s="515"/>
      <c r="EL77" s="515"/>
      <c r="EM77" s="515"/>
      <c r="EN77" s="515"/>
      <c r="EO77" s="515"/>
      <c r="EP77" s="515"/>
      <c r="EQ77" s="515"/>
      <c r="ER77" s="515"/>
      <c r="ES77" s="515"/>
      <c r="ET77" s="515"/>
      <c r="EU77" s="515"/>
      <c r="EV77" s="515"/>
      <c r="EW77" s="515"/>
      <c r="EX77" s="515"/>
      <c r="EY77" s="515"/>
      <c r="EZ77" s="515"/>
      <c r="FA77" s="515"/>
      <c r="FB77" s="515"/>
      <c r="FC77" s="515"/>
      <c r="FD77" s="515"/>
      <c r="FE77" s="515"/>
      <c r="FF77" s="515"/>
      <c r="FG77" s="515"/>
      <c r="FH77" s="515"/>
      <c r="FI77" s="515"/>
      <c r="FJ77" s="515"/>
      <c r="FK77" s="515"/>
      <c r="FL77" s="515"/>
      <c r="FM77" s="515"/>
      <c r="FN77" s="515"/>
      <c r="FO77" s="515"/>
      <c r="FP77" s="515"/>
      <c r="FQ77" s="515"/>
      <c r="FR77" s="515"/>
      <c r="FS77" s="515"/>
      <c r="FT77" s="515"/>
      <c r="FU77" s="515"/>
      <c r="FV77" s="515"/>
      <c r="FW77" s="515"/>
      <c r="FX77" s="515"/>
      <c r="FY77" s="515"/>
      <c r="FZ77" s="515"/>
      <c r="GA77" s="515"/>
      <c r="GB77" s="515"/>
      <c r="GC77" s="515"/>
      <c r="GD77" s="515"/>
      <c r="GE77" s="515"/>
      <c r="GF77" s="515"/>
      <c r="GG77" s="515"/>
      <c r="GH77" s="515"/>
      <c r="GI77" s="515"/>
      <c r="GJ77" s="515"/>
      <c r="GK77" s="515"/>
      <c r="GL77" s="515"/>
      <c r="GM77" s="515"/>
      <c r="GN77" s="515"/>
      <c r="GO77" s="515"/>
      <c r="GP77" s="515"/>
      <c r="GQ77" s="515"/>
      <c r="GR77" s="515"/>
      <c r="GS77" s="515"/>
      <c r="GT77" s="515"/>
      <c r="GU77" s="515"/>
      <c r="GV77" s="515"/>
      <c r="GW77" s="515"/>
      <c r="GX77" s="515"/>
      <c r="GY77" s="515"/>
      <c r="GZ77" s="515"/>
      <c r="HA77" s="515"/>
      <c r="HB77" s="515"/>
      <c r="HC77" s="515"/>
      <c r="HD77" s="515"/>
      <c r="HE77" s="515"/>
      <c r="HF77" s="515"/>
      <c r="HG77" s="515"/>
      <c r="HH77" s="515"/>
      <c r="HI77" s="515"/>
      <c r="HJ77" s="515"/>
      <c r="HK77" s="515"/>
      <c r="HL77" s="515"/>
      <c r="HM77" s="515"/>
      <c r="HN77" s="515"/>
      <c r="HO77" s="515"/>
      <c r="HP77" s="515"/>
      <c r="HQ77" s="515"/>
      <c r="HR77" s="515"/>
      <c r="HS77" s="515"/>
      <c r="HT77" s="515"/>
      <c r="HU77" s="515"/>
      <c r="HV77" s="515"/>
      <c r="HW77" s="515"/>
      <c r="HX77" s="515"/>
      <c r="HY77" s="515"/>
      <c r="HZ77" s="515"/>
      <c r="IA77" s="515"/>
      <c r="IB77" s="515"/>
      <c r="IC77" s="515"/>
      <c r="ID77" s="515"/>
      <c r="IE77" s="515"/>
      <c r="IF77" s="515"/>
      <c r="IG77" s="515"/>
      <c r="IH77" s="515"/>
      <c r="II77" s="515"/>
      <c r="IJ77" s="515"/>
      <c r="IK77" s="515"/>
      <c r="IL77" s="515"/>
      <c r="IM77" s="515"/>
      <c r="IN77" s="515"/>
      <c r="IO77" s="515"/>
      <c r="IP77" s="515"/>
      <c r="IQ77" s="515"/>
      <c r="IR77" s="515"/>
    </row>
    <row r="78" spans="1:252" ht="15">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515"/>
      <c r="CA78" s="515"/>
      <c r="CB78" s="515"/>
      <c r="CC78" s="515"/>
      <c r="CD78" s="515"/>
      <c r="CE78" s="515"/>
      <c r="CF78" s="515"/>
      <c r="CG78" s="515"/>
      <c r="CH78" s="515"/>
      <c r="CI78" s="515"/>
      <c r="CJ78" s="515"/>
      <c r="CK78" s="515"/>
      <c r="CL78" s="515"/>
      <c r="CM78" s="515"/>
      <c r="CN78" s="515"/>
      <c r="CO78" s="515"/>
      <c r="CP78" s="515"/>
      <c r="CQ78" s="515"/>
      <c r="CR78" s="515"/>
      <c r="CS78" s="515"/>
      <c r="CT78" s="515"/>
      <c r="CU78" s="515"/>
      <c r="CV78" s="515"/>
      <c r="CW78" s="515"/>
      <c r="CX78" s="515"/>
      <c r="CY78" s="515"/>
      <c r="CZ78" s="515"/>
      <c r="DA78" s="515"/>
      <c r="DB78" s="515"/>
      <c r="DC78" s="515"/>
      <c r="DD78" s="515"/>
      <c r="DE78" s="515"/>
      <c r="DF78" s="515"/>
      <c r="DG78" s="515"/>
      <c r="DH78" s="515"/>
      <c r="DI78" s="515"/>
      <c r="DJ78" s="515"/>
      <c r="DK78" s="515"/>
      <c r="DL78" s="515"/>
      <c r="DM78" s="515"/>
      <c r="DN78" s="515"/>
      <c r="DO78" s="515"/>
      <c r="DP78" s="515"/>
      <c r="DQ78" s="515"/>
      <c r="DR78" s="515"/>
      <c r="DS78" s="515"/>
      <c r="DT78" s="515"/>
      <c r="DU78" s="515"/>
      <c r="DV78" s="515"/>
      <c r="DW78" s="515"/>
      <c r="DX78" s="515"/>
      <c r="DY78" s="515"/>
      <c r="DZ78" s="515"/>
      <c r="EA78" s="515"/>
      <c r="EB78" s="515"/>
      <c r="EC78" s="515"/>
      <c r="ED78" s="515"/>
      <c r="EE78" s="515"/>
      <c r="EF78" s="515"/>
      <c r="EG78" s="515"/>
      <c r="EH78" s="515"/>
      <c r="EI78" s="515"/>
      <c r="EJ78" s="515"/>
      <c r="EK78" s="515"/>
      <c r="EL78" s="515"/>
      <c r="EM78" s="515"/>
      <c r="EN78" s="515"/>
      <c r="EO78" s="515"/>
      <c r="EP78" s="515"/>
      <c r="EQ78" s="515"/>
      <c r="ER78" s="515"/>
      <c r="ES78" s="515"/>
      <c r="ET78" s="515"/>
      <c r="EU78" s="515"/>
      <c r="EV78" s="515"/>
      <c r="EW78" s="515"/>
      <c r="EX78" s="515"/>
      <c r="EY78" s="515"/>
      <c r="EZ78" s="515"/>
      <c r="FA78" s="515"/>
      <c r="FB78" s="515"/>
      <c r="FC78" s="515"/>
      <c r="FD78" s="515"/>
      <c r="FE78" s="515"/>
      <c r="FF78" s="515"/>
      <c r="FG78" s="515"/>
      <c r="FH78" s="515"/>
      <c r="FI78" s="515"/>
      <c r="FJ78" s="515"/>
      <c r="FK78" s="515"/>
      <c r="FL78" s="515"/>
      <c r="FM78" s="515"/>
      <c r="FN78" s="515"/>
      <c r="FO78" s="515"/>
      <c r="FP78" s="515"/>
      <c r="FQ78" s="515"/>
      <c r="FR78" s="515"/>
      <c r="FS78" s="515"/>
      <c r="FT78" s="515"/>
      <c r="FU78" s="515"/>
      <c r="FV78" s="515"/>
      <c r="FW78" s="515"/>
      <c r="FX78" s="515"/>
      <c r="FY78" s="515"/>
      <c r="FZ78" s="515"/>
      <c r="GA78" s="515"/>
      <c r="GB78" s="515"/>
      <c r="GC78" s="515"/>
      <c r="GD78" s="515"/>
      <c r="GE78" s="515"/>
      <c r="GF78" s="515"/>
      <c r="GG78" s="515"/>
      <c r="GH78" s="515"/>
      <c r="GI78" s="515"/>
      <c r="GJ78" s="515"/>
      <c r="GK78" s="515"/>
      <c r="GL78" s="515"/>
      <c r="GM78" s="515"/>
      <c r="GN78" s="515"/>
      <c r="GO78" s="515"/>
      <c r="GP78" s="515"/>
      <c r="GQ78" s="515"/>
      <c r="GR78" s="515"/>
      <c r="GS78" s="515"/>
      <c r="GT78" s="515"/>
      <c r="GU78" s="515"/>
      <c r="GV78" s="515"/>
      <c r="GW78" s="515"/>
      <c r="GX78" s="515"/>
      <c r="GY78" s="515"/>
      <c r="GZ78" s="515"/>
      <c r="HA78" s="515"/>
      <c r="HB78" s="515"/>
      <c r="HC78" s="515"/>
      <c r="HD78" s="515"/>
      <c r="HE78" s="515"/>
      <c r="HF78" s="515"/>
      <c r="HG78" s="515"/>
      <c r="HH78" s="515"/>
      <c r="HI78" s="515"/>
      <c r="HJ78" s="515"/>
      <c r="HK78" s="515"/>
      <c r="HL78" s="515"/>
      <c r="HM78" s="515"/>
      <c r="HN78" s="515"/>
      <c r="HO78" s="515"/>
      <c r="HP78" s="515"/>
      <c r="HQ78" s="515"/>
      <c r="HR78" s="515"/>
      <c r="HS78" s="515"/>
      <c r="HT78" s="515"/>
      <c r="HU78" s="515"/>
      <c r="HV78" s="515"/>
      <c r="HW78" s="515"/>
      <c r="HX78" s="515"/>
      <c r="HY78" s="515"/>
      <c r="HZ78" s="515"/>
      <c r="IA78" s="515"/>
      <c r="IB78" s="515"/>
      <c r="IC78" s="515"/>
      <c r="ID78" s="515"/>
      <c r="IE78" s="515"/>
      <c r="IF78" s="515"/>
      <c r="IG78" s="515"/>
      <c r="IH78" s="515"/>
      <c r="II78" s="515"/>
      <c r="IJ78" s="515"/>
      <c r="IK78" s="515"/>
      <c r="IL78" s="515"/>
      <c r="IM78" s="515"/>
      <c r="IN78" s="515"/>
      <c r="IO78" s="515"/>
      <c r="IP78" s="515"/>
      <c r="IQ78" s="515"/>
      <c r="IR78" s="515"/>
    </row>
    <row r="79" spans="1:252" ht="15">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515"/>
      <c r="CA79" s="515"/>
      <c r="CB79" s="515"/>
      <c r="CC79" s="515"/>
      <c r="CD79" s="515"/>
      <c r="CE79" s="515"/>
      <c r="CF79" s="515"/>
      <c r="CG79" s="515"/>
      <c r="CH79" s="515"/>
      <c r="CI79" s="515"/>
      <c r="CJ79" s="515"/>
      <c r="CK79" s="515"/>
      <c r="CL79" s="515"/>
      <c r="CM79" s="515"/>
      <c r="CN79" s="515"/>
      <c r="CO79" s="515"/>
      <c r="CP79" s="515"/>
      <c r="CQ79" s="515"/>
      <c r="CR79" s="515"/>
      <c r="CS79" s="515"/>
      <c r="CT79" s="515"/>
      <c r="CU79" s="515"/>
      <c r="CV79" s="515"/>
      <c r="CW79" s="515"/>
      <c r="CX79" s="515"/>
      <c r="CY79" s="515"/>
      <c r="CZ79" s="515"/>
      <c r="DA79" s="515"/>
      <c r="DB79" s="515"/>
      <c r="DC79" s="515"/>
      <c r="DD79" s="515"/>
      <c r="DE79" s="515"/>
      <c r="DF79" s="515"/>
      <c r="DG79" s="515"/>
      <c r="DH79" s="515"/>
      <c r="DI79" s="515"/>
      <c r="DJ79" s="515"/>
      <c r="DK79" s="515"/>
      <c r="DL79" s="515"/>
      <c r="DM79" s="515"/>
      <c r="DN79" s="515"/>
      <c r="DO79" s="515"/>
      <c r="DP79" s="515"/>
      <c r="DQ79" s="515"/>
      <c r="DR79" s="515"/>
      <c r="DS79" s="515"/>
      <c r="DT79" s="515"/>
      <c r="DU79" s="515"/>
      <c r="DV79" s="515"/>
      <c r="DW79" s="515"/>
      <c r="DX79" s="515"/>
      <c r="DY79" s="515"/>
      <c r="DZ79" s="515"/>
      <c r="EA79" s="515"/>
      <c r="EB79" s="515"/>
      <c r="EC79" s="515"/>
      <c r="ED79" s="515"/>
      <c r="EE79" s="515"/>
      <c r="EF79" s="515"/>
      <c r="EG79" s="515"/>
      <c r="EH79" s="515"/>
      <c r="EI79" s="515"/>
      <c r="EJ79" s="515"/>
      <c r="EK79" s="515"/>
      <c r="EL79" s="515"/>
      <c r="EM79" s="515"/>
      <c r="EN79" s="515"/>
      <c r="EO79" s="515"/>
      <c r="EP79" s="515"/>
      <c r="EQ79" s="515"/>
      <c r="ER79" s="515"/>
      <c r="ES79" s="515"/>
      <c r="ET79" s="515"/>
      <c r="EU79" s="515"/>
      <c r="EV79" s="515"/>
      <c r="EW79" s="515"/>
      <c r="EX79" s="515"/>
      <c r="EY79" s="515"/>
      <c r="EZ79" s="515"/>
      <c r="FA79" s="515"/>
      <c r="FB79" s="515"/>
      <c r="FC79" s="515"/>
      <c r="FD79" s="515"/>
      <c r="FE79" s="515"/>
      <c r="FF79" s="515"/>
      <c r="FG79" s="515"/>
      <c r="FH79" s="515"/>
      <c r="FI79" s="515"/>
      <c r="FJ79" s="515"/>
      <c r="FK79" s="515"/>
      <c r="FL79" s="515"/>
      <c r="FM79" s="515"/>
      <c r="FN79" s="515"/>
      <c r="FO79" s="515"/>
      <c r="FP79" s="515"/>
      <c r="FQ79" s="515"/>
      <c r="FR79" s="515"/>
      <c r="FS79" s="515"/>
      <c r="FT79" s="515"/>
      <c r="FU79" s="515"/>
      <c r="FV79" s="515"/>
      <c r="FW79" s="515"/>
      <c r="FX79" s="515"/>
      <c r="FY79" s="515"/>
      <c r="FZ79" s="515"/>
      <c r="GA79" s="515"/>
      <c r="GB79" s="515"/>
      <c r="GC79" s="515"/>
      <c r="GD79" s="515"/>
      <c r="GE79" s="515"/>
      <c r="GF79" s="515"/>
      <c r="GG79" s="515"/>
      <c r="GH79" s="515"/>
      <c r="GI79" s="515"/>
      <c r="GJ79" s="515"/>
      <c r="GK79" s="515"/>
      <c r="GL79" s="515"/>
      <c r="GM79" s="515"/>
      <c r="GN79" s="515"/>
      <c r="GO79" s="515"/>
      <c r="GP79" s="515"/>
      <c r="GQ79" s="515"/>
      <c r="GR79" s="515"/>
      <c r="GS79" s="515"/>
      <c r="GT79" s="515"/>
      <c r="GU79" s="515"/>
      <c r="GV79" s="515"/>
      <c r="GW79" s="515"/>
      <c r="GX79" s="515"/>
      <c r="GY79" s="515"/>
      <c r="GZ79" s="515"/>
      <c r="HA79" s="515"/>
      <c r="HB79" s="515"/>
      <c r="HC79" s="515"/>
      <c r="HD79" s="515"/>
      <c r="HE79" s="515"/>
      <c r="HF79" s="515"/>
      <c r="HG79" s="515"/>
      <c r="HH79" s="515"/>
      <c r="HI79" s="515"/>
      <c r="HJ79" s="515"/>
      <c r="HK79" s="515"/>
      <c r="HL79" s="515"/>
      <c r="HM79" s="515"/>
      <c r="HN79" s="515"/>
      <c r="HO79" s="515"/>
      <c r="HP79" s="515"/>
      <c r="HQ79" s="515"/>
      <c r="HR79" s="515"/>
      <c r="HS79" s="515"/>
      <c r="HT79" s="515"/>
      <c r="HU79" s="515"/>
      <c r="HV79" s="515"/>
      <c r="HW79" s="515"/>
      <c r="HX79" s="515"/>
      <c r="HY79" s="515"/>
      <c r="HZ79" s="515"/>
      <c r="IA79" s="515"/>
      <c r="IB79" s="515"/>
      <c r="IC79" s="515"/>
      <c r="ID79" s="515"/>
      <c r="IE79" s="515"/>
      <c r="IF79" s="515"/>
      <c r="IG79" s="515"/>
      <c r="IH79" s="515"/>
      <c r="II79" s="515"/>
      <c r="IJ79" s="515"/>
      <c r="IK79" s="515"/>
      <c r="IL79" s="515"/>
      <c r="IM79" s="515"/>
      <c r="IN79" s="515"/>
      <c r="IO79" s="515"/>
      <c r="IP79" s="515"/>
      <c r="IQ79" s="515"/>
      <c r="IR79" s="515"/>
    </row>
    <row r="80" spans="1:252" ht="15">
      <c r="A80" s="515"/>
      <c r="B80" s="515"/>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BB80" s="515"/>
      <c r="BC80" s="515"/>
      <c r="BD80" s="515"/>
      <c r="BE80" s="515"/>
      <c r="BF80" s="515"/>
      <c r="BG80" s="515"/>
      <c r="BH80" s="515"/>
      <c r="BI80" s="515"/>
      <c r="BJ80" s="515"/>
      <c r="BK80" s="515"/>
      <c r="BL80" s="515"/>
      <c r="BM80" s="515"/>
      <c r="BN80" s="515"/>
      <c r="BO80" s="515"/>
      <c r="BP80" s="515"/>
      <c r="BQ80" s="515"/>
      <c r="BR80" s="515"/>
      <c r="BS80" s="515"/>
      <c r="BT80" s="515"/>
      <c r="BU80" s="515"/>
      <c r="BV80" s="515"/>
      <c r="BW80" s="515"/>
      <c r="BX80" s="515"/>
      <c r="BY80" s="515"/>
      <c r="BZ80" s="515"/>
      <c r="CA80" s="515"/>
      <c r="CB80" s="515"/>
      <c r="CC80" s="515"/>
      <c r="CD80" s="515"/>
      <c r="CE80" s="515"/>
      <c r="CF80" s="515"/>
      <c r="CG80" s="515"/>
      <c r="CH80" s="515"/>
      <c r="CI80" s="515"/>
      <c r="CJ80" s="515"/>
      <c r="CK80" s="515"/>
      <c r="CL80" s="515"/>
      <c r="CM80" s="515"/>
      <c r="CN80" s="515"/>
      <c r="CO80" s="515"/>
      <c r="CP80" s="515"/>
      <c r="CQ80" s="515"/>
      <c r="CR80" s="515"/>
      <c r="CS80" s="515"/>
      <c r="CT80" s="515"/>
      <c r="CU80" s="515"/>
      <c r="CV80" s="515"/>
      <c r="CW80" s="515"/>
      <c r="CX80" s="515"/>
      <c r="CY80" s="515"/>
      <c r="CZ80" s="515"/>
      <c r="DA80" s="515"/>
      <c r="DB80" s="515"/>
      <c r="DC80" s="515"/>
      <c r="DD80" s="515"/>
      <c r="DE80" s="515"/>
      <c r="DF80" s="515"/>
      <c r="DG80" s="515"/>
      <c r="DH80" s="515"/>
      <c r="DI80" s="515"/>
      <c r="DJ80" s="515"/>
      <c r="DK80" s="515"/>
      <c r="DL80" s="515"/>
      <c r="DM80" s="515"/>
      <c r="DN80" s="515"/>
      <c r="DO80" s="515"/>
      <c r="DP80" s="515"/>
      <c r="DQ80" s="515"/>
      <c r="DR80" s="515"/>
      <c r="DS80" s="515"/>
      <c r="DT80" s="515"/>
      <c r="DU80" s="515"/>
      <c r="DV80" s="515"/>
      <c r="DW80" s="515"/>
      <c r="DX80" s="515"/>
      <c r="DY80" s="515"/>
      <c r="DZ80" s="515"/>
      <c r="EA80" s="515"/>
      <c r="EB80" s="515"/>
      <c r="EC80" s="515"/>
      <c r="ED80" s="515"/>
      <c r="EE80" s="515"/>
      <c r="EF80" s="515"/>
      <c r="EG80" s="515"/>
      <c r="EH80" s="515"/>
      <c r="EI80" s="515"/>
      <c r="EJ80" s="515"/>
      <c r="EK80" s="515"/>
      <c r="EL80" s="515"/>
      <c r="EM80" s="515"/>
      <c r="EN80" s="515"/>
      <c r="EO80" s="515"/>
      <c r="EP80" s="515"/>
      <c r="EQ80" s="515"/>
      <c r="ER80" s="515"/>
      <c r="ES80" s="515"/>
      <c r="ET80" s="515"/>
      <c r="EU80" s="515"/>
      <c r="EV80" s="515"/>
      <c r="EW80" s="515"/>
      <c r="EX80" s="515"/>
      <c r="EY80" s="515"/>
      <c r="EZ80" s="515"/>
      <c r="FA80" s="515"/>
      <c r="FB80" s="515"/>
      <c r="FC80" s="515"/>
      <c r="FD80" s="515"/>
      <c r="FE80" s="515"/>
      <c r="FF80" s="515"/>
      <c r="FG80" s="515"/>
      <c r="FH80" s="515"/>
      <c r="FI80" s="515"/>
      <c r="FJ80" s="515"/>
      <c r="FK80" s="515"/>
      <c r="FL80" s="515"/>
      <c r="FM80" s="515"/>
      <c r="FN80" s="515"/>
      <c r="FO80" s="515"/>
      <c r="FP80" s="515"/>
      <c r="FQ80" s="515"/>
      <c r="FR80" s="515"/>
      <c r="FS80" s="515"/>
      <c r="FT80" s="515"/>
      <c r="FU80" s="515"/>
      <c r="FV80" s="515"/>
      <c r="FW80" s="515"/>
      <c r="FX80" s="515"/>
      <c r="FY80" s="515"/>
      <c r="FZ80" s="515"/>
      <c r="GA80" s="515"/>
      <c r="GB80" s="515"/>
      <c r="GC80" s="515"/>
      <c r="GD80" s="515"/>
      <c r="GE80" s="515"/>
      <c r="GF80" s="515"/>
      <c r="GG80" s="515"/>
      <c r="GH80" s="515"/>
      <c r="GI80" s="515"/>
      <c r="GJ80" s="515"/>
      <c r="GK80" s="515"/>
      <c r="GL80" s="515"/>
      <c r="GM80" s="515"/>
      <c r="GN80" s="515"/>
      <c r="GO80" s="515"/>
      <c r="GP80" s="515"/>
      <c r="GQ80" s="515"/>
      <c r="GR80" s="515"/>
      <c r="GS80" s="515"/>
      <c r="GT80" s="515"/>
      <c r="GU80" s="515"/>
      <c r="GV80" s="515"/>
      <c r="GW80" s="515"/>
      <c r="GX80" s="515"/>
      <c r="GY80" s="515"/>
      <c r="GZ80" s="515"/>
      <c r="HA80" s="515"/>
      <c r="HB80" s="515"/>
      <c r="HC80" s="515"/>
      <c r="HD80" s="515"/>
      <c r="HE80" s="515"/>
      <c r="HF80" s="515"/>
      <c r="HG80" s="515"/>
      <c r="HH80" s="515"/>
      <c r="HI80" s="515"/>
      <c r="HJ80" s="515"/>
      <c r="HK80" s="515"/>
      <c r="HL80" s="515"/>
      <c r="HM80" s="515"/>
      <c r="HN80" s="515"/>
      <c r="HO80" s="515"/>
      <c r="HP80" s="515"/>
      <c r="HQ80" s="515"/>
      <c r="HR80" s="515"/>
      <c r="HS80" s="515"/>
      <c r="HT80" s="515"/>
      <c r="HU80" s="515"/>
      <c r="HV80" s="515"/>
      <c r="HW80" s="515"/>
      <c r="HX80" s="515"/>
      <c r="HY80" s="515"/>
      <c r="HZ80" s="515"/>
      <c r="IA80" s="515"/>
      <c r="IB80" s="515"/>
      <c r="IC80" s="515"/>
      <c r="ID80" s="515"/>
      <c r="IE80" s="515"/>
      <c r="IF80" s="515"/>
      <c r="IG80" s="515"/>
      <c r="IH80" s="515"/>
      <c r="II80" s="515"/>
      <c r="IJ80" s="515"/>
      <c r="IK80" s="515"/>
      <c r="IL80" s="515"/>
      <c r="IM80" s="515"/>
      <c r="IN80" s="515"/>
      <c r="IO80" s="515"/>
      <c r="IP80" s="515"/>
      <c r="IQ80" s="515"/>
      <c r="IR80" s="515"/>
    </row>
    <row r="81" spans="1:252" ht="15">
      <c r="A81" s="515"/>
      <c r="B81" s="515"/>
      <c r="C81" s="515"/>
      <c r="D81" s="515"/>
      <c r="E81" s="515"/>
      <c r="F81" s="515"/>
      <c r="G81" s="515"/>
      <c r="H81" s="515"/>
      <c r="I81" s="515"/>
      <c r="J81" s="515"/>
      <c r="K81" s="515"/>
      <c r="L81" s="515"/>
      <c r="M81" s="515"/>
      <c r="N81" s="515"/>
      <c r="O81" s="515"/>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15"/>
      <c r="BN81" s="515"/>
      <c r="BO81" s="515"/>
      <c r="BP81" s="515"/>
      <c r="BQ81" s="515"/>
      <c r="BR81" s="515"/>
      <c r="BS81" s="515"/>
      <c r="BT81" s="515"/>
      <c r="BU81" s="515"/>
      <c r="BV81" s="515"/>
      <c r="BW81" s="515"/>
      <c r="BX81" s="515"/>
      <c r="BY81" s="515"/>
      <c r="BZ81" s="515"/>
      <c r="CA81" s="515"/>
      <c r="CB81" s="515"/>
      <c r="CC81" s="515"/>
      <c r="CD81" s="515"/>
      <c r="CE81" s="515"/>
      <c r="CF81" s="515"/>
      <c r="CG81" s="515"/>
      <c r="CH81" s="515"/>
      <c r="CI81" s="515"/>
      <c r="CJ81" s="515"/>
      <c r="CK81" s="515"/>
      <c r="CL81" s="515"/>
      <c r="CM81" s="515"/>
      <c r="CN81" s="515"/>
      <c r="CO81" s="515"/>
      <c r="CP81" s="515"/>
      <c r="CQ81" s="515"/>
      <c r="CR81" s="515"/>
      <c r="CS81" s="515"/>
      <c r="CT81" s="515"/>
      <c r="CU81" s="515"/>
      <c r="CV81" s="515"/>
      <c r="CW81" s="515"/>
      <c r="CX81" s="515"/>
      <c r="CY81" s="515"/>
      <c r="CZ81" s="515"/>
      <c r="DA81" s="515"/>
      <c r="DB81" s="515"/>
      <c r="DC81" s="515"/>
      <c r="DD81" s="515"/>
      <c r="DE81" s="515"/>
      <c r="DF81" s="515"/>
      <c r="DG81" s="515"/>
      <c r="DH81" s="515"/>
      <c r="DI81" s="515"/>
      <c r="DJ81" s="515"/>
      <c r="DK81" s="515"/>
      <c r="DL81" s="515"/>
      <c r="DM81" s="515"/>
      <c r="DN81" s="515"/>
      <c r="DO81" s="515"/>
      <c r="DP81" s="515"/>
      <c r="DQ81" s="515"/>
      <c r="DR81" s="515"/>
      <c r="DS81" s="515"/>
      <c r="DT81" s="515"/>
      <c r="DU81" s="515"/>
      <c r="DV81" s="515"/>
      <c r="DW81" s="515"/>
      <c r="DX81" s="515"/>
      <c r="DY81" s="515"/>
      <c r="DZ81" s="515"/>
      <c r="EA81" s="515"/>
      <c r="EB81" s="515"/>
      <c r="EC81" s="515"/>
      <c r="ED81" s="515"/>
      <c r="EE81" s="515"/>
      <c r="EF81" s="515"/>
      <c r="EG81" s="515"/>
      <c r="EH81" s="515"/>
      <c r="EI81" s="515"/>
      <c r="EJ81" s="515"/>
      <c r="EK81" s="515"/>
      <c r="EL81" s="515"/>
      <c r="EM81" s="515"/>
      <c r="EN81" s="515"/>
      <c r="EO81" s="515"/>
      <c r="EP81" s="515"/>
      <c r="EQ81" s="515"/>
      <c r="ER81" s="515"/>
      <c r="ES81" s="515"/>
      <c r="ET81" s="515"/>
      <c r="EU81" s="515"/>
      <c r="EV81" s="515"/>
      <c r="EW81" s="515"/>
      <c r="EX81" s="515"/>
      <c r="EY81" s="515"/>
      <c r="EZ81" s="515"/>
      <c r="FA81" s="515"/>
      <c r="FB81" s="515"/>
      <c r="FC81" s="515"/>
      <c r="FD81" s="515"/>
      <c r="FE81" s="515"/>
      <c r="FF81" s="515"/>
      <c r="FG81" s="515"/>
      <c r="FH81" s="515"/>
      <c r="FI81" s="515"/>
      <c r="FJ81" s="515"/>
      <c r="FK81" s="515"/>
      <c r="FL81" s="515"/>
      <c r="FM81" s="515"/>
      <c r="FN81" s="515"/>
      <c r="FO81" s="515"/>
      <c r="FP81" s="515"/>
      <c r="FQ81" s="515"/>
      <c r="FR81" s="515"/>
      <c r="FS81" s="515"/>
      <c r="FT81" s="515"/>
      <c r="FU81" s="515"/>
      <c r="FV81" s="515"/>
      <c r="FW81" s="515"/>
      <c r="FX81" s="515"/>
      <c r="FY81" s="515"/>
      <c r="FZ81" s="515"/>
      <c r="GA81" s="515"/>
      <c r="GB81" s="515"/>
      <c r="GC81" s="515"/>
      <c r="GD81" s="515"/>
      <c r="GE81" s="515"/>
      <c r="GF81" s="515"/>
      <c r="GG81" s="515"/>
      <c r="GH81" s="515"/>
      <c r="GI81" s="515"/>
      <c r="GJ81" s="515"/>
      <c r="GK81" s="515"/>
      <c r="GL81" s="515"/>
      <c r="GM81" s="515"/>
      <c r="GN81" s="515"/>
      <c r="GO81" s="515"/>
      <c r="GP81" s="515"/>
      <c r="GQ81" s="515"/>
      <c r="GR81" s="515"/>
      <c r="GS81" s="515"/>
      <c r="GT81" s="515"/>
      <c r="GU81" s="515"/>
      <c r="GV81" s="515"/>
      <c r="GW81" s="515"/>
      <c r="GX81" s="515"/>
      <c r="GY81" s="515"/>
      <c r="GZ81" s="515"/>
      <c r="HA81" s="515"/>
      <c r="HB81" s="515"/>
      <c r="HC81" s="515"/>
      <c r="HD81" s="515"/>
      <c r="HE81" s="515"/>
      <c r="HF81" s="515"/>
      <c r="HG81" s="515"/>
      <c r="HH81" s="515"/>
      <c r="HI81" s="515"/>
      <c r="HJ81" s="515"/>
      <c r="HK81" s="515"/>
      <c r="HL81" s="515"/>
      <c r="HM81" s="515"/>
      <c r="HN81" s="515"/>
      <c r="HO81" s="515"/>
      <c r="HP81" s="515"/>
      <c r="HQ81" s="515"/>
      <c r="HR81" s="515"/>
      <c r="HS81" s="515"/>
      <c r="HT81" s="515"/>
      <c r="HU81" s="515"/>
      <c r="HV81" s="515"/>
      <c r="HW81" s="515"/>
      <c r="HX81" s="515"/>
      <c r="HY81" s="515"/>
      <c r="HZ81" s="515"/>
      <c r="IA81" s="515"/>
      <c r="IB81" s="515"/>
      <c r="IC81" s="515"/>
      <c r="ID81" s="515"/>
      <c r="IE81" s="515"/>
      <c r="IF81" s="515"/>
      <c r="IG81" s="515"/>
      <c r="IH81" s="515"/>
      <c r="II81" s="515"/>
      <c r="IJ81" s="515"/>
      <c r="IK81" s="515"/>
      <c r="IL81" s="515"/>
      <c r="IM81" s="515"/>
      <c r="IN81" s="515"/>
      <c r="IO81" s="515"/>
      <c r="IP81" s="515"/>
      <c r="IQ81" s="515"/>
      <c r="IR81" s="515"/>
    </row>
    <row r="82" spans="1:252" ht="15">
      <c r="A82" s="515"/>
      <c r="B82" s="515"/>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15"/>
      <c r="BN82" s="515"/>
      <c r="BO82" s="515"/>
      <c r="BP82" s="515"/>
      <c r="BQ82" s="515"/>
      <c r="BR82" s="515"/>
      <c r="BS82" s="515"/>
      <c r="BT82" s="515"/>
      <c r="BU82" s="515"/>
      <c r="BV82" s="515"/>
      <c r="BW82" s="515"/>
      <c r="BX82" s="515"/>
      <c r="BY82" s="515"/>
      <c r="BZ82" s="515"/>
      <c r="CA82" s="515"/>
      <c r="CB82" s="515"/>
      <c r="CC82" s="515"/>
      <c r="CD82" s="515"/>
      <c r="CE82" s="515"/>
      <c r="CF82" s="515"/>
      <c r="CG82" s="515"/>
      <c r="CH82" s="515"/>
      <c r="CI82" s="515"/>
      <c r="CJ82" s="515"/>
      <c r="CK82" s="515"/>
      <c r="CL82" s="515"/>
      <c r="CM82" s="515"/>
      <c r="CN82" s="515"/>
      <c r="CO82" s="515"/>
      <c r="CP82" s="515"/>
      <c r="CQ82" s="515"/>
      <c r="CR82" s="515"/>
      <c r="CS82" s="515"/>
      <c r="CT82" s="515"/>
      <c r="CU82" s="515"/>
      <c r="CV82" s="515"/>
      <c r="CW82" s="515"/>
      <c r="CX82" s="515"/>
      <c r="CY82" s="515"/>
      <c r="CZ82" s="515"/>
      <c r="DA82" s="515"/>
      <c r="DB82" s="515"/>
      <c r="DC82" s="515"/>
      <c r="DD82" s="515"/>
      <c r="DE82" s="515"/>
      <c r="DF82" s="515"/>
      <c r="DG82" s="515"/>
      <c r="DH82" s="515"/>
      <c r="DI82" s="515"/>
      <c r="DJ82" s="515"/>
      <c r="DK82" s="515"/>
      <c r="DL82" s="515"/>
      <c r="DM82" s="515"/>
      <c r="DN82" s="515"/>
      <c r="DO82" s="515"/>
      <c r="DP82" s="515"/>
      <c r="DQ82" s="515"/>
      <c r="DR82" s="515"/>
      <c r="DS82" s="515"/>
      <c r="DT82" s="515"/>
      <c r="DU82" s="515"/>
      <c r="DV82" s="515"/>
      <c r="DW82" s="515"/>
      <c r="DX82" s="515"/>
      <c r="DY82" s="515"/>
      <c r="DZ82" s="515"/>
      <c r="EA82" s="515"/>
      <c r="EB82" s="515"/>
      <c r="EC82" s="515"/>
      <c r="ED82" s="515"/>
      <c r="EE82" s="515"/>
      <c r="EF82" s="515"/>
      <c r="EG82" s="515"/>
      <c r="EH82" s="515"/>
      <c r="EI82" s="515"/>
      <c r="EJ82" s="515"/>
      <c r="EK82" s="515"/>
      <c r="EL82" s="515"/>
      <c r="EM82" s="515"/>
      <c r="EN82" s="515"/>
      <c r="EO82" s="515"/>
      <c r="EP82" s="515"/>
      <c r="EQ82" s="515"/>
      <c r="ER82" s="515"/>
      <c r="ES82" s="515"/>
      <c r="ET82" s="515"/>
      <c r="EU82" s="515"/>
      <c r="EV82" s="515"/>
      <c r="EW82" s="515"/>
      <c r="EX82" s="515"/>
      <c r="EY82" s="515"/>
      <c r="EZ82" s="515"/>
      <c r="FA82" s="515"/>
      <c r="FB82" s="515"/>
      <c r="FC82" s="515"/>
      <c r="FD82" s="515"/>
      <c r="FE82" s="515"/>
      <c r="FF82" s="515"/>
      <c r="FG82" s="515"/>
      <c r="FH82" s="515"/>
      <c r="FI82" s="515"/>
      <c r="FJ82" s="515"/>
      <c r="FK82" s="515"/>
      <c r="FL82" s="515"/>
      <c r="FM82" s="515"/>
      <c r="FN82" s="515"/>
      <c r="FO82" s="515"/>
      <c r="FP82" s="515"/>
      <c r="FQ82" s="515"/>
      <c r="FR82" s="515"/>
      <c r="FS82" s="515"/>
      <c r="FT82" s="515"/>
      <c r="FU82" s="515"/>
      <c r="FV82" s="515"/>
      <c r="FW82" s="515"/>
      <c r="FX82" s="515"/>
      <c r="FY82" s="515"/>
      <c r="FZ82" s="515"/>
      <c r="GA82" s="515"/>
      <c r="GB82" s="515"/>
      <c r="GC82" s="515"/>
      <c r="GD82" s="515"/>
      <c r="GE82" s="515"/>
      <c r="GF82" s="515"/>
      <c r="GG82" s="515"/>
      <c r="GH82" s="515"/>
      <c r="GI82" s="515"/>
      <c r="GJ82" s="515"/>
      <c r="GK82" s="515"/>
      <c r="GL82" s="515"/>
      <c r="GM82" s="515"/>
      <c r="GN82" s="515"/>
      <c r="GO82" s="515"/>
      <c r="GP82" s="515"/>
      <c r="GQ82" s="515"/>
      <c r="GR82" s="515"/>
      <c r="GS82" s="515"/>
      <c r="GT82" s="515"/>
      <c r="GU82" s="515"/>
      <c r="GV82" s="515"/>
      <c r="GW82" s="515"/>
      <c r="GX82" s="515"/>
      <c r="GY82" s="515"/>
      <c r="GZ82" s="515"/>
      <c r="HA82" s="515"/>
      <c r="HB82" s="515"/>
      <c r="HC82" s="515"/>
      <c r="HD82" s="515"/>
      <c r="HE82" s="515"/>
      <c r="HF82" s="515"/>
      <c r="HG82" s="515"/>
      <c r="HH82" s="515"/>
      <c r="HI82" s="515"/>
      <c r="HJ82" s="515"/>
      <c r="HK82" s="515"/>
      <c r="HL82" s="515"/>
      <c r="HM82" s="515"/>
      <c r="HN82" s="515"/>
      <c r="HO82" s="515"/>
      <c r="HP82" s="515"/>
      <c r="HQ82" s="515"/>
      <c r="HR82" s="515"/>
      <c r="HS82" s="515"/>
      <c r="HT82" s="515"/>
      <c r="HU82" s="515"/>
      <c r="HV82" s="515"/>
      <c r="HW82" s="515"/>
      <c r="HX82" s="515"/>
      <c r="HY82" s="515"/>
      <c r="HZ82" s="515"/>
      <c r="IA82" s="515"/>
      <c r="IB82" s="515"/>
      <c r="IC82" s="515"/>
      <c r="ID82" s="515"/>
      <c r="IE82" s="515"/>
      <c r="IF82" s="515"/>
      <c r="IG82" s="515"/>
      <c r="IH82" s="515"/>
      <c r="II82" s="515"/>
      <c r="IJ82" s="515"/>
      <c r="IK82" s="515"/>
      <c r="IL82" s="515"/>
      <c r="IM82" s="515"/>
      <c r="IN82" s="515"/>
      <c r="IO82" s="515"/>
      <c r="IP82" s="515"/>
      <c r="IQ82" s="515"/>
      <c r="IR82" s="515"/>
    </row>
    <row r="83" spans="1:252" ht="15">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c r="BO83" s="515"/>
      <c r="BP83" s="515"/>
      <c r="BQ83" s="515"/>
      <c r="BR83" s="515"/>
      <c r="BS83" s="515"/>
      <c r="BT83" s="515"/>
      <c r="BU83" s="515"/>
      <c r="BV83" s="515"/>
      <c r="BW83" s="515"/>
      <c r="BX83" s="515"/>
      <c r="BY83" s="515"/>
      <c r="BZ83" s="515"/>
      <c r="CA83" s="515"/>
      <c r="CB83" s="515"/>
      <c r="CC83" s="515"/>
      <c r="CD83" s="515"/>
      <c r="CE83" s="515"/>
      <c r="CF83" s="515"/>
      <c r="CG83" s="515"/>
      <c r="CH83" s="515"/>
      <c r="CI83" s="515"/>
      <c r="CJ83" s="515"/>
      <c r="CK83" s="515"/>
      <c r="CL83" s="515"/>
      <c r="CM83" s="515"/>
      <c r="CN83" s="515"/>
      <c r="CO83" s="515"/>
      <c r="CP83" s="515"/>
      <c r="CQ83" s="515"/>
      <c r="CR83" s="515"/>
      <c r="CS83" s="515"/>
      <c r="CT83" s="515"/>
      <c r="CU83" s="515"/>
      <c r="CV83" s="515"/>
      <c r="CW83" s="515"/>
      <c r="CX83" s="515"/>
      <c r="CY83" s="515"/>
      <c r="CZ83" s="515"/>
      <c r="DA83" s="515"/>
      <c r="DB83" s="515"/>
      <c r="DC83" s="515"/>
      <c r="DD83" s="515"/>
      <c r="DE83" s="515"/>
      <c r="DF83" s="515"/>
      <c r="DG83" s="515"/>
      <c r="DH83" s="515"/>
      <c r="DI83" s="515"/>
      <c r="DJ83" s="515"/>
      <c r="DK83" s="515"/>
      <c r="DL83" s="515"/>
      <c r="DM83" s="515"/>
      <c r="DN83" s="515"/>
      <c r="DO83" s="515"/>
      <c r="DP83" s="515"/>
      <c r="DQ83" s="515"/>
      <c r="DR83" s="515"/>
      <c r="DS83" s="515"/>
      <c r="DT83" s="515"/>
      <c r="DU83" s="515"/>
      <c r="DV83" s="515"/>
      <c r="DW83" s="515"/>
      <c r="DX83" s="515"/>
      <c r="DY83" s="515"/>
      <c r="DZ83" s="515"/>
      <c r="EA83" s="515"/>
      <c r="EB83" s="515"/>
      <c r="EC83" s="515"/>
      <c r="ED83" s="515"/>
      <c r="EE83" s="515"/>
      <c r="EF83" s="515"/>
      <c r="EG83" s="515"/>
      <c r="EH83" s="515"/>
      <c r="EI83" s="515"/>
      <c r="EJ83" s="515"/>
      <c r="EK83" s="515"/>
      <c r="EL83" s="515"/>
      <c r="EM83" s="515"/>
      <c r="EN83" s="515"/>
      <c r="EO83" s="515"/>
      <c r="EP83" s="515"/>
      <c r="EQ83" s="515"/>
      <c r="ER83" s="515"/>
      <c r="ES83" s="515"/>
      <c r="ET83" s="515"/>
      <c r="EU83" s="515"/>
      <c r="EV83" s="515"/>
      <c r="EW83" s="515"/>
      <c r="EX83" s="515"/>
      <c r="EY83" s="515"/>
      <c r="EZ83" s="515"/>
      <c r="FA83" s="515"/>
      <c r="FB83" s="515"/>
      <c r="FC83" s="515"/>
      <c r="FD83" s="515"/>
      <c r="FE83" s="515"/>
      <c r="FF83" s="515"/>
      <c r="FG83" s="515"/>
      <c r="FH83" s="515"/>
      <c r="FI83" s="515"/>
      <c r="FJ83" s="515"/>
      <c r="FK83" s="515"/>
      <c r="FL83" s="515"/>
      <c r="FM83" s="515"/>
      <c r="FN83" s="515"/>
      <c r="FO83" s="515"/>
      <c r="FP83" s="515"/>
      <c r="FQ83" s="515"/>
      <c r="FR83" s="515"/>
      <c r="FS83" s="515"/>
      <c r="FT83" s="515"/>
      <c r="FU83" s="515"/>
      <c r="FV83" s="515"/>
      <c r="FW83" s="515"/>
      <c r="FX83" s="515"/>
      <c r="FY83" s="515"/>
      <c r="FZ83" s="515"/>
      <c r="GA83" s="515"/>
      <c r="GB83" s="515"/>
      <c r="GC83" s="515"/>
      <c r="GD83" s="515"/>
      <c r="GE83" s="515"/>
      <c r="GF83" s="515"/>
      <c r="GG83" s="515"/>
      <c r="GH83" s="515"/>
      <c r="GI83" s="515"/>
      <c r="GJ83" s="515"/>
      <c r="GK83" s="515"/>
      <c r="GL83" s="515"/>
      <c r="GM83" s="515"/>
      <c r="GN83" s="515"/>
      <c r="GO83" s="515"/>
      <c r="GP83" s="515"/>
      <c r="GQ83" s="515"/>
      <c r="GR83" s="515"/>
      <c r="GS83" s="515"/>
      <c r="GT83" s="515"/>
      <c r="GU83" s="515"/>
      <c r="GV83" s="515"/>
      <c r="GW83" s="515"/>
      <c r="GX83" s="515"/>
      <c r="GY83" s="515"/>
      <c r="GZ83" s="515"/>
      <c r="HA83" s="515"/>
      <c r="HB83" s="515"/>
      <c r="HC83" s="515"/>
      <c r="HD83" s="515"/>
      <c r="HE83" s="515"/>
      <c r="HF83" s="515"/>
      <c r="HG83" s="515"/>
      <c r="HH83" s="515"/>
      <c r="HI83" s="515"/>
      <c r="HJ83" s="515"/>
      <c r="HK83" s="515"/>
      <c r="HL83" s="515"/>
      <c r="HM83" s="515"/>
      <c r="HN83" s="515"/>
      <c r="HO83" s="515"/>
      <c r="HP83" s="515"/>
      <c r="HQ83" s="515"/>
      <c r="HR83" s="515"/>
      <c r="HS83" s="515"/>
      <c r="HT83" s="515"/>
      <c r="HU83" s="515"/>
      <c r="HV83" s="515"/>
      <c r="HW83" s="515"/>
      <c r="HX83" s="515"/>
      <c r="HY83" s="515"/>
      <c r="HZ83" s="515"/>
      <c r="IA83" s="515"/>
      <c r="IB83" s="515"/>
      <c r="IC83" s="515"/>
      <c r="ID83" s="515"/>
      <c r="IE83" s="515"/>
      <c r="IF83" s="515"/>
      <c r="IG83" s="515"/>
      <c r="IH83" s="515"/>
      <c r="II83" s="515"/>
      <c r="IJ83" s="515"/>
      <c r="IK83" s="515"/>
      <c r="IL83" s="515"/>
      <c r="IM83" s="515"/>
      <c r="IN83" s="515"/>
      <c r="IO83" s="515"/>
      <c r="IP83" s="515"/>
      <c r="IQ83" s="515"/>
      <c r="IR83" s="515"/>
    </row>
    <row r="84" spans="1:252" ht="15">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c r="CT84" s="515"/>
      <c r="CU84" s="515"/>
      <c r="CV84" s="515"/>
      <c r="CW84" s="515"/>
      <c r="CX84" s="515"/>
      <c r="CY84" s="515"/>
      <c r="CZ84" s="515"/>
      <c r="DA84" s="515"/>
      <c r="DB84" s="515"/>
      <c r="DC84" s="515"/>
      <c r="DD84" s="515"/>
      <c r="DE84" s="515"/>
      <c r="DF84" s="515"/>
      <c r="DG84" s="515"/>
      <c r="DH84" s="515"/>
      <c r="DI84" s="515"/>
      <c r="DJ84" s="515"/>
      <c r="DK84" s="515"/>
      <c r="DL84" s="515"/>
      <c r="DM84" s="515"/>
      <c r="DN84" s="515"/>
      <c r="DO84" s="515"/>
      <c r="DP84" s="515"/>
      <c r="DQ84" s="515"/>
      <c r="DR84" s="515"/>
      <c r="DS84" s="515"/>
      <c r="DT84" s="515"/>
      <c r="DU84" s="515"/>
      <c r="DV84" s="515"/>
      <c r="DW84" s="515"/>
      <c r="DX84" s="515"/>
      <c r="DY84" s="515"/>
      <c r="DZ84" s="515"/>
      <c r="EA84" s="515"/>
      <c r="EB84" s="515"/>
      <c r="EC84" s="515"/>
      <c r="ED84" s="515"/>
      <c r="EE84" s="515"/>
      <c r="EF84" s="515"/>
      <c r="EG84" s="515"/>
      <c r="EH84" s="515"/>
      <c r="EI84" s="515"/>
      <c r="EJ84" s="515"/>
      <c r="EK84" s="515"/>
      <c r="EL84" s="515"/>
      <c r="EM84" s="515"/>
      <c r="EN84" s="515"/>
      <c r="EO84" s="515"/>
      <c r="EP84" s="515"/>
      <c r="EQ84" s="515"/>
      <c r="ER84" s="515"/>
      <c r="ES84" s="515"/>
      <c r="ET84" s="515"/>
      <c r="EU84" s="515"/>
      <c r="EV84" s="515"/>
      <c r="EW84" s="515"/>
      <c r="EX84" s="515"/>
      <c r="EY84" s="515"/>
      <c r="EZ84" s="515"/>
      <c r="FA84" s="515"/>
      <c r="FB84" s="515"/>
      <c r="FC84" s="515"/>
      <c r="FD84" s="515"/>
      <c r="FE84" s="515"/>
      <c r="FF84" s="515"/>
      <c r="FG84" s="515"/>
      <c r="FH84" s="515"/>
      <c r="FI84" s="515"/>
      <c r="FJ84" s="515"/>
      <c r="FK84" s="515"/>
      <c r="FL84" s="515"/>
      <c r="FM84" s="515"/>
      <c r="FN84" s="515"/>
      <c r="FO84" s="515"/>
      <c r="FP84" s="515"/>
      <c r="FQ84" s="515"/>
      <c r="FR84" s="515"/>
      <c r="FS84" s="515"/>
      <c r="FT84" s="515"/>
      <c r="FU84" s="515"/>
      <c r="FV84" s="515"/>
      <c r="FW84" s="515"/>
      <c r="FX84" s="515"/>
      <c r="FY84" s="515"/>
      <c r="FZ84" s="515"/>
      <c r="GA84" s="515"/>
      <c r="GB84" s="515"/>
      <c r="GC84" s="515"/>
      <c r="GD84" s="515"/>
      <c r="GE84" s="515"/>
      <c r="GF84" s="515"/>
      <c r="GG84" s="515"/>
      <c r="GH84" s="515"/>
      <c r="GI84" s="515"/>
      <c r="GJ84" s="515"/>
      <c r="GK84" s="515"/>
      <c r="GL84" s="515"/>
      <c r="GM84" s="515"/>
      <c r="GN84" s="515"/>
      <c r="GO84" s="515"/>
      <c r="GP84" s="515"/>
      <c r="GQ84" s="515"/>
      <c r="GR84" s="515"/>
      <c r="GS84" s="515"/>
      <c r="GT84" s="515"/>
      <c r="GU84" s="515"/>
      <c r="GV84" s="515"/>
      <c r="GW84" s="515"/>
      <c r="GX84" s="515"/>
      <c r="GY84" s="515"/>
      <c r="GZ84" s="515"/>
      <c r="HA84" s="515"/>
      <c r="HB84" s="515"/>
      <c r="HC84" s="515"/>
      <c r="HD84" s="515"/>
      <c r="HE84" s="515"/>
      <c r="HF84" s="515"/>
      <c r="HG84" s="515"/>
      <c r="HH84" s="515"/>
      <c r="HI84" s="515"/>
      <c r="HJ84" s="515"/>
      <c r="HK84" s="515"/>
      <c r="HL84" s="515"/>
      <c r="HM84" s="515"/>
      <c r="HN84" s="515"/>
      <c r="HO84" s="515"/>
      <c r="HP84" s="515"/>
      <c r="HQ84" s="515"/>
      <c r="HR84" s="515"/>
      <c r="HS84" s="515"/>
      <c r="HT84" s="515"/>
      <c r="HU84" s="515"/>
      <c r="HV84" s="515"/>
      <c r="HW84" s="515"/>
      <c r="HX84" s="515"/>
      <c r="HY84" s="515"/>
      <c r="HZ84" s="515"/>
      <c r="IA84" s="515"/>
      <c r="IB84" s="515"/>
      <c r="IC84" s="515"/>
      <c r="ID84" s="515"/>
      <c r="IE84" s="515"/>
      <c r="IF84" s="515"/>
      <c r="IG84" s="515"/>
      <c r="IH84" s="515"/>
      <c r="II84" s="515"/>
      <c r="IJ84" s="515"/>
      <c r="IK84" s="515"/>
      <c r="IL84" s="515"/>
      <c r="IM84" s="515"/>
      <c r="IN84" s="515"/>
      <c r="IO84" s="515"/>
      <c r="IP84" s="515"/>
      <c r="IQ84" s="515"/>
      <c r="IR84" s="515"/>
    </row>
    <row r="85" spans="1:252" ht="15">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5"/>
      <c r="AY85" s="515"/>
      <c r="AZ85" s="515"/>
      <c r="BA85" s="515"/>
      <c r="BB85" s="515"/>
      <c r="BC85" s="515"/>
      <c r="BD85" s="515"/>
      <c r="BE85" s="515"/>
      <c r="BF85" s="515"/>
      <c r="BG85" s="515"/>
      <c r="BH85" s="515"/>
      <c r="BI85" s="515"/>
      <c r="BJ85" s="515"/>
      <c r="BK85" s="515"/>
      <c r="BL85" s="515"/>
      <c r="BM85" s="515"/>
      <c r="BN85" s="515"/>
      <c r="BO85" s="515"/>
      <c r="BP85" s="515"/>
      <c r="BQ85" s="515"/>
      <c r="BR85" s="515"/>
      <c r="BS85" s="515"/>
      <c r="BT85" s="515"/>
      <c r="BU85" s="515"/>
      <c r="BV85" s="515"/>
      <c r="BW85" s="515"/>
      <c r="BX85" s="515"/>
      <c r="BY85" s="515"/>
      <c r="BZ85" s="515"/>
      <c r="CA85" s="515"/>
      <c r="CB85" s="515"/>
      <c r="CC85" s="515"/>
      <c r="CD85" s="515"/>
      <c r="CE85" s="515"/>
      <c r="CF85" s="515"/>
      <c r="CG85" s="515"/>
      <c r="CH85" s="515"/>
      <c r="CI85" s="515"/>
      <c r="CJ85" s="515"/>
      <c r="CK85" s="515"/>
      <c r="CL85" s="515"/>
      <c r="CM85" s="515"/>
      <c r="CN85" s="515"/>
      <c r="CO85" s="515"/>
      <c r="CP85" s="515"/>
      <c r="CQ85" s="515"/>
      <c r="CR85" s="515"/>
      <c r="CS85" s="515"/>
      <c r="CT85" s="515"/>
      <c r="CU85" s="515"/>
      <c r="CV85" s="515"/>
      <c r="CW85" s="515"/>
      <c r="CX85" s="515"/>
      <c r="CY85" s="515"/>
      <c r="CZ85" s="515"/>
      <c r="DA85" s="515"/>
      <c r="DB85" s="515"/>
      <c r="DC85" s="515"/>
      <c r="DD85" s="515"/>
      <c r="DE85" s="515"/>
      <c r="DF85" s="515"/>
      <c r="DG85" s="515"/>
      <c r="DH85" s="515"/>
      <c r="DI85" s="515"/>
      <c r="DJ85" s="515"/>
      <c r="DK85" s="515"/>
      <c r="DL85" s="515"/>
      <c r="DM85" s="515"/>
      <c r="DN85" s="515"/>
      <c r="DO85" s="515"/>
      <c r="DP85" s="515"/>
      <c r="DQ85" s="515"/>
      <c r="DR85" s="515"/>
      <c r="DS85" s="515"/>
      <c r="DT85" s="515"/>
      <c r="DU85" s="515"/>
      <c r="DV85" s="515"/>
      <c r="DW85" s="515"/>
      <c r="DX85" s="515"/>
      <c r="DY85" s="515"/>
      <c r="DZ85" s="515"/>
      <c r="EA85" s="515"/>
      <c r="EB85" s="515"/>
      <c r="EC85" s="515"/>
      <c r="ED85" s="515"/>
      <c r="EE85" s="515"/>
      <c r="EF85" s="515"/>
      <c r="EG85" s="515"/>
      <c r="EH85" s="515"/>
      <c r="EI85" s="515"/>
      <c r="EJ85" s="515"/>
      <c r="EK85" s="515"/>
      <c r="EL85" s="515"/>
      <c r="EM85" s="515"/>
      <c r="EN85" s="515"/>
      <c r="EO85" s="515"/>
      <c r="EP85" s="515"/>
      <c r="EQ85" s="515"/>
      <c r="ER85" s="515"/>
      <c r="ES85" s="515"/>
      <c r="ET85" s="515"/>
      <c r="EU85" s="515"/>
      <c r="EV85" s="515"/>
      <c r="EW85" s="515"/>
      <c r="EX85" s="515"/>
      <c r="EY85" s="515"/>
      <c r="EZ85" s="515"/>
      <c r="FA85" s="515"/>
      <c r="FB85" s="515"/>
      <c r="FC85" s="515"/>
      <c r="FD85" s="515"/>
      <c r="FE85" s="515"/>
      <c r="FF85" s="515"/>
      <c r="FG85" s="515"/>
      <c r="FH85" s="515"/>
      <c r="FI85" s="515"/>
      <c r="FJ85" s="515"/>
      <c r="FK85" s="515"/>
      <c r="FL85" s="515"/>
      <c r="FM85" s="515"/>
      <c r="FN85" s="515"/>
      <c r="FO85" s="515"/>
      <c r="FP85" s="515"/>
      <c r="FQ85" s="515"/>
      <c r="FR85" s="515"/>
      <c r="FS85" s="515"/>
      <c r="FT85" s="515"/>
      <c r="FU85" s="515"/>
      <c r="FV85" s="515"/>
      <c r="FW85" s="515"/>
      <c r="FX85" s="515"/>
      <c r="FY85" s="515"/>
      <c r="FZ85" s="515"/>
      <c r="GA85" s="515"/>
      <c r="GB85" s="515"/>
      <c r="GC85" s="515"/>
      <c r="GD85" s="515"/>
      <c r="GE85" s="515"/>
      <c r="GF85" s="515"/>
      <c r="GG85" s="515"/>
      <c r="GH85" s="515"/>
      <c r="GI85" s="515"/>
      <c r="GJ85" s="515"/>
      <c r="GK85" s="515"/>
      <c r="GL85" s="515"/>
      <c r="GM85" s="515"/>
      <c r="GN85" s="515"/>
      <c r="GO85" s="515"/>
      <c r="GP85" s="515"/>
      <c r="GQ85" s="515"/>
      <c r="GR85" s="515"/>
      <c r="GS85" s="515"/>
      <c r="GT85" s="515"/>
      <c r="GU85" s="515"/>
      <c r="GV85" s="515"/>
      <c r="GW85" s="515"/>
      <c r="GX85" s="515"/>
      <c r="GY85" s="515"/>
      <c r="GZ85" s="515"/>
      <c r="HA85" s="515"/>
      <c r="HB85" s="515"/>
      <c r="HC85" s="515"/>
      <c r="HD85" s="515"/>
      <c r="HE85" s="515"/>
      <c r="HF85" s="515"/>
      <c r="HG85" s="515"/>
      <c r="HH85" s="515"/>
      <c r="HI85" s="515"/>
      <c r="HJ85" s="515"/>
      <c r="HK85" s="515"/>
      <c r="HL85" s="515"/>
      <c r="HM85" s="515"/>
      <c r="HN85" s="515"/>
      <c r="HO85" s="515"/>
      <c r="HP85" s="515"/>
      <c r="HQ85" s="515"/>
      <c r="HR85" s="515"/>
      <c r="HS85" s="515"/>
      <c r="HT85" s="515"/>
      <c r="HU85" s="515"/>
      <c r="HV85" s="515"/>
      <c r="HW85" s="515"/>
      <c r="HX85" s="515"/>
      <c r="HY85" s="515"/>
      <c r="HZ85" s="515"/>
      <c r="IA85" s="515"/>
      <c r="IB85" s="515"/>
      <c r="IC85" s="515"/>
      <c r="ID85" s="515"/>
      <c r="IE85" s="515"/>
      <c r="IF85" s="515"/>
      <c r="IG85" s="515"/>
      <c r="IH85" s="515"/>
      <c r="II85" s="515"/>
      <c r="IJ85" s="515"/>
      <c r="IK85" s="515"/>
      <c r="IL85" s="515"/>
      <c r="IM85" s="515"/>
      <c r="IN85" s="515"/>
      <c r="IO85" s="515"/>
      <c r="IP85" s="515"/>
      <c r="IQ85" s="515"/>
      <c r="IR85" s="515"/>
    </row>
  </sheetData>
  <pageMargins left="1.79" right="0.5" top="1" bottom="0.25" header="0" footer="0.25"/>
  <pageSetup scale="65" orientation="landscape" r:id="rId1"/>
  <headerFooter scaleWithDoc="0">
    <oddFooter xml:space="preserve">&amp;R&amp;8 58&amp;12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J85"/>
  <sheetViews>
    <sheetView showGridLines="0" zoomScale="70" workbookViewId="0"/>
  </sheetViews>
  <sheetFormatPr defaultColWidth="9.77734375" defaultRowHeight="15"/>
  <cols>
    <col min="1" max="1" width="66.77734375" style="489" customWidth="1"/>
    <col min="2" max="2" width="1.77734375" style="489" customWidth="1"/>
    <col min="3" max="3" width="17.109375" style="489" customWidth="1"/>
    <col min="4" max="4" width="5.77734375" style="489" customWidth="1"/>
    <col min="5" max="5" width="16.44140625" style="489" customWidth="1"/>
    <col min="6" max="6" width="5" style="489" customWidth="1"/>
    <col min="7" max="7" width="22.5546875" style="489" customWidth="1"/>
    <col min="8" max="8" width="2.77734375" style="489" customWidth="1"/>
    <col min="9" max="9" width="22.5546875" style="489" customWidth="1"/>
    <col min="10" max="10" width="5.109375" style="489" customWidth="1"/>
    <col min="11" max="16384" width="9.77734375" style="489"/>
  </cols>
  <sheetData>
    <row r="1" spans="1:26">
      <c r="A1" s="619" t="s">
        <v>826</v>
      </c>
    </row>
    <row r="3" spans="1:26" s="378" customFormat="1" ht="18" customHeight="1">
      <c r="A3" s="475" t="s">
        <v>59</v>
      </c>
      <c r="B3" s="531"/>
      <c r="C3" s="488"/>
      <c r="D3" s="532"/>
      <c r="E3" s="488"/>
      <c r="F3" s="532"/>
      <c r="G3" s="488"/>
      <c r="H3" s="532"/>
      <c r="I3" s="488"/>
      <c r="J3" s="488"/>
      <c r="K3" s="489"/>
      <c r="L3" s="489"/>
      <c r="M3" s="489"/>
      <c r="N3" s="489"/>
      <c r="O3" s="489"/>
      <c r="P3" s="489"/>
      <c r="Q3" s="489"/>
      <c r="R3" s="489"/>
      <c r="S3" s="489"/>
      <c r="T3" s="489"/>
      <c r="U3" s="489"/>
      <c r="V3" s="489"/>
      <c r="W3" s="489"/>
      <c r="X3" s="489"/>
      <c r="Y3" s="489"/>
      <c r="Z3" s="489"/>
    </row>
    <row r="4" spans="1:26" s="378" customFormat="1" ht="21" customHeight="1">
      <c r="A4" s="477" t="s">
        <v>668</v>
      </c>
      <c r="B4" s="533"/>
      <c r="C4" s="489"/>
      <c r="D4" s="532"/>
      <c r="E4" s="489"/>
      <c r="F4" s="532"/>
      <c r="G4" s="489"/>
      <c r="H4" s="532"/>
      <c r="I4" s="489"/>
      <c r="J4" s="488"/>
      <c r="K4" s="489"/>
      <c r="L4" s="489"/>
      <c r="M4" s="489"/>
      <c r="N4" s="489"/>
      <c r="O4" s="489"/>
      <c r="P4" s="489"/>
      <c r="Q4" s="489"/>
      <c r="R4" s="489"/>
      <c r="S4" s="489"/>
      <c r="T4" s="489"/>
      <c r="U4" s="489"/>
      <c r="V4" s="489"/>
      <c r="W4" s="489"/>
      <c r="X4" s="489"/>
      <c r="Y4" s="489"/>
      <c r="Z4" s="489"/>
    </row>
    <row r="5" spans="1:26" s="378" customFormat="1" ht="18" customHeight="1">
      <c r="A5" s="475" t="s">
        <v>61</v>
      </c>
      <c r="B5" s="531"/>
      <c r="C5" s="489"/>
      <c r="D5" s="532"/>
      <c r="E5" s="489"/>
      <c r="F5" s="532"/>
      <c r="G5" s="489"/>
      <c r="H5" s="532"/>
      <c r="I5" s="534" t="s">
        <v>669</v>
      </c>
      <c r="J5" s="488"/>
      <c r="K5" s="489"/>
      <c r="L5" s="489"/>
      <c r="M5" s="489"/>
      <c r="N5" s="489"/>
      <c r="O5" s="489"/>
      <c r="P5" s="489"/>
      <c r="Q5" s="489"/>
      <c r="R5" s="489"/>
      <c r="S5" s="489"/>
      <c r="T5" s="489"/>
      <c r="U5" s="489"/>
      <c r="V5" s="489"/>
      <c r="W5" s="489"/>
      <c r="X5" s="489"/>
      <c r="Y5" s="489"/>
      <c r="Z5" s="489"/>
    </row>
    <row r="6" spans="1:26" s="378" customFormat="1" ht="18" customHeight="1">
      <c r="A6" s="477" t="s">
        <v>37</v>
      </c>
      <c r="B6" s="535"/>
      <c r="C6" s="489"/>
      <c r="D6" s="532"/>
      <c r="E6" s="489"/>
      <c r="F6" s="532"/>
      <c r="G6" s="489"/>
      <c r="H6" s="532"/>
      <c r="I6" s="489"/>
      <c r="J6" s="488"/>
      <c r="K6" s="489"/>
      <c r="L6" s="489"/>
      <c r="M6" s="489"/>
      <c r="N6" s="489"/>
      <c r="O6" s="489"/>
      <c r="P6" s="489"/>
      <c r="Q6" s="489"/>
      <c r="R6" s="489"/>
      <c r="S6" s="489"/>
      <c r="T6" s="489"/>
      <c r="U6" s="489"/>
      <c r="V6" s="489"/>
      <c r="W6" s="489"/>
      <c r="X6" s="489"/>
      <c r="Y6" s="489"/>
      <c r="Z6" s="489"/>
    </row>
    <row r="7" spans="1:26" s="378" customFormat="1" ht="17.25" customHeight="1">
      <c r="A7" s="477" t="s">
        <v>1313</v>
      </c>
      <c r="B7" s="535"/>
      <c r="C7" s="489"/>
      <c r="D7" s="532"/>
      <c r="E7" s="489"/>
      <c r="F7" s="532"/>
      <c r="G7" s="489"/>
      <c r="H7" s="532"/>
      <c r="I7" s="489"/>
      <c r="J7" s="488"/>
      <c r="K7" s="489"/>
      <c r="L7" s="489"/>
      <c r="M7" s="489"/>
      <c r="N7" s="489"/>
      <c r="O7" s="489"/>
      <c r="P7" s="489"/>
      <c r="Q7" s="489"/>
      <c r="R7" s="489"/>
      <c r="S7" s="489"/>
      <c r="T7" s="489"/>
      <c r="U7" s="489"/>
      <c r="V7" s="489"/>
      <c r="W7" s="489"/>
      <c r="X7" s="489"/>
      <c r="Y7" s="489"/>
      <c r="Z7" s="489"/>
    </row>
    <row r="8" spans="1:26" s="378" customFormat="1" ht="17.25" customHeight="1">
      <c r="A8" s="475" t="s">
        <v>1184</v>
      </c>
      <c r="B8" s="531"/>
      <c r="C8" s="489"/>
      <c r="D8" s="532"/>
      <c r="E8" s="489"/>
      <c r="F8" s="532"/>
      <c r="G8" s="489"/>
      <c r="H8" s="532"/>
      <c r="I8" s="489"/>
      <c r="J8" s="488"/>
      <c r="K8" s="489"/>
      <c r="L8" s="489"/>
      <c r="M8" s="489"/>
      <c r="N8" s="489"/>
      <c r="O8" s="489"/>
      <c r="P8" s="489"/>
      <c r="Q8" s="489"/>
      <c r="R8" s="489"/>
      <c r="S8" s="489"/>
      <c r="T8" s="489"/>
      <c r="U8" s="489"/>
      <c r="V8" s="489"/>
      <c r="W8" s="489"/>
      <c r="X8" s="489"/>
      <c r="Y8" s="489"/>
      <c r="Z8" s="489"/>
    </row>
    <row r="9" spans="1:26" s="378" customFormat="1" ht="19.5" customHeight="1">
      <c r="A9" s="475"/>
      <c r="B9" s="475"/>
      <c r="C9" s="489"/>
      <c r="D9" s="532"/>
      <c r="E9" s="489"/>
      <c r="F9" s="532"/>
      <c r="G9" s="489"/>
      <c r="H9" s="532"/>
      <c r="I9" s="489"/>
      <c r="J9" s="488"/>
      <c r="K9" s="489"/>
      <c r="L9" s="489"/>
      <c r="M9" s="489"/>
      <c r="N9" s="489"/>
      <c r="O9" s="489"/>
      <c r="P9" s="489"/>
      <c r="Q9" s="489"/>
      <c r="R9" s="489"/>
      <c r="S9" s="489"/>
      <c r="T9" s="489"/>
      <c r="U9" s="489"/>
      <c r="V9" s="489"/>
      <c r="W9" s="489"/>
      <c r="X9" s="489"/>
      <c r="Y9" s="489"/>
      <c r="Z9" s="489"/>
    </row>
    <row r="10" spans="1:26" s="378" customFormat="1" ht="19.5" customHeight="1">
      <c r="A10" s="475"/>
      <c r="B10" s="475"/>
      <c r="C10" s="489"/>
      <c r="D10" s="532"/>
      <c r="E10" s="489"/>
      <c r="F10" s="532"/>
      <c r="G10" s="489"/>
      <c r="H10" s="532"/>
      <c r="I10" s="489"/>
      <c r="J10" s="488"/>
      <c r="K10" s="489"/>
      <c r="L10" s="489"/>
      <c r="M10" s="489"/>
      <c r="N10" s="489"/>
      <c r="O10" s="489"/>
      <c r="P10" s="489"/>
      <c r="Q10" s="489"/>
      <c r="R10" s="489"/>
      <c r="S10" s="489"/>
      <c r="T10" s="489"/>
      <c r="U10" s="489"/>
      <c r="V10" s="489"/>
      <c r="W10" s="489"/>
      <c r="X10" s="489"/>
      <c r="Y10" s="489"/>
      <c r="Z10" s="489"/>
    </row>
    <row r="11" spans="1:26" s="378" customFormat="1" ht="20.100000000000001" customHeight="1">
      <c r="A11" s="55"/>
      <c r="B11" s="55"/>
      <c r="C11" s="55"/>
      <c r="D11" s="71"/>
      <c r="E11" s="55"/>
      <c r="F11" s="71"/>
      <c r="G11" s="55"/>
      <c r="H11" s="71"/>
      <c r="I11" s="55"/>
      <c r="J11" s="55"/>
      <c r="K11" s="55"/>
      <c r="L11" s="55"/>
      <c r="M11" s="55"/>
      <c r="N11" s="55"/>
      <c r="O11" s="55"/>
      <c r="P11" s="55"/>
      <c r="Q11" s="55"/>
      <c r="R11" s="55"/>
      <c r="S11" s="55"/>
      <c r="T11" s="55"/>
      <c r="U11" s="55"/>
      <c r="V11" s="55"/>
      <c r="W11" s="55"/>
      <c r="X11" s="55"/>
      <c r="Y11" s="55"/>
      <c r="Z11" s="55"/>
    </row>
    <row r="12" spans="1:26" s="378" customFormat="1" ht="20.100000000000001" customHeight="1">
      <c r="A12" s="479"/>
      <c r="B12" s="479"/>
      <c r="C12" s="492" t="s">
        <v>670</v>
      </c>
      <c r="D12" s="496"/>
      <c r="E12" s="492" t="s">
        <v>671</v>
      </c>
      <c r="F12" s="496"/>
      <c r="G12" s="479"/>
      <c r="H12" s="496"/>
      <c r="I12" s="479"/>
      <c r="J12" s="55"/>
      <c r="K12" s="55"/>
      <c r="L12" s="55"/>
      <c r="M12" s="55"/>
      <c r="N12" s="55"/>
      <c r="O12" s="55"/>
      <c r="P12" s="55"/>
      <c r="Q12" s="55"/>
      <c r="R12" s="55"/>
      <c r="S12" s="55"/>
      <c r="T12" s="55"/>
      <c r="U12" s="55"/>
      <c r="V12" s="55"/>
      <c r="W12" s="55"/>
      <c r="X12" s="55"/>
      <c r="Y12" s="55"/>
      <c r="Z12" s="55"/>
    </row>
    <row r="13" spans="1:26" s="378" customFormat="1" ht="20.100000000000001" customHeight="1">
      <c r="A13" s="479"/>
      <c r="B13" s="479"/>
      <c r="C13" s="492" t="s">
        <v>672</v>
      </c>
      <c r="D13" s="496"/>
      <c r="E13" s="494" t="s">
        <v>672</v>
      </c>
      <c r="F13" s="496"/>
      <c r="G13" s="490" t="s">
        <v>436</v>
      </c>
      <c r="H13" s="536"/>
      <c r="I13" s="536"/>
      <c r="J13" s="55"/>
      <c r="K13" s="55"/>
      <c r="L13" s="55"/>
      <c r="M13" s="55"/>
      <c r="N13" s="55"/>
      <c r="O13" s="55"/>
      <c r="P13" s="55"/>
      <c r="Q13" s="55"/>
      <c r="R13" s="55"/>
      <c r="S13" s="55"/>
      <c r="T13" s="55"/>
      <c r="U13" s="55"/>
      <c r="V13" s="55"/>
      <c r="W13" s="55"/>
      <c r="X13" s="55"/>
      <c r="Y13" s="55"/>
      <c r="Z13" s="55"/>
    </row>
    <row r="14" spans="1:26" s="378" customFormat="1" ht="20.100000000000001" customHeight="1">
      <c r="A14" s="479"/>
      <c r="B14" s="479"/>
      <c r="C14" s="492" t="s">
        <v>673</v>
      </c>
      <c r="D14" s="496"/>
      <c r="E14" s="492" t="s">
        <v>673</v>
      </c>
      <c r="F14" s="496"/>
      <c r="G14" s="493"/>
      <c r="H14" s="537"/>
      <c r="I14" s="493"/>
      <c r="J14" s="55"/>
      <c r="K14" s="55"/>
      <c r="L14" s="55"/>
      <c r="M14" s="55"/>
      <c r="N14" s="55"/>
      <c r="O14" s="55"/>
      <c r="P14" s="55"/>
      <c r="Q14" s="55"/>
      <c r="R14" s="55"/>
      <c r="S14" s="55"/>
      <c r="T14" s="55"/>
      <c r="U14" s="55"/>
      <c r="V14" s="55"/>
      <c r="W14" s="55"/>
      <c r="X14" s="55"/>
      <c r="Y14" s="55"/>
      <c r="Z14" s="55"/>
    </row>
    <row r="15" spans="1:26" s="378" customFormat="1" ht="20.100000000000001" customHeight="1">
      <c r="A15" s="479"/>
      <c r="B15" s="479"/>
      <c r="C15" s="492" t="s">
        <v>674</v>
      </c>
      <c r="D15" s="496"/>
      <c r="E15" s="492" t="s">
        <v>675</v>
      </c>
      <c r="F15" s="496"/>
      <c r="G15" s="492" t="s">
        <v>1314</v>
      </c>
      <c r="H15" s="496"/>
      <c r="I15" s="492" t="s">
        <v>1203</v>
      </c>
      <c r="J15" s="55"/>
      <c r="K15" s="55"/>
      <c r="L15" s="55"/>
      <c r="M15" s="55"/>
      <c r="N15" s="55"/>
      <c r="O15" s="55"/>
      <c r="P15" s="55"/>
      <c r="Q15" s="55"/>
      <c r="R15" s="55"/>
      <c r="S15" s="55"/>
      <c r="T15" s="55"/>
      <c r="U15" s="55"/>
      <c r="V15" s="55"/>
      <c r="W15" s="55"/>
      <c r="X15" s="55"/>
      <c r="Y15" s="55"/>
      <c r="Z15" s="55"/>
    </row>
    <row r="16" spans="1:26" s="378" customFormat="1" ht="19.5" customHeight="1">
      <c r="A16" s="475" t="s">
        <v>0</v>
      </c>
      <c r="B16" s="475"/>
      <c r="C16" s="493"/>
      <c r="D16" s="496"/>
      <c r="E16" s="493"/>
      <c r="F16" s="496"/>
      <c r="G16" s="493"/>
      <c r="H16" s="496"/>
      <c r="I16" s="493"/>
      <c r="J16" s="55"/>
      <c r="K16" s="55"/>
      <c r="L16" s="55"/>
      <c r="M16" s="55"/>
      <c r="N16" s="55"/>
      <c r="O16" s="55"/>
      <c r="P16" s="55"/>
      <c r="Q16" s="55"/>
      <c r="R16" s="55"/>
      <c r="S16" s="55"/>
      <c r="T16" s="55"/>
      <c r="U16" s="55"/>
      <c r="V16" s="55"/>
      <c r="W16" s="55"/>
      <c r="X16" s="55"/>
      <c r="Y16" s="55"/>
      <c r="Z16" s="55"/>
    </row>
    <row r="17" spans="1:244" s="378" customFormat="1" ht="20.100000000000001" customHeight="1">
      <c r="A17" s="495" t="s">
        <v>676</v>
      </c>
      <c r="B17" s="5" t="s">
        <v>22</v>
      </c>
      <c r="C17" s="846">
        <v>225</v>
      </c>
      <c r="D17" s="226"/>
      <c r="E17" s="846">
        <v>360</v>
      </c>
      <c r="F17" s="226"/>
      <c r="G17" s="846">
        <f>ROUND(SUM(C17+E17),1)</f>
        <v>585</v>
      </c>
      <c r="H17" s="496"/>
      <c r="I17" s="846">
        <v>1487</v>
      </c>
      <c r="J17" s="479"/>
      <c r="K17" s="55"/>
      <c r="L17" s="55"/>
      <c r="M17" s="55"/>
      <c r="N17" s="55"/>
      <c r="O17" s="55"/>
      <c r="P17" s="55"/>
      <c r="Q17" s="55"/>
      <c r="R17" s="55"/>
      <c r="S17" s="55"/>
      <c r="T17" s="55"/>
      <c r="U17" s="55"/>
      <c r="V17" s="55"/>
      <c r="W17" s="55"/>
      <c r="X17" s="55"/>
      <c r="Y17" s="55"/>
      <c r="Z17" s="55"/>
    </row>
    <row r="18" spans="1:244" ht="24" customHeight="1">
      <c r="A18" s="477" t="s">
        <v>677</v>
      </c>
      <c r="B18" s="5" t="s">
        <v>22</v>
      </c>
      <c r="C18" s="473">
        <f>ROUND(SUM(C17:C17),1)</f>
        <v>225</v>
      </c>
      <c r="D18" s="242"/>
      <c r="E18" s="473">
        <f>ROUND(SUM(E17:E17),1)</f>
        <v>360</v>
      </c>
      <c r="F18" s="242"/>
      <c r="G18" s="473">
        <f>ROUND(SUM(G17:G17),1)</f>
        <v>585</v>
      </c>
      <c r="H18" s="539"/>
      <c r="I18" s="538">
        <f>ROUND(SUM(I17:I17),1)</f>
        <v>1487</v>
      </c>
      <c r="J18" s="85"/>
      <c r="K18" s="55"/>
      <c r="L18" s="55"/>
      <c r="M18" s="55"/>
      <c r="N18" s="55"/>
      <c r="O18" s="55"/>
      <c r="P18" s="55"/>
      <c r="Q18" s="55"/>
      <c r="R18" s="55"/>
      <c r="S18" s="55"/>
      <c r="T18" s="55"/>
      <c r="U18" s="55"/>
      <c r="V18" s="55"/>
      <c r="W18" s="55"/>
      <c r="X18" s="55"/>
      <c r="Y18" s="55"/>
      <c r="Z18" s="55"/>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8"/>
      <c r="GK18" s="378"/>
      <c r="GL18" s="378"/>
      <c r="GM18" s="378"/>
      <c r="GN18" s="378"/>
      <c r="GO18" s="378"/>
      <c r="GP18" s="378"/>
      <c r="GQ18" s="378"/>
      <c r="GR18" s="378"/>
      <c r="GS18" s="378"/>
      <c r="GT18" s="378"/>
      <c r="GU18" s="378"/>
      <c r="GV18" s="378"/>
      <c r="GW18" s="378"/>
      <c r="GX18" s="378"/>
      <c r="GY18" s="378"/>
      <c r="GZ18" s="378"/>
      <c r="HA18" s="378"/>
      <c r="HB18" s="378"/>
      <c r="HC18" s="378"/>
      <c r="HD18" s="378"/>
      <c r="HE18" s="378"/>
      <c r="HF18" s="378"/>
      <c r="HG18" s="378"/>
      <c r="HH18" s="378"/>
      <c r="HI18" s="378"/>
      <c r="HJ18" s="378"/>
      <c r="HK18" s="378"/>
      <c r="HL18" s="378"/>
      <c r="HM18" s="378"/>
      <c r="HN18" s="378"/>
      <c r="HO18" s="378"/>
      <c r="HP18" s="378"/>
      <c r="HQ18" s="378"/>
      <c r="HR18" s="378"/>
      <c r="HS18" s="378"/>
      <c r="HT18" s="378"/>
      <c r="HU18" s="378"/>
      <c r="HV18" s="378"/>
      <c r="HW18" s="378"/>
      <c r="HX18" s="378"/>
      <c r="HY18" s="378"/>
      <c r="HZ18" s="378"/>
      <c r="IA18" s="378"/>
      <c r="IB18" s="378"/>
      <c r="IC18" s="378"/>
      <c r="ID18" s="378"/>
      <c r="IE18" s="378"/>
      <c r="IF18" s="378"/>
      <c r="IG18" s="378"/>
      <c r="IH18" s="378"/>
      <c r="II18" s="378"/>
      <c r="IJ18" s="378"/>
    </row>
    <row r="19" spans="1:244" ht="24" customHeight="1">
      <c r="A19" s="477"/>
      <c r="B19" s="5" t="s">
        <v>22</v>
      </c>
      <c r="C19" s="847"/>
      <c r="D19" s="242"/>
      <c r="E19" s="847"/>
      <c r="F19" s="242"/>
      <c r="G19" s="847"/>
      <c r="H19" s="539"/>
      <c r="I19" s="540"/>
      <c r="J19" s="85"/>
      <c r="K19" s="55"/>
      <c r="L19" s="55"/>
      <c r="M19" s="55"/>
      <c r="N19" s="55"/>
      <c r="O19" s="55"/>
      <c r="P19" s="55"/>
      <c r="Q19" s="55"/>
      <c r="R19" s="55"/>
      <c r="S19" s="55"/>
      <c r="T19" s="55"/>
      <c r="U19" s="55"/>
      <c r="V19" s="55"/>
      <c r="W19" s="55"/>
      <c r="X19" s="55"/>
      <c r="Y19" s="55"/>
      <c r="Z19" s="55"/>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378"/>
      <c r="DL19" s="378"/>
      <c r="DM19" s="378"/>
      <c r="DN19" s="378"/>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378"/>
      <c r="FQ19" s="378"/>
      <c r="FR19" s="378"/>
      <c r="FS19" s="378"/>
      <c r="FT19" s="378"/>
      <c r="FU19" s="378"/>
      <c r="FV19" s="378"/>
      <c r="FW19" s="378"/>
      <c r="FX19" s="378"/>
      <c r="FY19" s="378"/>
      <c r="FZ19" s="378"/>
      <c r="GA19" s="378"/>
      <c r="GB19" s="378"/>
      <c r="GC19" s="378"/>
      <c r="GD19" s="378"/>
      <c r="GE19" s="378"/>
      <c r="GF19" s="378"/>
      <c r="GG19" s="378"/>
      <c r="GH19" s="378"/>
      <c r="GI19" s="378"/>
      <c r="GJ19" s="378"/>
      <c r="GK19" s="378"/>
      <c r="GL19" s="378"/>
      <c r="GM19" s="378"/>
      <c r="GN19" s="378"/>
      <c r="GO19" s="378"/>
      <c r="GP19" s="378"/>
      <c r="GQ19" s="378"/>
      <c r="GR19" s="378"/>
      <c r="GS19" s="378"/>
      <c r="GT19" s="378"/>
      <c r="GU19" s="378"/>
      <c r="GV19" s="378"/>
      <c r="GW19" s="378"/>
      <c r="GX19" s="378"/>
      <c r="GY19" s="378"/>
      <c r="GZ19" s="378"/>
      <c r="HA19" s="378"/>
      <c r="HB19" s="378"/>
      <c r="HC19" s="378"/>
      <c r="HD19" s="378"/>
      <c r="HE19" s="378"/>
      <c r="HF19" s="378"/>
      <c r="HG19" s="378"/>
      <c r="HH19" s="378"/>
      <c r="HI19" s="378"/>
      <c r="HJ19" s="378"/>
      <c r="HK19" s="378"/>
      <c r="HL19" s="378"/>
      <c r="HM19" s="378"/>
      <c r="HN19" s="378"/>
      <c r="HO19" s="378"/>
      <c r="HP19" s="378"/>
      <c r="HQ19" s="378"/>
      <c r="HR19" s="378"/>
      <c r="HS19" s="378"/>
      <c r="HT19" s="378"/>
      <c r="HU19" s="378"/>
      <c r="HV19" s="378"/>
      <c r="HW19" s="378"/>
      <c r="HX19" s="378"/>
      <c r="HY19" s="378"/>
      <c r="HZ19" s="378"/>
      <c r="IA19" s="378"/>
      <c r="IB19" s="378"/>
      <c r="IC19" s="378"/>
      <c r="ID19" s="378"/>
      <c r="IE19" s="378"/>
      <c r="IF19" s="378"/>
      <c r="IG19" s="378"/>
      <c r="IH19" s="378"/>
      <c r="II19" s="378"/>
      <c r="IJ19" s="378"/>
    </row>
    <row r="20" spans="1:244" ht="16.350000000000001" customHeight="1">
      <c r="A20" s="479"/>
      <c r="B20" s="5" t="s">
        <v>22</v>
      </c>
      <c r="C20" s="848"/>
      <c r="D20" s="224"/>
      <c r="E20" s="848"/>
      <c r="F20" s="224"/>
      <c r="G20" s="848"/>
      <c r="H20" s="542"/>
      <c r="I20" s="541"/>
      <c r="J20" s="55"/>
      <c r="K20" s="55"/>
      <c r="L20" s="55"/>
      <c r="M20" s="55"/>
      <c r="N20" s="55"/>
      <c r="O20" s="55"/>
      <c r="P20" s="55"/>
      <c r="Q20" s="55"/>
      <c r="R20" s="55"/>
      <c r="S20" s="55"/>
      <c r="T20" s="55"/>
      <c r="U20" s="55"/>
      <c r="V20" s="55"/>
      <c r="W20" s="55"/>
      <c r="X20" s="55"/>
      <c r="Y20" s="55"/>
      <c r="Z20" s="55"/>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378"/>
      <c r="DL20" s="378"/>
      <c r="DM20" s="378"/>
      <c r="DN20" s="378"/>
      <c r="DO20" s="378"/>
      <c r="DP20" s="378"/>
      <c r="DQ20" s="378"/>
      <c r="DR20" s="378"/>
      <c r="DS20" s="378"/>
      <c r="DT20" s="378"/>
      <c r="DU20" s="378"/>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8"/>
      <c r="GK20" s="378"/>
      <c r="GL20" s="378"/>
      <c r="GM20" s="378"/>
      <c r="GN20" s="378"/>
      <c r="GO20" s="378"/>
      <c r="GP20" s="378"/>
      <c r="GQ20" s="378"/>
      <c r="GR20" s="378"/>
      <c r="GS20" s="378"/>
      <c r="GT20" s="378"/>
      <c r="GU20" s="378"/>
      <c r="GV20" s="378"/>
      <c r="GW20" s="378"/>
      <c r="GX20" s="378"/>
      <c r="GY20" s="378"/>
      <c r="GZ20" s="378"/>
      <c r="HA20" s="378"/>
      <c r="HB20" s="378"/>
      <c r="HC20" s="378"/>
      <c r="HD20" s="378"/>
      <c r="HE20" s="378"/>
      <c r="HF20" s="378"/>
      <c r="HG20" s="378"/>
      <c r="HH20" s="378"/>
      <c r="HI20" s="378"/>
      <c r="HJ20" s="378"/>
      <c r="HK20" s="378"/>
      <c r="HL20" s="378"/>
      <c r="HM20" s="378"/>
      <c r="HN20" s="378"/>
      <c r="HO20" s="378"/>
      <c r="HP20" s="378"/>
      <c r="HQ20" s="378"/>
      <c r="HR20" s="378"/>
      <c r="HS20" s="378"/>
      <c r="HT20" s="378"/>
      <c r="HU20" s="378"/>
      <c r="HV20" s="378"/>
      <c r="HW20" s="378"/>
      <c r="HX20" s="378"/>
      <c r="HY20" s="378"/>
      <c r="HZ20" s="378"/>
      <c r="IA20" s="378"/>
      <c r="IB20" s="378"/>
      <c r="IC20" s="378"/>
      <c r="ID20" s="378"/>
      <c r="IE20" s="378"/>
      <c r="IF20" s="378"/>
      <c r="IG20" s="378"/>
      <c r="IH20" s="378"/>
      <c r="II20" s="378"/>
      <c r="IJ20" s="378"/>
    </row>
    <row r="21" spans="1:244" ht="20.100000000000001" customHeight="1">
      <c r="A21" s="475" t="s">
        <v>6</v>
      </c>
      <c r="B21" s="5" t="s">
        <v>22</v>
      </c>
      <c r="C21" s="225"/>
      <c r="D21" s="224"/>
      <c r="E21" s="225"/>
      <c r="F21" s="224"/>
      <c r="G21" s="225"/>
      <c r="H21" s="542"/>
      <c r="I21" s="543"/>
      <c r="J21" s="55"/>
      <c r="K21" s="55"/>
      <c r="L21" s="55"/>
      <c r="M21" s="55"/>
      <c r="N21" s="55"/>
      <c r="O21" s="55"/>
      <c r="P21" s="55"/>
      <c r="Q21" s="55"/>
      <c r="R21" s="55"/>
      <c r="S21" s="55"/>
      <c r="T21" s="55"/>
      <c r="U21" s="55"/>
      <c r="V21" s="55"/>
      <c r="W21" s="55"/>
      <c r="X21" s="55"/>
      <c r="Y21" s="55"/>
      <c r="Z21" s="55"/>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378"/>
      <c r="DL21" s="378"/>
      <c r="DM21" s="378"/>
      <c r="DN21" s="378"/>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378"/>
      <c r="FQ21" s="378"/>
      <c r="FR21" s="378"/>
      <c r="FS21" s="378"/>
      <c r="FT21" s="378"/>
      <c r="FU21" s="378"/>
      <c r="FV21" s="378"/>
      <c r="FW21" s="378"/>
      <c r="FX21" s="378"/>
      <c r="FY21" s="378"/>
      <c r="FZ21" s="378"/>
      <c r="GA21" s="378"/>
      <c r="GB21" s="378"/>
      <c r="GC21" s="378"/>
      <c r="GD21" s="378"/>
      <c r="GE21" s="378"/>
      <c r="GF21" s="378"/>
      <c r="GG21" s="378"/>
      <c r="GH21" s="378"/>
      <c r="GI21" s="378"/>
      <c r="GJ21" s="378"/>
      <c r="GK21" s="378"/>
      <c r="GL21" s="378"/>
      <c r="GM21" s="378"/>
      <c r="GN21" s="378"/>
      <c r="GO21" s="378"/>
      <c r="GP21" s="378"/>
      <c r="GQ21" s="378"/>
      <c r="GR21" s="378"/>
      <c r="GS21" s="378"/>
      <c r="GT21" s="378"/>
      <c r="GU21" s="378"/>
      <c r="GV21" s="378"/>
      <c r="GW21" s="378"/>
      <c r="GX21" s="378"/>
      <c r="GY21" s="378"/>
      <c r="GZ21" s="378"/>
      <c r="HA21" s="378"/>
      <c r="HB21" s="378"/>
      <c r="HC21" s="378"/>
      <c r="HD21" s="378"/>
      <c r="HE21" s="378"/>
      <c r="HF21" s="378"/>
      <c r="HG21" s="378"/>
      <c r="HH21" s="378"/>
      <c r="HI21" s="378"/>
      <c r="HJ21" s="378"/>
      <c r="HK21" s="378"/>
      <c r="HL21" s="378"/>
      <c r="HM21" s="378"/>
      <c r="HN21" s="378"/>
      <c r="HO21" s="378"/>
      <c r="HP21" s="378"/>
      <c r="HQ21" s="378"/>
      <c r="HR21" s="378"/>
      <c r="HS21" s="378"/>
      <c r="HT21" s="378"/>
      <c r="HU21" s="378"/>
      <c r="HV21" s="378"/>
      <c r="HW21" s="378"/>
      <c r="HX21" s="378"/>
      <c r="HY21" s="378"/>
      <c r="HZ21" s="378"/>
      <c r="IA21" s="378"/>
      <c r="IB21" s="378"/>
      <c r="IC21" s="378"/>
      <c r="ID21" s="378"/>
      <c r="IE21" s="378"/>
      <c r="IF21" s="378"/>
      <c r="IG21" s="378"/>
      <c r="IH21" s="378"/>
      <c r="II21" s="378"/>
      <c r="IJ21" s="378"/>
    </row>
    <row r="22" spans="1:244" ht="20.100000000000001" customHeight="1">
      <c r="A22" s="479" t="s">
        <v>107</v>
      </c>
      <c r="B22" s="5" t="s">
        <v>22</v>
      </c>
      <c r="C22" s="225"/>
      <c r="D22" s="224"/>
      <c r="E22" s="225"/>
      <c r="F22" s="224"/>
      <c r="G22" s="225"/>
      <c r="H22" s="542"/>
      <c r="I22" s="543"/>
      <c r="J22" s="55"/>
      <c r="K22" s="55"/>
      <c r="L22" s="55"/>
      <c r="M22" s="55"/>
      <c r="N22" s="55"/>
      <c r="O22" s="55"/>
      <c r="P22" s="55"/>
      <c r="Q22" s="55"/>
      <c r="R22" s="55"/>
      <c r="S22" s="55"/>
      <c r="T22" s="55"/>
      <c r="U22" s="55"/>
      <c r="V22" s="55"/>
      <c r="W22" s="55"/>
      <c r="X22" s="55"/>
      <c r="Y22" s="55"/>
      <c r="Z22" s="55"/>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378"/>
      <c r="DL22" s="378"/>
      <c r="DM22" s="378"/>
      <c r="DN22" s="378"/>
      <c r="DO22" s="378"/>
      <c r="DP22" s="378"/>
      <c r="DQ22" s="378"/>
      <c r="DR22" s="378"/>
      <c r="DS22" s="378"/>
      <c r="DT22" s="378"/>
      <c r="DU22" s="378"/>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8"/>
      <c r="GK22" s="378"/>
      <c r="GL22" s="378"/>
      <c r="GM22" s="378"/>
      <c r="GN22" s="378"/>
      <c r="GO22" s="378"/>
      <c r="GP22" s="378"/>
      <c r="GQ22" s="378"/>
      <c r="GR22" s="378"/>
      <c r="GS22" s="378"/>
      <c r="GT22" s="378"/>
      <c r="GU22" s="378"/>
      <c r="GV22" s="378"/>
      <c r="GW22" s="378"/>
      <c r="GX22" s="378"/>
      <c r="GY22" s="378"/>
      <c r="GZ22" s="378"/>
      <c r="HA22" s="378"/>
      <c r="HB22" s="378"/>
      <c r="HC22" s="378"/>
      <c r="HD22" s="378"/>
      <c r="HE22" s="378"/>
      <c r="HF22" s="378"/>
      <c r="HG22" s="378"/>
      <c r="HH22" s="378"/>
      <c r="HI22" s="378"/>
      <c r="HJ22" s="378"/>
      <c r="HK22" s="378"/>
      <c r="HL22" s="378"/>
      <c r="HM22" s="378"/>
      <c r="HN22" s="378"/>
      <c r="HO22" s="378"/>
      <c r="HP22" s="378"/>
      <c r="HQ22" s="378"/>
      <c r="HR22" s="378"/>
      <c r="HS22" s="378"/>
      <c r="HT22" s="378"/>
      <c r="HU22" s="378"/>
      <c r="HV22" s="378"/>
      <c r="HW22" s="378"/>
      <c r="HX22" s="378"/>
      <c r="HY22" s="378"/>
      <c r="HZ22" s="378"/>
      <c r="IA22" s="378"/>
      <c r="IB22" s="378"/>
      <c r="IC22" s="378"/>
      <c r="ID22" s="378"/>
      <c r="IE22" s="378"/>
      <c r="IF22" s="378"/>
      <c r="IG22" s="378"/>
      <c r="IH22" s="378"/>
      <c r="II22" s="378"/>
      <c r="IJ22" s="378"/>
    </row>
    <row r="23" spans="1:244" ht="20.100000000000001" customHeight="1">
      <c r="A23" s="495" t="s">
        <v>678</v>
      </c>
      <c r="B23" s="5" t="s">
        <v>22</v>
      </c>
      <c r="C23" s="225">
        <v>81</v>
      </c>
      <c r="D23" s="224"/>
      <c r="E23" s="225">
        <v>157</v>
      </c>
      <c r="F23" s="224"/>
      <c r="G23" s="225">
        <f>ROUND(SUM(C23+E23),1)</f>
        <v>238</v>
      </c>
      <c r="H23" s="542"/>
      <c r="I23" s="225">
        <v>220</v>
      </c>
      <c r="J23" s="55"/>
      <c r="K23" s="55"/>
      <c r="L23" s="55"/>
      <c r="M23" s="55"/>
      <c r="N23" s="55"/>
      <c r="O23" s="55"/>
      <c r="P23" s="55"/>
      <c r="Q23" s="55"/>
      <c r="R23" s="55"/>
      <c r="S23" s="55"/>
      <c r="T23" s="55"/>
      <c r="U23" s="55"/>
      <c r="V23" s="55"/>
      <c r="W23" s="55"/>
      <c r="X23" s="55"/>
      <c r="Y23" s="55"/>
      <c r="Z23" s="55"/>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78"/>
      <c r="DS23" s="378"/>
      <c r="DT23" s="378"/>
      <c r="DU23" s="378"/>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378"/>
      <c r="FQ23" s="378"/>
      <c r="FR23" s="378"/>
      <c r="FS23" s="378"/>
      <c r="FT23" s="378"/>
      <c r="FU23" s="378"/>
      <c r="FV23" s="378"/>
      <c r="FW23" s="378"/>
      <c r="FX23" s="378"/>
      <c r="FY23" s="378"/>
      <c r="FZ23" s="378"/>
      <c r="GA23" s="378"/>
      <c r="GB23" s="378"/>
      <c r="GC23" s="378"/>
      <c r="GD23" s="378"/>
      <c r="GE23" s="378"/>
      <c r="GF23" s="378"/>
      <c r="GG23" s="378"/>
      <c r="GH23" s="378"/>
      <c r="GI23" s="378"/>
      <c r="GJ23" s="378"/>
      <c r="GK23" s="378"/>
      <c r="GL23" s="378"/>
      <c r="GM23" s="378"/>
      <c r="GN23" s="378"/>
      <c r="GO23" s="378"/>
      <c r="GP23" s="378"/>
      <c r="GQ23" s="378"/>
      <c r="GR23" s="378"/>
      <c r="GS23" s="378"/>
      <c r="GT23" s="378"/>
      <c r="GU23" s="378"/>
      <c r="GV23" s="378"/>
      <c r="GW23" s="378"/>
      <c r="GX23" s="378"/>
      <c r="GY23" s="378"/>
      <c r="GZ23" s="378"/>
      <c r="HA23" s="378"/>
      <c r="HB23" s="378"/>
      <c r="HC23" s="378"/>
      <c r="HD23" s="378"/>
      <c r="HE23" s="378"/>
      <c r="HF23" s="378"/>
      <c r="HG23" s="378"/>
      <c r="HH23" s="378"/>
      <c r="HI23" s="378"/>
      <c r="HJ23" s="378"/>
      <c r="HK23" s="378"/>
      <c r="HL23" s="378"/>
      <c r="HM23" s="378"/>
      <c r="HN23" s="378"/>
      <c r="HO23" s="378"/>
      <c r="HP23" s="378"/>
      <c r="HQ23" s="378"/>
      <c r="HR23" s="378"/>
      <c r="HS23" s="378"/>
      <c r="HT23" s="378"/>
      <c r="HU23" s="378"/>
      <c r="HV23" s="378"/>
      <c r="HW23" s="378"/>
      <c r="HX23" s="378"/>
      <c r="HY23" s="378"/>
      <c r="HZ23" s="378"/>
      <c r="IA23" s="378"/>
      <c r="IB23" s="378"/>
      <c r="IC23" s="378"/>
      <c r="ID23" s="378"/>
      <c r="IE23" s="378"/>
      <c r="IF23" s="378"/>
      <c r="IG23" s="378"/>
      <c r="IH23" s="378"/>
      <c r="II23" s="378"/>
      <c r="IJ23" s="378"/>
    </row>
    <row r="24" spans="1:244" ht="20.100000000000001" customHeight="1">
      <c r="A24" s="495" t="s">
        <v>679</v>
      </c>
      <c r="B24" s="5" t="s">
        <v>22</v>
      </c>
      <c r="C24" s="225">
        <v>3</v>
      </c>
      <c r="D24" s="224"/>
      <c r="E24" s="225">
        <v>5</v>
      </c>
      <c r="F24" s="224"/>
      <c r="G24" s="225">
        <f>ROUND(SUM(C24+E24),1)</f>
        <v>8</v>
      </c>
      <c r="H24" s="542"/>
      <c r="I24" s="225">
        <v>9</v>
      </c>
      <c r="J24" s="55"/>
      <c r="K24" s="55"/>
      <c r="L24" s="55"/>
      <c r="M24" s="55"/>
      <c r="N24" s="55"/>
      <c r="O24" s="55"/>
      <c r="P24" s="55"/>
      <c r="Q24" s="55"/>
      <c r="R24" s="55"/>
      <c r="S24" s="55"/>
      <c r="T24" s="55"/>
      <c r="U24" s="55"/>
      <c r="V24" s="55"/>
      <c r="W24" s="55"/>
      <c r="X24" s="55"/>
      <c r="Y24" s="55"/>
      <c r="Z24" s="55"/>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378"/>
      <c r="DL24" s="378"/>
      <c r="DM24" s="378"/>
      <c r="DN24" s="378"/>
      <c r="DO24" s="378"/>
      <c r="DP24" s="378"/>
      <c r="DQ24" s="378"/>
      <c r="DR24" s="378"/>
      <c r="DS24" s="378"/>
      <c r="DT24" s="378"/>
      <c r="DU24" s="378"/>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8"/>
      <c r="GK24" s="378"/>
      <c r="GL24" s="378"/>
      <c r="GM24" s="378"/>
      <c r="GN24" s="378"/>
      <c r="GO24" s="378"/>
      <c r="GP24" s="378"/>
      <c r="GQ24" s="378"/>
      <c r="GR24" s="378"/>
      <c r="GS24" s="378"/>
      <c r="GT24" s="378"/>
      <c r="GU24" s="378"/>
      <c r="GV24" s="378"/>
      <c r="GW24" s="378"/>
      <c r="GX24" s="378"/>
      <c r="GY24" s="378"/>
      <c r="GZ24" s="378"/>
      <c r="HA24" s="378"/>
      <c r="HB24" s="378"/>
      <c r="HC24" s="378"/>
      <c r="HD24" s="378"/>
      <c r="HE24" s="378"/>
      <c r="HF24" s="378"/>
      <c r="HG24" s="378"/>
      <c r="HH24" s="378"/>
      <c r="HI24" s="378"/>
      <c r="HJ24" s="378"/>
      <c r="HK24" s="378"/>
      <c r="HL24" s="378"/>
      <c r="HM24" s="378"/>
      <c r="HN24" s="378"/>
      <c r="HO24" s="378"/>
      <c r="HP24" s="378"/>
      <c r="HQ24" s="378"/>
      <c r="HR24" s="378"/>
      <c r="HS24" s="378"/>
      <c r="HT24" s="378"/>
      <c r="HU24" s="378"/>
      <c r="HV24" s="378"/>
      <c r="HW24" s="378"/>
      <c r="HX24" s="378"/>
      <c r="HY24" s="378"/>
      <c r="HZ24" s="378"/>
      <c r="IA24" s="378"/>
      <c r="IB24" s="378"/>
      <c r="IC24" s="378"/>
      <c r="ID24" s="378"/>
      <c r="IE24" s="378"/>
      <c r="IF24" s="378"/>
      <c r="IG24" s="378"/>
      <c r="IH24" s="378"/>
      <c r="II24" s="378"/>
      <c r="IJ24" s="378"/>
    </row>
    <row r="25" spans="1:244" ht="20.100000000000001" customHeight="1">
      <c r="A25" s="495" t="s">
        <v>680</v>
      </c>
      <c r="B25" s="5" t="s">
        <v>22</v>
      </c>
      <c r="C25" s="225">
        <v>47</v>
      </c>
      <c r="D25" s="224"/>
      <c r="E25" s="225">
        <v>95</v>
      </c>
      <c r="F25" s="224"/>
      <c r="G25" s="225">
        <f>ROUND(SUM(C25+E25),1)</f>
        <v>142</v>
      </c>
      <c r="H25" s="542"/>
      <c r="I25" s="225">
        <v>141</v>
      </c>
      <c r="J25" s="55"/>
      <c r="K25" s="55"/>
      <c r="L25" s="55"/>
      <c r="M25" s="55"/>
      <c r="N25" s="55"/>
      <c r="O25" s="55"/>
      <c r="P25" s="55"/>
      <c r="Q25" s="55"/>
      <c r="R25" s="55"/>
      <c r="S25" s="55"/>
      <c r="T25" s="55"/>
      <c r="U25" s="55"/>
      <c r="V25" s="55"/>
      <c r="W25" s="55"/>
      <c r="X25" s="55"/>
      <c r="Y25" s="55"/>
      <c r="Z25" s="55"/>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378"/>
      <c r="DL25" s="378"/>
      <c r="DM25" s="378"/>
      <c r="DN25" s="378"/>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378"/>
      <c r="FQ25" s="378"/>
      <c r="FR25" s="378"/>
      <c r="FS25" s="378"/>
      <c r="FT25" s="378"/>
      <c r="FU25" s="378"/>
      <c r="FV25" s="378"/>
      <c r="FW25" s="378"/>
      <c r="FX25" s="378"/>
      <c r="FY25" s="378"/>
      <c r="FZ25" s="378"/>
      <c r="GA25" s="378"/>
      <c r="GB25" s="378"/>
      <c r="GC25" s="378"/>
      <c r="GD25" s="378"/>
      <c r="GE25" s="378"/>
      <c r="GF25" s="378"/>
      <c r="GG25" s="378"/>
      <c r="GH25" s="378"/>
      <c r="GI25" s="378"/>
      <c r="GJ25" s="378"/>
      <c r="GK25" s="378"/>
      <c r="GL25" s="378"/>
      <c r="GM25" s="378"/>
      <c r="GN25" s="378"/>
      <c r="GO25" s="378"/>
      <c r="GP25" s="378"/>
      <c r="GQ25" s="378"/>
      <c r="GR25" s="378"/>
      <c r="GS25" s="378"/>
      <c r="GT25" s="378"/>
      <c r="GU25" s="378"/>
      <c r="GV25" s="378"/>
      <c r="GW25" s="378"/>
      <c r="GX25" s="378"/>
      <c r="GY25" s="378"/>
      <c r="GZ25" s="378"/>
      <c r="HA25" s="378"/>
      <c r="HB25" s="378"/>
      <c r="HC25" s="378"/>
      <c r="HD25" s="378"/>
      <c r="HE25" s="378"/>
      <c r="HF25" s="378"/>
      <c r="HG25" s="378"/>
      <c r="HH25" s="378"/>
      <c r="HI25" s="378"/>
      <c r="HJ25" s="378"/>
      <c r="HK25" s="378"/>
      <c r="HL25" s="378"/>
      <c r="HM25" s="378"/>
      <c r="HN25" s="378"/>
      <c r="HO25" s="378"/>
      <c r="HP25" s="378"/>
      <c r="HQ25" s="378"/>
      <c r="HR25" s="378"/>
      <c r="HS25" s="378"/>
      <c r="HT25" s="378"/>
      <c r="HU25" s="378"/>
      <c r="HV25" s="378"/>
      <c r="HW25" s="378"/>
      <c r="HX25" s="378"/>
      <c r="HY25" s="378"/>
      <c r="HZ25" s="378"/>
      <c r="IA25" s="378"/>
      <c r="IB25" s="378"/>
      <c r="IC25" s="378"/>
      <c r="ID25" s="378"/>
      <c r="IE25" s="378"/>
      <c r="IF25" s="378"/>
      <c r="IG25" s="378"/>
      <c r="IH25" s="378"/>
      <c r="II25" s="378"/>
      <c r="IJ25" s="378"/>
    </row>
    <row r="26" spans="1:244" ht="24.75" customHeight="1">
      <c r="A26" s="477" t="s">
        <v>681</v>
      </c>
      <c r="B26" s="5" t="s">
        <v>22</v>
      </c>
      <c r="C26" s="544">
        <f>ROUND(SUM(C22:C25),1)</f>
        <v>131</v>
      </c>
      <c r="D26" s="539"/>
      <c r="E26" s="544">
        <f>ROUND(SUM(E22:E25),1)</f>
        <v>257</v>
      </c>
      <c r="F26" s="539"/>
      <c r="G26" s="544">
        <f>ROUND(SUM(G22:G25),1)</f>
        <v>388</v>
      </c>
      <c r="H26" s="539"/>
      <c r="I26" s="544">
        <f>ROUND(SUM(I22:I25),1)</f>
        <v>370</v>
      </c>
      <c r="J26" s="55"/>
      <c r="K26" s="55"/>
      <c r="L26" s="55"/>
      <c r="M26" s="55"/>
      <c r="N26" s="55"/>
      <c r="O26" s="55"/>
      <c r="P26" s="55"/>
      <c r="Q26" s="55"/>
      <c r="R26" s="55"/>
      <c r="S26" s="55"/>
      <c r="T26" s="55"/>
      <c r="U26" s="55"/>
      <c r="V26" s="55"/>
      <c r="W26" s="55"/>
      <c r="X26" s="55"/>
      <c r="Y26" s="55"/>
      <c r="Z26" s="55"/>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378"/>
      <c r="DL26" s="378"/>
      <c r="DM26" s="378"/>
      <c r="DN26" s="378"/>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8"/>
      <c r="GK26" s="378"/>
      <c r="GL26" s="378"/>
      <c r="GM26" s="378"/>
      <c r="GN26" s="378"/>
      <c r="GO26" s="378"/>
      <c r="GP26" s="378"/>
      <c r="GQ26" s="378"/>
      <c r="GR26" s="378"/>
      <c r="GS26" s="378"/>
      <c r="GT26" s="378"/>
      <c r="GU26" s="378"/>
      <c r="GV26" s="378"/>
      <c r="GW26" s="378"/>
      <c r="GX26" s="378"/>
      <c r="GY26" s="378"/>
      <c r="GZ26" s="378"/>
      <c r="HA26" s="378"/>
      <c r="HB26" s="378"/>
      <c r="HC26" s="378"/>
      <c r="HD26" s="378"/>
      <c r="HE26" s="378"/>
      <c r="HF26" s="378"/>
      <c r="HG26" s="378"/>
      <c r="HH26" s="378"/>
      <c r="HI26" s="378"/>
      <c r="HJ26" s="378"/>
      <c r="HK26" s="378"/>
      <c r="HL26" s="378"/>
      <c r="HM26" s="378"/>
      <c r="HN26" s="378"/>
      <c r="HO26" s="378"/>
      <c r="HP26" s="378"/>
      <c r="HQ26" s="378"/>
      <c r="HR26" s="378"/>
      <c r="HS26" s="378"/>
      <c r="HT26" s="378"/>
      <c r="HU26" s="378"/>
      <c r="HV26" s="378"/>
      <c r="HW26" s="378"/>
      <c r="HX26" s="378"/>
      <c r="HY26" s="378"/>
      <c r="HZ26" s="378"/>
      <c r="IA26" s="378"/>
      <c r="IB26" s="378"/>
      <c r="IC26" s="378"/>
      <c r="ID26" s="378"/>
      <c r="IE26" s="378"/>
      <c r="IF26" s="378"/>
      <c r="IG26" s="378"/>
      <c r="IH26" s="378"/>
      <c r="II26" s="378"/>
      <c r="IJ26" s="378"/>
    </row>
    <row r="27" spans="1:244" ht="24.75" customHeight="1">
      <c r="A27" s="477"/>
      <c r="B27" s="5" t="s">
        <v>22</v>
      </c>
      <c r="C27" s="545"/>
      <c r="D27" s="539"/>
      <c r="E27" s="545"/>
      <c r="F27" s="539"/>
      <c r="G27" s="545"/>
      <c r="H27" s="539"/>
      <c r="I27" s="545"/>
      <c r="J27" s="55"/>
      <c r="K27" s="55"/>
      <c r="L27" s="55"/>
      <c r="M27" s="55"/>
      <c r="N27" s="55"/>
      <c r="O27" s="55"/>
      <c r="P27" s="55"/>
      <c r="Q27" s="55"/>
      <c r="R27" s="55"/>
      <c r="S27" s="55"/>
      <c r="T27" s="55"/>
      <c r="U27" s="55"/>
      <c r="V27" s="55"/>
      <c r="W27" s="55"/>
      <c r="X27" s="55"/>
      <c r="Y27" s="55"/>
      <c r="Z27" s="55"/>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378"/>
      <c r="DL27" s="378"/>
      <c r="DM27" s="378"/>
      <c r="DN27" s="378"/>
      <c r="DO27" s="378"/>
      <c r="DP27" s="378"/>
      <c r="DQ27" s="378"/>
      <c r="DR27" s="378"/>
      <c r="DS27" s="378"/>
      <c r="DT27" s="378"/>
      <c r="DU27" s="378"/>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378"/>
      <c r="FQ27" s="378"/>
      <c r="FR27" s="378"/>
      <c r="FS27" s="378"/>
      <c r="FT27" s="378"/>
      <c r="FU27" s="378"/>
      <c r="FV27" s="378"/>
      <c r="FW27" s="378"/>
      <c r="FX27" s="378"/>
      <c r="FY27" s="378"/>
      <c r="FZ27" s="378"/>
      <c r="GA27" s="378"/>
      <c r="GB27" s="378"/>
      <c r="GC27" s="378"/>
      <c r="GD27" s="378"/>
      <c r="GE27" s="378"/>
      <c r="GF27" s="378"/>
      <c r="GG27" s="378"/>
      <c r="GH27" s="378"/>
      <c r="GI27" s="378"/>
      <c r="GJ27" s="378"/>
      <c r="GK27" s="378"/>
      <c r="GL27" s="378"/>
      <c r="GM27" s="378"/>
      <c r="GN27" s="378"/>
      <c r="GO27" s="378"/>
      <c r="GP27" s="378"/>
      <c r="GQ27" s="378"/>
      <c r="GR27" s="378"/>
      <c r="GS27" s="378"/>
      <c r="GT27" s="378"/>
      <c r="GU27" s="378"/>
      <c r="GV27" s="378"/>
      <c r="GW27" s="378"/>
      <c r="GX27" s="378"/>
      <c r="GY27" s="378"/>
      <c r="GZ27" s="378"/>
      <c r="HA27" s="378"/>
      <c r="HB27" s="378"/>
      <c r="HC27" s="378"/>
      <c r="HD27" s="378"/>
      <c r="HE27" s="378"/>
      <c r="HF27" s="378"/>
      <c r="HG27" s="378"/>
      <c r="HH27" s="378"/>
      <c r="HI27" s="378"/>
      <c r="HJ27" s="378"/>
      <c r="HK27" s="378"/>
      <c r="HL27" s="378"/>
      <c r="HM27" s="378"/>
      <c r="HN27" s="378"/>
      <c r="HO27" s="378"/>
      <c r="HP27" s="378"/>
      <c r="HQ27" s="378"/>
      <c r="HR27" s="378"/>
      <c r="HS27" s="378"/>
      <c r="HT27" s="378"/>
      <c r="HU27" s="378"/>
      <c r="HV27" s="378"/>
      <c r="HW27" s="378"/>
      <c r="HX27" s="378"/>
      <c r="HY27" s="378"/>
      <c r="HZ27" s="378"/>
      <c r="IA27" s="378"/>
      <c r="IB27" s="378"/>
      <c r="IC27" s="378"/>
      <c r="ID27" s="378"/>
      <c r="IE27" s="378"/>
      <c r="IF27" s="378"/>
      <c r="IG27" s="378"/>
      <c r="IH27" s="378"/>
      <c r="II27" s="378"/>
      <c r="IJ27" s="378"/>
    </row>
    <row r="28" spans="1:244" ht="16.350000000000001" customHeight="1">
      <c r="A28" s="479"/>
      <c r="B28" s="5" t="s">
        <v>22</v>
      </c>
      <c r="C28" s="541"/>
      <c r="D28" s="542"/>
      <c r="E28" s="541"/>
      <c r="F28" s="542"/>
      <c r="G28" s="541"/>
      <c r="H28" s="542"/>
      <c r="I28" s="541"/>
      <c r="J28" s="55"/>
      <c r="K28" s="55"/>
      <c r="L28" s="55"/>
      <c r="M28" s="55"/>
      <c r="N28" s="55"/>
      <c r="O28" s="55"/>
      <c r="P28" s="55"/>
      <c r="Q28" s="55"/>
      <c r="R28" s="55"/>
      <c r="S28" s="55"/>
      <c r="T28" s="55"/>
      <c r="U28" s="55"/>
      <c r="V28" s="55"/>
      <c r="W28" s="55"/>
      <c r="X28" s="55"/>
      <c r="Y28" s="55"/>
      <c r="Z28" s="55"/>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378"/>
      <c r="DL28" s="378"/>
      <c r="DM28" s="378"/>
      <c r="DN28" s="378"/>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8"/>
      <c r="GK28" s="378"/>
      <c r="GL28" s="378"/>
      <c r="GM28" s="378"/>
      <c r="GN28" s="378"/>
      <c r="GO28" s="378"/>
      <c r="GP28" s="378"/>
      <c r="GQ28" s="378"/>
      <c r="GR28" s="378"/>
      <c r="GS28" s="378"/>
      <c r="GT28" s="378"/>
      <c r="GU28" s="378"/>
      <c r="GV28" s="378"/>
      <c r="GW28" s="378"/>
      <c r="GX28" s="378"/>
      <c r="GY28" s="378"/>
      <c r="GZ28" s="378"/>
      <c r="HA28" s="378"/>
      <c r="HB28" s="378"/>
      <c r="HC28" s="378"/>
      <c r="HD28" s="378"/>
      <c r="HE28" s="378"/>
      <c r="HF28" s="378"/>
      <c r="HG28" s="378"/>
      <c r="HH28" s="378"/>
      <c r="HI28" s="378"/>
      <c r="HJ28" s="378"/>
      <c r="HK28" s="378"/>
      <c r="HL28" s="378"/>
      <c r="HM28" s="378"/>
      <c r="HN28" s="378"/>
      <c r="HO28" s="378"/>
      <c r="HP28" s="378"/>
      <c r="HQ28" s="378"/>
      <c r="HR28" s="378"/>
      <c r="HS28" s="378"/>
      <c r="HT28" s="378"/>
      <c r="HU28" s="378"/>
      <c r="HV28" s="378"/>
      <c r="HW28" s="378"/>
      <c r="HX28" s="378"/>
      <c r="HY28" s="378"/>
      <c r="HZ28" s="378"/>
      <c r="IA28" s="378"/>
      <c r="IB28" s="378"/>
      <c r="IC28" s="378"/>
      <c r="ID28" s="378"/>
      <c r="IE28" s="378"/>
      <c r="IF28" s="378"/>
      <c r="IG28" s="378"/>
      <c r="IH28" s="378"/>
      <c r="II28" s="378"/>
      <c r="IJ28" s="378"/>
    </row>
    <row r="29" spans="1:244" ht="20.100000000000001" customHeight="1">
      <c r="A29" s="475"/>
      <c r="B29" s="5" t="s">
        <v>22</v>
      </c>
      <c r="C29" s="543"/>
      <c r="D29" s="542"/>
      <c r="E29" s="543"/>
      <c r="F29" s="542"/>
      <c r="G29" s="543"/>
      <c r="H29" s="542"/>
      <c r="I29" s="543"/>
      <c r="J29" s="55"/>
      <c r="K29" s="55"/>
      <c r="L29" s="55"/>
      <c r="M29" s="55"/>
      <c r="N29" s="55"/>
      <c r="O29" s="55"/>
      <c r="P29" s="55"/>
      <c r="Q29" s="55"/>
      <c r="R29" s="55"/>
      <c r="S29" s="55"/>
      <c r="T29" s="55"/>
      <c r="U29" s="55"/>
      <c r="V29" s="55"/>
      <c r="W29" s="55"/>
      <c r="X29" s="55"/>
      <c r="Y29" s="55"/>
      <c r="Z29" s="55"/>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378"/>
      <c r="DL29" s="378"/>
      <c r="DM29" s="378"/>
      <c r="DN29" s="378"/>
      <c r="DO29" s="378"/>
      <c r="DP29" s="378"/>
      <c r="DQ29" s="378"/>
      <c r="DR29" s="378"/>
      <c r="DS29" s="378"/>
      <c r="DT29" s="378"/>
      <c r="DU29" s="378"/>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378"/>
      <c r="FK29" s="378"/>
      <c r="FL29" s="378"/>
      <c r="FM29" s="378"/>
      <c r="FN29" s="378"/>
      <c r="FO29" s="378"/>
      <c r="FP29" s="378"/>
      <c r="FQ29" s="378"/>
      <c r="FR29" s="378"/>
      <c r="FS29" s="378"/>
      <c r="FT29" s="378"/>
      <c r="FU29" s="378"/>
      <c r="FV29" s="378"/>
      <c r="FW29" s="378"/>
      <c r="FX29" s="378"/>
      <c r="FY29" s="378"/>
      <c r="FZ29" s="378"/>
      <c r="GA29" s="378"/>
      <c r="GB29" s="378"/>
      <c r="GC29" s="378"/>
      <c r="GD29" s="378"/>
      <c r="GE29" s="378"/>
      <c r="GF29" s="378"/>
      <c r="GG29" s="378"/>
      <c r="GH29" s="378"/>
      <c r="GI29" s="378"/>
      <c r="GJ29" s="378"/>
      <c r="GK29" s="378"/>
      <c r="GL29" s="378"/>
      <c r="GM29" s="378"/>
      <c r="GN29" s="378"/>
      <c r="GO29" s="378"/>
      <c r="GP29" s="378"/>
      <c r="GQ29" s="378"/>
      <c r="GR29" s="378"/>
      <c r="GS29" s="378"/>
      <c r="GT29" s="378"/>
      <c r="GU29" s="378"/>
      <c r="GV29" s="378"/>
      <c r="GW29" s="378"/>
      <c r="GX29" s="378"/>
      <c r="GY29" s="378"/>
      <c r="GZ29" s="378"/>
      <c r="HA29" s="378"/>
      <c r="HB29" s="378"/>
      <c r="HC29" s="378"/>
      <c r="HD29" s="378"/>
      <c r="HE29" s="378"/>
      <c r="HF29" s="378"/>
      <c r="HG29" s="378"/>
      <c r="HH29" s="378"/>
      <c r="HI29" s="378"/>
      <c r="HJ29" s="378"/>
      <c r="HK29" s="378"/>
      <c r="HL29" s="378"/>
      <c r="HM29" s="378"/>
      <c r="HN29" s="378"/>
      <c r="HO29" s="378"/>
      <c r="HP29" s="378"/>
      <c r="HQ29" s="378"/>
      <c r="HR29" s="378"/>
      <c r="HS29" s="378"/>
      <c r="HT29" s="378"/>
      <c r="HU29" s="378"/>
      <c r="HV29" s="378"/>
      <c r="HW29" s="378"/>
      <c r="HX29" s="378"/>
      <c r="HY29" s="378"/>
      <c r="HZ29" s="378"/>
      <c r="IA29" s="378"/>
      <c r="IB29" s="378"/>
      <c r="IC29" s="378"/>
      <c r="ID29" s="378"/>
      <c r="IE29" s="378"/>
      <c r="IF29" s="378"/>
      <c r="IG29" s="378"/>
      <c r="IH29" s="378"/>
      <c r="II29" s="378"/>
      <c r="IJ29" s="378"/>
    </row>
    <row r="30" spans="1:244" ht="20.100000000000001" customHeight="1">
      <c r="A30" s="477" t="s">
        <v>910</v>
      </c>
      <c r="B30" s="5" t="s">
        <v>22</v>
      </c>
      <c r="C30" s="546">
        <f>ROUND(SUM(C18-C26),1)</f>
        <v>94</v>
      </c>
      <c r="D30" s="539"/>
      <c r="E30" s="546">
        <f>ROUND(SUM(E18-E26),1)</f>
        <v>103</v>
      </c>
      <c r="F30" s="539"/>
      <c r="G30" s="546">
        <f>ROUND(SUM(G18-G26),1)</f>
        <v>197</v>
      </c>
      <c r="H30" s="539"/>
      <c r="I30" s="546">
        <f>ROUND(SUM(I18-I26),1)</f>
        <v>1117</v>
      </c>
      <c r="J30" s="55"/>
      <c r="K30" s="55"/>
      <c r="L30" s="55"/>
      <c r="M30" s="55"/>
      <c r="N30" s="55"/>
      <c r="O30" s="55"/>
      <c r="P30" s="55"/>
      <c r="Q30" s="55"/>
      <c r="R30" s="55"/>
      <c r="S30" s="55"/>
      <c r="T30" s="55"/>
      <c r="U30" s="55"/>
      <c r="V30" s="55"/>
      <c r="W30" s="55"/>
      <c r="X30" s="55"/>
      <c r="Y30" s="55"/>
      <c r="Z30" s="55"/>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378"/>
      <c r="DL30" s="378"/>
      <c r="DM30" s="378"/>
      <c r="DN30" s="378"/>
      <c r="DO30" s="378"/>
      <c r="DP30" s="378"/>
      <c r="DQ30" s="378"/>
      <c r="DR30" s="378"/>
      <c r="DS30" s="378"/>
      <c r="DT30" s="378"/>
      <c r="DU30" s="378"/>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8"/>
      <c r="GK30" s="378"/>
      <c r="GL30" s="378"/>
      <c r="GM30" s="378"/>
      <c r="GN30" s="378"/>
      <c r="GO30" s="378"/>
      <c r="GP30" s="378"/>
      <c r="GQ30" s="378"/>
      <c r="GR30" s="378"/>
      <c r="GS30" s="378"/>
      <c r="GT30" s="378"/>
      <c r="GU30" s="378"/>
      <c r="GV30" s="378"/>
      <c r="GW30" s="378"/>
      <c r="GX30" s="378"/>
      <c r="GY30" s="378"/>
      <c r="GZ30" s="378"/>
      <c r="HA30" s="378"/>
      <c r="HB30" s="378"/>
      <c r="HC30" s="378"/>
      <c r="HD30" s="378"/>
      <c r="HE30" s="378"/>
      <c r="HF30" s="378"/>
      <c r="HG30" s="378"/>
      <c r="HH30" s="378"/>
      <c r="HI30" s="378"/>
      <c r="HJ30" s="378"/>
      <c r="HK30" s="378"/>
      <c r="HL30" s="378"/>
      <c r="HM30" s="378"/>
      <c r="HN30" s="378"/>
      <c r="HO30" s="378"/>
      <c r="HP30" s="378"/>
      <c r="HQ30" s="378"/>
      <c r="HR30" s="378"/>
      <c r="HS30" s="378"/>
      <c r="HT30" s="378"/>
      <c r="HU30" s="378"/>
      <c r="HV30" s="378"/>
      <c r="HW30" s="378"/>
      <c r="HX30" s="378"/>
      <c r="HY30" s="378"/>
      <c r="HZ30" s="378"/>
      <c r="IA30" s="378"/>
      <c r="IB30" s="378"/>
      <c r="IC30" s="378"/>
      <c r="ID30" s="378"/>
      <c r="IE30" s="378"/>
      <c r="IF30" s="378"/>
      <c r="IG30" s="378"/>
      <c r="IH30" s="378"/>
      <c r="II30" s="378"/>
      <c r="IJ30" s="378"/>
    </row>
    <row r="31" spans="1:244" ht="20.100000000000001" customHeight="1">
      <c r="A31" s="477"/>
      <c r="B31" s="5" t="s">
        <v>22</v>
      </c>
      <c r="C31" s="547"/>
      <c r="D31" s="542"/>
      <c r="E31" s="547"/>
      <c r="F31" s="542"/>
      <c r="G31" s="547"/>
      <c r="H31" s="542"/>
      <c r="I31" s="547"/>
      <c r="J31" s="55"/>
      <c r="K31" s="55"/>
      <c r="L31" s="55"/>
      <c r="M31" s="55"/>
      <c r="N31" s="55"/>
      <c r="O31" s="55"/>
      <c r="P31" s="55"/>
      <c r="Q31" s="55"/>
      <c r="R31" s="55"/>
      <c r="S31" s="55"/>
      <c r="T31" s="55"/>
      <c r="U31" s="55"/>
      <c r="V31" s="55"/>
      <c r="W31" s="55"/>
      <c r="X31" s="55"/>
      <c r="Y31" s="55"/>
      <c r="Z31" s="55"/>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378"/>
      <c r="DL31" s="378"/>
      <c r="DM31" s="378"/>
      <c r="DN31" s="378"/>
      <c r="DO31" s="378"/>
      <c r="DP31" s="378"/>
      <c r="DQ31" s="378"/>
      <c r="DR31" s="378"/>
      <c r="DS31" s="378"/>
      <c r="DT31" s="378"/>
      <c r="DU31" s="378"/>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378"/>
      <c r="FK31" s="378"/>
      <c r="FL31" s="378"/>
      <c r="FM31" s="378"/>
      <c r="FN31" s="378"/>
      <c r="FO31" s="378"/>
      <c r="FP31" s="378"/>
      <c r="FQ31" s="378"/>
      <c r="FR31" s="378"/>
      <c r="FS31" s="378"/>
      <c r="FT31" s="378"/>
      <c r="FU31" s="378"/>
      <c r="FV31" s="378"/>
      <c r="FW31" s="378"/>
      <c r="FX31" s="378"/>
      <c r="FY31" s="378"/>
      <c r="FZ31" s="378"/>
      <c r="GA31" s="378"/>
      <c r="GB31" s="378"/>
      <c r="GC31" s="378"/>
      <c r="GD31" s="378"/>
      <c r="GE31" s="378"/>
      <c r="GF31" s="378"/>
      <c r="GG31" s="378"/>
      <c r="GH31" s="378"/>
      <c r="GI31" s="378"/>
      <c r="GJ31" s="378"/>
      <c r="GK31" s="378"/>
      <c r="GL31" s="378"/>
      <c r="GM31" s="378"/>
      <c r="GN31" s="378"/>
      <c r="GO31" s="378"/>
      <c r="GP31" s="378"/>
      <c r="GQ31" s="378"/>
      <c r="GR31" s="378"/>
      <c r="GS31" s="378"/>
      <c r="GT31" s="378"/>
      <c r="GU31" s="378"/>
      <c r="GV31" s="378"/>
      <c r="GW31" s="378"/>
      <c r="GX31" s="378"/>
      <c r="GY31" s="378"/>
      <c r="GZ31" s="378"/>
      <c r="HA31" s="378"/>
      <c r="HB31" s="378"/>
      <c r="HC31" s="378"/>
      <c r="HD31" s="378"/>
      <c r="HE31" s="378"/>
      <c r="HF31" s="378"/>
      <c r="HG31" s="378"/>
      <c r="HH31" s="378"/>
      <c r="HI31" s="378"/>
      <c r="HJ31" s="378"/>
      <c r="HK31" s="378"/>
      <c r="HL31" s="378"/>
      <c r="HM31" s="378"/>
      <c r="HN31" s="378"/>
      <c r="HO31" s="378"/>
      <c r="HP31" s="378"/>
      <c r="HQ31" s="378"/>
      <c r="HR31" s="378"/>
      <c r="HS31" s="378"/>
      <c r="HT31" s="378"/>
      <c r="HU31" s="378"/>
      <c r="HV31" s="378"/>
      <c r="HW31" s="378"/>
      <c r="HX31" s="378"/>
      <c r="HY31" s="378"/>
      <c r="HZ31" s="378"/>
      <c r="IA31" s="378"/>
      <c r="IB31" s="378"/>
      <c r="IC31" s="378"/>
      <c r="ID31" s="378"/>
      <c r="IE31" s="378"/>
      <c r="IF31" s="378"/>
      <c r="IG31" s="378"/>
      <c r="IH31" s="378"/>
      <c r="II31" s="378"/>
      <c r="IJ31" s="378"/>
    </row>
    <row r="32" spans="1:244" ht="17.100000000000001" customHeight="1">
      <c r="A32" s="479"/>
      <c r="B32" s="5" t="s">
        <v>22</v>
      </c>
      <c r="C32" s="541"/>
      <c r="D32" s="542"/>
      <c r="E32" s="541"/>
      <c r="F32" s="542"/>
      <c r="G32" s="541"/>
      <c r="H32" s="542"/>
      <c r="I32" s="541"/>
      <c r="J32" s="55"/>
      <c r="K32" s="55"/>
      <c r="L32" s="55"/>
      <c r="M32" s="55"/>
      <c r="N32" s="55"/>
      <c r="O32" s="55"/>
      <c r="P32" s="55"/>
      <c r="Q32" s="55"/>
      <c r="R32" s="55"/>
      <c r="S32" s="55"/>
      <c r="T32" s="55"/>
      <c r="U32" s="55"/>
      <c r="V32" s="55"/>
      <c r="W32" s="55"/>
      <c r="X32" s="55"/>
      <c r="Y32" s="55"/>
      <c r="Z32" s="55"/>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378"/>
      <c r="DL32" s="378"/>
      <c r="DM32" s="378"/>
      <c r="DN32" s="378"/>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8"/>
      <c r="GK32" s="378"/>
      <c r="GL32" s="378"/>
      <c r="GM32" s="378"/>
      <c r="GN32" s="378"/>
      <c r="GO32" s="378"/>
      <c r="GP32" s="378"/>
      <c r="GQ32" s="378"/>
      <c r="GR32" s="378"/>
      <c r="GS32" s="378"/>
      <c r="GT32" s="378"/>
      <c r="GU32" s="378"/>
      <c r="GV32" s="378"/>
      <c r="GW32" s="378"/>
      <c r="GX32" s="378"/>
      <c r="GY32" s="378"/>
      <c r="GZ32" s="378"/>
      <c r="HA32" s="378"/>
      <c r="HB32" s="378"/>
      <c r="HC32" s="378"/>
      <c r="HD32" s="378"/>
      <c r="HE32" s="378"/>
      <c r="HF32" s="378"/>
      <c r="HG32" s="378"/>
      <c r="HH32" s="378"/>
      <c r="HI32" s="378"/>
      <c r="HJ32" s="378"/>
      <c r="HK32" s="378"/>
      <c r="HL32" s="378"/>
      <c r="HM32" s="378"/>
      <c r="HN32" s="378"/>
      <c r="HO32" s="378"/>
      <c r="HP32" s="378"/>
      <c r="HQ32" s="378"/>
      <c r="HR32" s="378"/>
      <c r="HS32" s="378"/>
      <c r="HT32" s="378"/>
      <c r="HU32" s="378"/>
      <c r="HV32" s="378"/>
      <c r="HW32" s="378"/>
      <c r="HX32" s="378"/>
      <c r="HY32" s="378"/>
      <c r="HZ32" s="378"/>
      <c r="IA32" s="378"/>
      <c r="IB32" s="378"/>
      <c r="IC32" s="378"/>
      <c r="ID32" s="378"/>
      <c r="IE32" s="378"/>
      <c r="IF32" s="378"/>
      <c r="IG32" s="378"/>
      <c r="IH32" s="378"/>
      <c r="II32" s="378"/>
      <c r="IJ32" s="378"/>
    </row>
    <row r="33" spans="1:244" ht="20.100000000000001" customHeight="1">
      <c r="A33" s="477" t="s">
        <v>682</v>
      </c>
      <c r="B33" s="5" t="s">
        <v>22</v>
      </c>
      <c r="C33" s="236">
        <v>2974</v>
      </c>
      <c r="D33" s="242"/>
      <c r="E33" s="236">
        <v>11319</v>
      </c>
      <c r="F33" s="242"/>
      <c r="G33" s="236">
        <f>ROUND(SUM(C33+E33),1)</f>
        <v>14293</v>
      </c>
      <c r="H33" s="242"/>
      <c r="I33" s="236">
        <v>13176</v>
      </c>
      <c r="J33" s="55"/>
      <c r="K33" s="55"/>
      <c r="L33" s="55"/>
      <c r="M33" s="55"/>
      <c r="N33" s="55"/>
      <c r="O33" s="55"/>
      <c r="P33" s="55"/>
      <c r="Q33" s="55"/>
      <c r="R33" s="55"/>
      <c r="S33" s="55"/>
      <c r="T33" s="55"/>
      <c r="U33" s="55"/>
      <c r="V33" s="55"/>
      <c r="W33" s="55"/>
      <c r="X33" s="55"/>
      <c r="Y33" s="55"/>
      <c r="Z33" s="55"/>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378"/>
      <c r="DL33" s="378"/>
      <c r="DM33" s="378"/>
      <c r="DN33" s="378"/>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378"/>
      <c r="FK33" s="378"/>
      <c r="FL33" s="378"/>
      <c r="FM33" s="378"/>
      <c r="FN33" s="378"/>
      <c r="FO33" s="378"/>
      <c r="FP33" s="378"/>
      <c r="FQ33" s="378"/>
      <c r="FR33" s="378"/>
      <c r="FS33" s="378"/>
      <c r="FT33" s="378"/>
      <c r="FU33" s="378"/>
      <c r="FV33" s="378"/>
      <c r="FW33" s="378"/>
      <c r="FX33" s="378"/>
      <c r="FY33" s="378"/>
      <c r="FZ33" s="378"/>
      <c r="GA33" s="378"/>
      <c r="GB33" s="378"/>
      <c r="GC33" s="378"/>
      <c r="GD33" s="378"/>
      <c r="GE33" s="378"/>
      <c r="GF33" s="378"/>
      <c r="GG33" s="378"/>
      <c r="GH33" s="378"/>
      <c r="GI33" s="378"/>
      <c r="GJ33" s="378"/>
      <c r="GK33" s="378"/>
      <c r="GL33" s="378"/>
      <c r="GM33" s="378"/>
      <c r="GN33" s="378"/>
      <c r="GO33" s="378"/>
      <c r="GP33" s="378"/>
      <c r="GQ33" s="378"/>
      <c r="GR33" s="378"/>
      <c r="GS33" s="378"/>
      <c r="GT33" s="378"/>
      <c r="GU33" s="378"/>
      <c r="GV33" s="378"/>
      <c r="GW33" s="378"/>
      <c r="GX33" s="378"/>
      <c r="GY33" s="378"/>
      <c r="GZ33" s="378"/>
      <c r="HA33" s="378"/>
      <c r="HB33" s="378"/>
      <c r="HC33" s="378"/>
      <c r="HD33" s="378"/>
      <c r="HE33" s="378"/>
      <c r="HF33" s="378"/>
      <c r="HG33" s="378"/>
      <c r="HH33" s="378"/>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row>
    <row r="34" spans="1:244" ht="20.100000000000001" customHeight="1">
      <c r="A34" s="477"/>
      <c r="B34" s="5" t="s">
        <v>22</v>
      </c>
      <c r="C34" s="493"/>
      <c r="D34" s="496"/>
      <c r="E34" s="493"/>
      <c r="F34" s="496"/>
      <c r="G34" s="493"/>
      <c r="H34" s="496"/>
      <c r="I34" s="493"/>
      <c r="J34" s="55"/>
      <c r="K34" s="55"/>
      <c r="L34" s="55"/>
      <c r="M34" s="55"/>
      <c r="N34" s="55"/>
      <c r="O34" s="55"/>
      <c r="P34" s="55"/>
      <c r="Q34" s="55"/>
      <c r="R34" s="55"/>
      <c r="S34" s="55"/>
      <c r="T34" s="55"/>
      <c r="U34" s="55"/>
      <c r="V34" s="55"/>
      <c r="W34" s="55"/>
      <c r="X34" s="55"/>
      <c r="Y34" s="55"/>
      <c r="Z34" s="55"/>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378"/>
      <c r="BG34" s="378"/>
      <c r="BH34" s="378"/>
      <c r="BI34" s="378"/>
      <c r="BJ34" s="378"/>
      <c r="BK34" s="378"/>
      <c r="BL34" s="378"/>
      <c r="BM34" s="378"/>
      <c r="BN34" s="378"/>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378"/>
      <c r="DL34" s="378"/>
      <c r="DM34" s="378"/>
      <c r="DN34" s="378"/>
      <c r="DO34" s="378"/>
      <c r="DP34" s="378"/>
      <c r="DQ34" s="378"/>
      <c r="DR34" s="378"/>
      <c r="DS34" s="378"/>
      <c r="DT34" s="378"/>
      <c r="DU34" s="378"/>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8"/>
      <c r="GK34" s="378"/>
      <c r="GL34" s="378"/>
      <c r="GM34" s="378"/>
      <c r="GN34" s="378"/>
      <c r="GO34" s="378"/>
      <c r="GP34" s="378"/>
      <c r="GQ34" s="378"/>
      <c r="GR34" s="378"/>
      <c r="GS34" s="378"/>
      <c r="GT34" s="378"/>
      <c r="GU34" s="378"/>
      <c r="GV34" s="378"/>
      <c r="GW34" s="378"/>
      <c r="GX34" s="378"/>
      <c r="GY34" s="378"/>
      <c r="GZ34" s="378"/>
      <c r="HA34" s="378"/>
      <c r="HB34" s="378"/>
      <c r="HC34" s="378"/>
      <c r="HD34" s="378"/>
      <c r="HE34" s="378"/>
      <c r="HF34" s="378"/>
      <c r="HG34" s="378"/>
      <c r="HH34" s="378"/>
      <c r="HI34" s="378"/>
      <c r="HJ34" s="378"/>
      <c r="HK34" s="378"/>
      <c r="HL34" s="378"/>
      <c r="HM34" s="378"/>
      <c r="HN34" s="378"/>
      <c r="HO34" s="378"/>
      <c r="HP34" s="378"/>
      <c r="HQ34" s="378"/>
      <c r="HR34" s="378"/>
      <c r="HS34" s="378"/>
      <c r="HT34" s="378"/>
      <c r="HU34" s="378"/>
      <c r="HV34" s="378"/>
      <c r="HW34" s="378"/>
      <c r="HX34" s="378"/>
      <c r="HY34" s="378"/>
      <c r="HZ34" s="378"/>
      <c r="IA34" s="378"/>
      <c r="IB34" s="378"/>
      <c r="IC34" s="378"/>
      <c r="ID34" s="378"/>
      <c r="IE34" s="378"/>
      <c r="IF34" s="378"/>
      <c r="IG34" s="378"/>
      <c r="IH34" s="378"/>
      <c r="II34" s="378"/>
      <c r="IJ34" s="378"/>
    </row>
    <row r="35" spans="1:244" ht="24" customHeight="1" thickBot="1">
      <c r="A35" s="477" t="s">
        <v>683</v>
      </c>
      <c r="B35" s="5" t="s">
        <v>22</v>
      </c>
      <c r="C35" s="548">
        <f>ROUND(SUM(C30:C33),1)</f>
        <v>3068</v>
      </c>
      <c r="D35" s="463"/>
      <c r="E35" s="548">
        <f>ROUND(SUM(E30:E33),1)</f>
        <v>11422</v>
      </c>
      <c r="F35" s="463"/>
      <c r="G35" s="548">
        <f>ROUND(SUM(G30:G33),1)</f>
        <v>14490</v>
      </c>
      <c r="H35" s="463"/>
      <c r="I35" s="548">
        <f>ROUND(SUM(I30:I33),1)</f>
        <v>14293</v>
      </c>
      <c r="J35" s="55"/>
      <c r="K35" s="55"/>
      <c r="L35" s="55"/>
      <c r="M35" s="55"/>
      <c r="N35" s="55"/>
      <c r="O35" s="55"/>
      <c r="P35" s="55"/>
      <c r="Q35" s="55"/>
      <c r="R35" s="55"/>
      <c r="S35" s="55"/>
      <c r="T35" s="55"/>
      <c r="U35" s="55"/>
      <c r="V35" s="55"/>
      <c r="W35" s="55"/>
      <c r="X35" s="55"/>
      <c r="Y35" s="55"/>
      <c r="Z35" s="55"/>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78"/>
      <c r="DL35" s="378"/>
      <c r="DM35" s="378"/>
      <c r="DN35" s="378"/>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78"/>
      <c r="FK35" s="378"/>
      <c r="FL35" s="378"/>
      <c r="FM35" s="378"/>
      <c r="FN35" s="378"/>
      <c r="FO35" s="378"/>
      <c r="FP35" s="378"/>
      <c r="FQ35" s="378"/>
      <c r="FR35" s="378"/>
      <c r="FS35" s="378"/>
      <c r="FT35" s="378"/>
      <c r="FU35" s="378"/>
      <c r="FV35" s="378"/>
      <c r="FW35" s="378"/>
      <c r="FX35" s="378"/>
      <c r="FY35" s="378"/>
      <c r="FZ35" s="378"/>
      <c r="GA35" s="378"/>
      <c r="GB35" s="378"/>
      <c r="GC35" s="378"/>
      <c r="GD35" s="378"/>
      <c r="GE35" s="378"/>
      <c r="GF35" s="378"/>
      <c r="GG35" s="378"/>
      <c r="GH35" s="378"/>
      <c r="GI35" s="378"/>
      <c r="GJ35" s="378"/>
      <c r="GK35" s="378"/>
      <c r="GL35" s="378"/>
      <c r="GM35" s="378"/>
      <c r="GN35" s="378"/>
      <c r="GO35" s="378"/>
      <c r="GP35" s="378"/>
      <c r="GQ35" s="378"/>
      <c r="GR35" s="378"/>
      <c r="GS35" s="378"/>
      <c r="GT35" s="378"/>
      <c r="GU35" s="378"/>
      <c r="GV35" s="378"/>
      <c r="GW35" s="378"/>
      <c r="GX35" s="378"/>
      <c r="GY35" s="378"/>
      <c r="GZ35" s="378"/>
      <c r="HA35" s="378"/>
      <c r="HB35" s="378"/>
      <c r="HC35" s="378"/>
      <c r="HD35" s="378"/>
      <c r="HE35" s="378"/>
      <c r="HF35" s="378"/>
      <c r="HG35" s="378"/>
      <c r="HH35" s="378"/>
      <c r="HI35" s="378"/>
      <c r="HJ35" s="378"/>
      <c r="HK35" s="378"/>
      <c r="HL35" s="378"/>
      <c r="HM35" s="378"/>
      <c r="HN35" s="378"/>
      <c r="HO35" s="378"/>
      <c r="HP35" s="378"/>
      <c r="HQ35" s="378"/>
      <c r="HR35" s="378"/>
      <c r="HS35" s="378"/>
      <c r="HT35" s="378"/>
      <c r="HU35" s="378"/>
      <c r="HV35" s="378"/>
      <c r="HW35" s="378"/>
      <c r="HX35" s="378"/>
      <c r="HY35" s="378"/>
      <c r="HZ35" s="378"/>
      <c r="IA35" s="378"/>
      <c r="IB35" s="378"/>
      <c r="IC35" s="378"/>
      <c r="ID35" s="378"/>
      <c r="IE35" s="378"/>
      <c r="IF35" s="378"/>
      <c r="IG35" s="378"/>
      <c r="IH35" s="378"/>
      <c r="II35" s="378"/>
      <c r="IJ35" s="378"/>
    </row>
    <row r="36" spans="1:244" ht="16.350000000000001" customHeight="1" thickTop="1">
      <c r="A36" s="479"/>
      <c r="B36" s="479"/>
      <c r="C36" s="549"/>
      <c r="D36" s="496"/>
      <c r="E36" s="549"/>
      <c r="F36" s="496"/>
      <c r="G36" s="549"/>
      <c r="H36" s="496"/>
      <c r="I36" s="549"/>
      <c r="J36" s="55"/>
      <c r="K36" s="55"/>
      <c r="L36" s="55"/>
      <c r="M36" s="55"/>
      <c r="N36" s="55"/>
      <c r="O36" s="55"/>
      <c r="P36" s="55"/>
      <c r="Q36" s="55"/>
      <c r="R36" s="55"/>
      <c r="S36" s="55"/>
      <c r="T36" s="55"/>
      <c r="U36" s="55"/>
      <c r="V36" s="55"/>
      <c r="W36" s="55"/>
      <c r="X36" s="55"/>
      <c r="Y36" s="55"/>
      <c r="Z36" s="55"/>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78"/>
      <c r="DL36" s="378"/>
      <c r="DM36" s="378"/>
      <c r="DN36" s="378"/>
      <c r="DO36" s="378"/>
      <c r="DP36" s="378"/>
      <c r="DQ36" s="378"/>
      <c r="DR36" s="378"/>
      <c r="DS36" s="378"/>
      <c r="DT36" s="378"/>
      <c r="DU36" s="378"/>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8"/>
      <c r="GK36" s="378"/>
      <c r="GL36" s="378"/>
      <c r="GM36" s="378"/>
      <c r="GN36" s="378"/>
      <c r="GO36" s="378"/>
      <c r="GP36" s="378"/>
      <c r="GQ36" s="378"/>
      <c r="GR36" s="378"/>
      <c r="GS36" s="378"/>
      <c r="GT36" s="378"/>
      <c r="GU36" s="378"/>
      <c r="GV36" s="378"/>
      <c r="GW36" s="378"/>
      <c r="GX36" s="378"/>
      <c r="GY36" s="378"/>
      <c r="GZ36" s="378"/>
      <c r="HA36" s="378"/>
      <c r="HB36" s="378"/>
      <c r="HC36" s="378"/>
      <c r="HD36" s="378"/>
      <c r="HE36" s="378"/>
      <c r="HF36" s="378"/>
      <c r="HG36" s="378"/>
      <c r="HH36" s="378"/>
      <c r="HI36" s="378"/>
      <c r="HJ36" s="378"/>
      <c r="HK36" s="378"/>
      <c r="HL36" s="378"/>
      <c r="HM36" s="378"/>
      <c r="HN36" s="378"/>
      <c r="HO36" s="378"/>
      <c r="HP36" s="378"/>
      <c r="HQ36" s="378"/>
      <c r="HR36" s="378"/>
      <c r="HS36" s="378"/>
      <c r="HT36" s="378"/>
      <c r="HU36" s="378"/>
      <c r="HV36" s="378"/>
      <c r="HW36" s="378"/>
      <c r="HX36" s="378"/>
      <c r="HY36" s="378"/>
      <c r="HZ36" s="378"/>
      <c r="IA36" s="378"/>
      <c r="IB36" s="378"/>
      <c r="IC36" s="378"/>
      <c r="ID36" s="378"/>
      <c r="IE36" s="378"/>
      <c r="IF36" s="378"/>
      <c r="IG36" s="378"/>
      <c r="IH36" s="378"/>
      <c r="II36" s="378"/>
      <c r="IJ36" s="378"/>
    </row>
    <row r="37" spans="1:244">
      <c r="A37" s="550"/>
      <c r="B37" s="550"/>
      <c r="C37" s="498"/>
      <c r="D37" s="498"/>
      <c r="E37" s="499"/>
      <c r="F37" s="498"/>
      <c r="G37" s="498"/>
      <c r="H37" s="498"/>
      <c r="I37" s="498"/>
      <c r="J37" s="498"/>
      <c r="K37" s="55"/>
      <c r="L37" s="55"/>
      <c r="M37" s="55"/>
      <c r="N37" s="55"/>
      <c r="O37" s="55"/>
      <c r="P37" s="55"/>
      <c r="Q37" s="55"/>
      <c r="R37" s="55"/>
      <c r="S37" s="55"/>
      <c r="T37" s="55"/>
      <c r="U37" s="55"/>
      <c r="V37" s="55"/>
      <c r="W37" s="55"/>
      <c r="X37" s="55"/>
      <c r="Y37" s="55"/>
      <c r="Z37" s="55"/>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378"/>
      <c r="DL37" s="378"/>
      <c r="DM37" s="378"/>
      <c r="DN37" s="378"/>
      <c r="DO37" s="378"/>
      <c r="DP37" s="378"/>
      <c r="DQ37" s="378"/>
      <c r="DR37" s="378"/>
      <c r="DS37" s="378"/>
      <c r="DT37" s="378"/>
      <c r="DU37" s="378"/>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378"/>
      <c r="FK37" s="378"/>
      <c r="FL37" s="378"/>
      <c r="FM37" s="378"/>
      <c r="FN37" s="378"/>
      <c r="FO37" s="378"/>
      <c r="FP37" s="378"/>
      <c r="FQ37" s="378"/>
      <c r="FR37" s="378"/>
      <c r="FS37" s="378"/>
      <c r="FT37" s="378"/>
      <c r="FU37" s="378"/>
      <c r="FV37" s="378"/>
      <c r="FW37" s="378"/>
      <c r="FX37" s="378"/>
      <c r="FY37" s="378"/>
      <c r="FZ37" s="378"/>
      <c r="GA37" s="378"/>
      <c r="GB37" s="378"/>
      <c r="GC37" s="378"/>
      <c r="GD37" s="378"/>
      <c r="GE37" s="378"/>
      <c r="GF37" s="378"/>
      <c r="GG37" s="378"/>
      <c r="GH37" s="378"/>
      <c r="GI37" s="378"/>
      <c r="GJ37" s="378"/>
      <c r="GK37" s="378"/>
      <c r="GL37" s="378"/>
      <c r="GM37" s="378"/>
      <c r="GN37" s="378"/>
      <c r="GO37" s="378"/>
      <c r="GP37" s="378"/>
      <c r="GQ37" s="378"/>
      <c r="GR37" s="378"/>
      <c r="GS37" s="378"/>
      <c r="GT37" s="378"/>
      <c r="GU37" s="378"/>
      <c r="GV37" s="378"/>
      <c r="GW37" s="378"/>
      <c r="GX37" s="378"/>
      <c r="GY37" s="378"/>
      <c r="GZ37" s="378"/>
      <c r="HA37" s="378"/>
      <c r="HB37" s="378"/>
      <c r="HC37" s="378"/>
      <c r="HD37" s="378"/>
      <c r="HE37" s="378"/>
      <c r="HF37" s="378"/>
      <c r="HG37" s="378"/>
      <c r="HH37" s="378"/>
      <c r="HI37" s="378"/>
      <c r="HJ37" s="378"/>
      <c r="HK37" s="378"/>
      <c r="HL37" s="378"/>
      <c r="HM37" s="378"/>
      <c r="HN37" s="378"/>
      <c r="HO37" s="378"/>
      <c r="HP37" s="378"/>
      <c r="HQ37" s="378"/>
      <c r="HR37" s="378"/>
      <c r="HS37" s="378"/>
      <c r="HT37" s="378"/>
      <c r="HU37" s="378"/>
      <c r="HV37" s="378"/>
      <c r="HW37" s="378"/>
      <c r="HX37" s="378"/>
      <c r="HY37" s="378"/>
      <c r="HZ37" s="378"/>
      <c r="IA37" s="378"/>
      <c r="IB37" s="378"/>
      <c r="IC37" s="378"/>
      <c r="ID37" s="378"/>
      <c r="IE37" s="378"/>
      <c r="IF37" s="378"/>
      <c r="IG37" s="378"/>
      <c r="IH37" s="378"/>
      <c r="II37" s="378"/>
      <c r="IJ37" s="378"/>
    </row>
    <row r="38" spans="1:244">
      <c r="A38" s="451"/>
      <c r="B38" s="451"/>
      <c r="C38" s="500"/>
      <c r="D38" s="500"/>
      <c r="E38" s="501"/>
      <c r="F38" s="500"/>
      <c r="G38" s="500"/>
      <c r="H38" s="500"/>
      <c r="I38" s="500"/>
      <c r="J38" s="500"/>
      <c r="K38" s="55"/>
      <c r="L38" s="55"/>
      <c r="M38" s="55"/>
      <c r="N38" s="55"/>
      <c r="O38" s="55"/>
      <c r="P38" s="55"/>
      <c r="Q38" s="55"/>
      <c r="R38" s="55"/>
      <c r="S38" s="55"/>
      <c r="T38" s="55"/>
      <c r="U38" s="55"/>
      <c r="V38" s="55"/>
      <c r="W38" s="55"/>
      <c r="X38" s="55"/>
      <c r="Y38" s="55"/>
      <c r="Z38" s="55"/>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378"/>
      <c r="DL38" s="378"/>
      <c r="DM38" s="378"/>
      <c r="DN38" s="378"/>
      <c r="DO38" s="378"/>
      <c r="DP38" s="378"/>
      <c r="DQ38" s="378"/>
      <c r="DR38" s="378"/>
      <c r="DS38" s="378"/>
      <c r="DT38" s="378"/>
      <c r="DU38" s="378"/>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8"/>
      <c r="GK38" s="378"/>
      <c r="GL38" s="378"/>
      <c r="GM38" s="378"/>
      <c r="GN38" s="378"/>
      <c r="GO38" s="378"/>
      <c r="GP38" s="378"/>
      <c r="GQ38" s="378"/>
      <c r="GR38" s="378"/>
      <c r="GS38" s="378"/>
      <c r="GT38" s="378"/>
      <c r="GU38" s="378"/>
      <c r="GV38" s="378"/>
      <c r="GW38" s="378"/>
      <c r="GX38" s="378"/>
      <c r="GY38" s="378"/>
      <c r="GZ38" s="378"/>
      <c r="HA38" s="378"/>
      <c r="HB38" s="378"/>
      <c r="HC38" s="378"/>
      <c r="HD38" s="378"/>
      <c r="HE38" s="378"/>
      <c r="HF38" s="378"/>
      <c r="HG38" s="378"/>
      <c r="HH38" s="378"/>
      <c r="HI38" s="378"/>
      <c r="HJ38" s="378"/>
      <c r="HK38" s="378"/>
      <c r="HL38" s="378"/>
      <c r="HM38" s="378"/>
      <c r="HN38" s="378"/>
      <c r="HO38" s="378"/>
      <c r="HP38" s="378"/>
      <c r="HQ38" s="378"/>
      <c r="HR38" s="378"/>
      <c r="HS38" s="378"/>
      <c r="HT38" s="378"/>
      <c r="HU38" s="378"/>
      <c r="HV38" s="378"/>
      <c r="HW38" s="378"/>
      <c r="HX38" s="378"/>
      <c r="HY38" s="378"/>
      <c r="HZ38" s="378"/>
      <c r="IA38" s="378"/>
      <c r="IB38" s="378"/>
      <c r="IC38" s="378"/>
      <c r="ID38" s="378"/>
      <c r="IE38" s="378"/>
      <c r="IF38" s="378"/>
      <c r="IG38" s="378"/>
      <c r="IH38" s="378"/>
      <c r="II38" s="378"/>
      <c r="IJ38" s="378"/>
    </row>
    <row r="39" spans="1:244">
      <c r="A39" s="55"/>
      <c r="B39" s="55"/>
      <c r="C39" s="55"/>
      <c r="D39" s="71"/>
      <c r="E39" s="55"/>
      <c r="F39" s="71"/>
      <c r="G39" s="55"/>
      <c r="H39" s="71"/>
      <c r="I39" s="55"/>
      <c r="J39" s="55"/>
      <c r="K39" s="55"/>
      <c r="L39" s="55"/>
      <c r="M39" s="55"/>
      <c r="N39" s="55"/>
      <c r="O39" s="55"/>
      <c r="P39" s="55"/>
      <c r="Q39" s="55"/>
      <c r="R39" s="55"/>
      <c r="S39" s="55"/>
      <c r="T39" s="55"/>
      <c r="U39" s="55"/>
      <c r="V39" s="55"/>
      <c r="W39" s="55"/>
      <c r="X39" s="55"/>
      <c r="Y39" s="55"/>
      <c r="Z39" s="55"/>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378"/>
      <c r="DL39" s="378"/>
      <c r="DM39" s="378"/>
      <c r="DN39" s="378"/>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378"/>
      <c r="FK39" s="378"/>
      <c r="FL39" s="378"/>
      <c r="FM39" s="378"/>
      <c r="FN39" s="378"/>
      <c r="FO39" s="378"/>
      <c r="FP39" s="378"/>
      <c r="FQ39" s="378"/>
      <c r="FR39" s="378"/>
      <c r="FS39" s="378"/>
      <c r="FT39" s="378"/>
      <c r="FU39" s="378"/>
      <c r="FV39" s="378"/>
      <c r="FW39" s="378"/>
      <c r="FX39" s="378"/>
      <c r="FY39" s="378"/>
      <c r="FZ39" s="378"/>
      <c r="GA39" s="378"/>
      <c r="GB39" s="378"/>
      <c r="GC39" s="378"/>
      <c r="GD39" s="378"/>
      <c r="GE39" s="378"/>
      <c r="GF39" s="378"/>
      <c r="GG39" s="378"/>
      <c r="GH39" s="378"/>
      <c r="GI39" s="378"/>
      <c r="GJ39" s="378"/>
      <c r="GK39" s="378"/>
      <c r="GL39" s="378"/>
      <c r="GM39" s="378"/>
      <c r="GN39" s="378"/>
      <c r="GO39" s="378"/>
      <c r="GP39" s="378"/>
      <c r="GQ39" s="378"/>
      <c r="GR39" s="378"/>
      <c r="GS39" s="378"/>
      <c r="GT39" s="378"/>
      <c r="GU39" s="378"/>
      <c r="GV39" s="378"/>
      <c r="GW39" s="378"/>
      <c r="GX39" s="378"/>
      <c r="GY39" s="378"/>
      <c r="GZ39" s="378"/>
      <c r="HA39" s="378"/>
      <c r="HB39" s="378"/>
      <c r="HC39" s="378"/>
      <c r="HD39" s="378"/>
      <c r="HE39" s="378"/>
      <c r="HF39" s="378"/>
      <c r="HG39" s="378"/>
      <c r="HH39" s="378"/>
      <c r="HI39" s="378"/>
      <c r="HJ39" s="378"/>
      <c r="HK39" s="378"/>
      <c r="HL39" s="378"/>
      <c r="HM39" s="378"/>
      <c r="HN39" s="378"/>
      <c r="HO39" s="378"/>
      <c r="HP39" s="378"/>
      <c r="HQ39" s="378"/>
      <c r="HR39" s="378"/>
      <c r="HS39" s="378"/>
      <c r="HT39" s="378"/>
      <c r="HU39" s="378"/>
      <c r="HV39" s="378"/>
      <c r="HW39" s="378"/>
      <c r="HX39" s="378"/>
      <c r="HY39" s="378"/>
      <c r="HZ39" s="378"/>
      <c r="IA39" s="378"/>
      <c r="IB39" s="378"/>
      <c r="IC39" s="378"/>
      <c r="ID39" s="378"/>
      <c r="IE39" s="378"/>
      <c r="IF39" s="378"/>
      <c r="IG39" s="378"/>
      <c r="IH39" s="378"/>
      <c r="II39" s="378"/>
      <c r="IJ39" s="378"/>
    </row>
    <row r="40" spans="1:244">
      <c r="A40" s="55"/>
      <c r="B40" s="55"/>
      <c r="C40" s="55"/>
      <c r="D40" s="71"/>
      <c r="E40" s="55"/>
      <c r="F40" s="71"/>
      <c r="G40" s="55"/>
      <c r="H40" s="71"/>
      <c r="I40" s="55"/>
      <c r="J40" s="55"/>
      <c r="K40" s="55"/>
      <c r="L40" s="55"/>
      <c r="M40" s="55"/>
      <c r="N40" s="55"/>
      <c r="O40" s="55"/>
      <c r="P40" s="55"/>
      <c r="Q40" s="55"/>
      <c r="R40" s="55"/>
      <c r="S40" s="55"/>
      <c r="T40" s="55"/>
      <c r="U40" s="55"/>
      <c r="V40" s="55"/>
      <c r="W40" s="55"/>
      <c r="X40" s="55"/>
      <c r="Y40" s="55"/>
      <c r="Z40" s="55"/>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378"/>
      <c r="DL40" s="378"/>
      <c r="DM40" s="378"/>
      <c r="DN40" s="378"/>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8"/>
      <c r="GK40" s="378"/>
      <c r="GL40" s="378"/>
      <c r="GM40" s="378"/>
      <c r="GN40" s="378"/>
      <c r="GO40" s="378"/>
      <c r="GP40" s="378"/>
      <c r="GQ40" s="378"/>
      <c r="GR40" s="378"/>
      <c r="GS40" s="378"/>
      <c r="GT40" s="378"/>
      <c r="GU40" s="378"/>
      <c r="GV40" s="378"/>
      <c r="GW40" s="378"/>
      <c r="GX40" s="378"/>
      <c r="GY40" s="378"/>
      <c r="GZ40" s="378"/>
      <c r="HA40" s="378"/>
      <c r="HB40" s="378"/>
      <c r="HC40" s="378"/>
      <c r="HD40" s="378"/>
      <c r="HE40" s="378"/>
      <c r="HF40" s="378"/>
      <c r="HG40" s="378"/>
      <c r="HH40" s="378"/>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row>
    <row r="41" spans="1:244">
      <c r="A41" s="55"/>
      <c r="B41" s="55"/>
      <c r="C41" s="55"/>
      <c r="D41" s="71"/>
      <c r="E41" s="55"/>
      <c r="F41" s="71"/>
      <c r="G41" s="55"/>
      <c r="H41" s="71"/>
      <c r="I41" s="55"/>
      <c r="J41" s="55"/>
      <c r="K41" s="55"/>
      <c r="L41" s="55"/>
      <c r="M41" s="55"/>
      <c r="N41" s="55"/>
      <c r="O41" s="55"/>
      <c r="P41" s="55"/>
      <c r="Q41" s="55"/>
      <c r="R41" s="55"/>
      <c r="S41" s="55"/>
      <c r="T41" s="55"/>
      <c r="U41" s="55"/>
      <c r="V41" s="55"/>
      <c r="W41" s="55"/>
      <c r="X41" s="55"/>
      <c r="Y41" s="55"/>
      <c r="Z41" s="55"/>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378"/>
      <c r="DL41" s="378"/>
      <c r="DM41" s="378"/>
      <c r="DN41" s="378"/>
      <c r="DO41" s="378"/>
      <c r="DP41" s="378"/>
      <c r="DQ41" s="378"/>
      <c r="DR41" s="378"/>
      <c r="DS41" s="378"/>
      <c r="DT41" s="378"/>
      <c r="DU41" s="378"/>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378"/>
      <c r="FK41" s="378"/>
      <c r="FL41" s="378"/>
      <c r="FM41" s="378"/>
      <c r="FN41" s="378"/>
      <c r="FO41" s="378"/>
      <c r="FP41" s="378"/>
      <c r="FQ41" s="378"/>
      <c r="FR41" s="378"/>
      <c r="FS41" s="378"/>
      <c r="FT41" s="378"/>
      <c r="FU41" s="378"/>
      <c r="FV41" s="378"/>
      <c r="FW41" s="378"/>
      <c r="FX41" s="378"/>
      <c r="FY41" s="378"/>
      <c r="FZ41" s="378"/>
      <c r="GA41" s="378"/>
      <c r="GB41" s="378"/>
      <c r="GC41" s="378"/>
      <c r="GD41" s="378"/>
      <c r="GE41" s="378"/>
      <c r="GF41" s="378"/>
      <c r="GG41" s="378"/>
      <c r="GH41" s="378"/>
      <c r="GI41" s="378"/>
      <c r="GJ41" s="378"/>
      <c r="GK41" s="378"/>
      <c r="GL41" s="378"/>
      <c r="GM41" s="378"/>
      <c r="GN41" s="378"/>
      <c r="GO41" s="378"/>
      <c r="GP41" s="378"/>
      <c r="GQ41" s="378"/>
      <c r="GR41" s="378"/>
      <c r="GS41" s="378"/>
      <c r="GT41" s="378"/>
      <c r="GU41" s="378"/>
      <c r="GV41" s="378"/>
      <c r="GW41" s="378"/>
      <c r="GX41" s="378"/>
      <c r="GY41" s="378"/>
      <c r="GZ41" s="378"/>
      <c r="HA41" s="378"/>
      <c r="HB41" s="378"/>
      <c r="HC41" s="378"/>
      <c r="HD41" s="378"/>
      <c r="HE41" s="378"/>
      <c r="HF41" s="378"/>
      <c r="HG41" s="378"/>
      <c r="HH41" s="378"/>
      <c r="HI41" s="378"/>
      <c r="HJ41" s="378"/>
      <c r="HK41" s="378"/>
      <c r="HL41" s="378"/>
      <c r="HM41" s="378"/>
      <c r="HN41" s="378"/>
      <c r="HO41" s="378"/>
      <c r="HP41" s="378"/>
      <c r="HQ41" s="378"/>
      <c r="HR41" s="378"/>
      <c r="HS41" s="378"/>
      <c r="HT41" s="378"/>
      <c r="HU41" s="378"/>
      <c r="HV41" s="378"/>
      <c r="HW41" s="378"/>
      <c r="HX41" s="378"/>
      <c r="HY41" s="378"/>
      <c r="HZ41" s="378"/>
      <c r="IA41" s="378"/>
      <c r="IB41" s="378"/>
      <c r="IC41" s="378"/>
      <c r="ID41" s="378"/>
      <c r="IE41" s="378"/>
      <c r="IF41" s="378"/>
      <c r="IG41" s="378"/>
      <c r="IH41" s="378"/>
      <c r="II41" s="378"/>
      <c r="IJ41" s="378"/>
    </row>
    <row r="42" spans="1:244">
      <c r="A42" s="55"/>
      <c r="B42" s="55"/>
      <c r="C42" s="55"/>
      <c r="D42" s="71"/>
      <c r="E42" s="55"/>
      <c r="F42" s="71"/>
      <c r="G42" s="55"/>
      <c r="H42" s="71"/>
      <c r="I42" s="55"/>
      <c r="J42" s="55"/>
      <c r="K42" s="55"/>
      <c r="L42" s="55"/>
      <c r="M42" s="55"/>
      <c r="N42" s="55"/>
      <c r="O42" s="55"/>
      <c r="P42" s="55"/>
      <c r="Q42" s="55"/>
      <c r="R42" s="55"/>
      <c r="S42" s="55"/>
      <c r="T42" s="55"/>
      <c r="U42" s="55"/>
      <c r="V42" s="55"/>
      <c r="W42" s="55"/>
      <c r="X42" s="55"/>
      <c r="Y42" s="55"/>
      <c r="Z42" s="55"/>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8"/>
      <c r="GK42" s="378"/>
      <c r="GL42" s="378"/>
      <c r="GM42" s="378"/>
      <c r="GN42" s="378"/>
      <c r="GO42" s="378"/>
      <c r="GP42" s="378"/>
      <c r="GQ42" s="378"/>
      <c r="GR42" s="378"/>
      <c r="GS42" s="378"/>
      <c r="GT42" s="378"/>
      <c r="GU42" s="378"/>
      <c r="GV42" s="378"/>
      <c r="GW42" s="378"/>
      <c r="GX42" s="378"/>
      <c r="GY42" s="378"/>
      <c r="GZ42" s="378"/>
      <c r="HA42" s="378"/>
      <c r="HB42" s="378"/>
      <c r="HC42" s="378"/>
      <c r="HD42" s="378"/>
      <c r="HE42" s="378"/>
      <c r="HF42" s="378"/>
      <c r="HG42" s="378"/>
      <c r="HH42" s="378"/>
      <c r="HI42" s="378"/>
      <c r="HJ42" s="378"/>
      <c r="HK42" s="378"/>
      <c r="HL42" s="378"/>
      <c r="HM42" s="378"/>
      <c r="HN42" s="378"/>
      <c r="HO42" s="378"/>
      <c r="HP42" s="378"/>
      <c r="HQ42" s="378"/>
      <c r="HR42" s="378"/>
      <c r="HS42" s="378"/>
      <c r="HT42" s="378"/>
      <c r="HU42" s="378"/>
      <c r="HV42" s="378"/>
      <c r="HW42" s="378"/>
      <c r="HX42" s="378"/>
      <c r="HY42" s="378"/>
      <c r="HZ42" s="378"/>
      <c r="IA42" s="378"/>
      <c r="IB42" s="378"/>
      <c r="IC42" s="378"/>
      <c r="ID42" s="378"/>
      <c r="IE42" s="378"/>
      <c r="IF42" s="378"/>
      <c r="IG42" s="378"/>
      <c r="IH42" s="378"/>
      <c r="II42" s="378"/>
      <c r="IJ42" s="378"/>
    </row>
    <row r="43" spans="1:244">
      <c r="A43" s="55"/>
      <c r="B43" s="55"/>
      <c r="C43" s="55"/>
      <c r="D43" s="71"/>
      <c r="E43" s="55"/>
      <c r="F43" s="71"/>
      <c r="G43" s="55"/>
      <c r="H43" s="71"/>
      <c r="I43" s="55"/>
      <c r="J43" s="55"/>
      <c r="K43" s="55"/>
      <c r="L43" s="55"/>
      <c r="M43" s="55"/>
      <c r="N43" s="55"/>
      <c r="O43" s="55"/>
      <c r="P43" s="55"/>
      <c r="Q43" s="55"/>
      <c r="R43" s="55"/>
      <c r="S43" s="55"/>
      <c r="T43" s="55"/>
      <c r="U43" s="55"/>
      <c r="V43" s="55"/>
      <c r="W43" s="55"/>
      <c r="X43" s="55"/>
      <c r="Y43" s="55"/>
      <c r="Z43" s="55"/>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378"/>
      <c r="FK43" s="378"/>
      <c r="FL43" s="378"/>
      <c r="FM43" s="378"/>
      <c r="FN43" s="378"/>
      <c r="FO43" s="378"/>
      <c r="FP43" s="378"/>
      <c r="FQ43" s="378"/>
      <c r="FR43" s="378"/>
      <c r="FS43" s="378"/>
      <c r="FT43" s="378"/>
      <c r="FU43" s="378"/>
      <c r="FV43" s="378"/>
      <c r="FW43" s="378"/>
      <c r="FX43" s="378"/>
      <c r="FY43" s="378"/>
      <c r="FZ43" s="378"/>
      <c r="GA43" s="378"/>
      <c r="GB43" s="378"/>
      <c r="GC43" s="378"/>
      <c r="GD43" s="378"/>
      <c r="GE43" s="378"/>
      <c r="GF43" s="378"/>
      <c r="GG43" s="378"/>
      <c r="GH43" s="378"/>
      <c r="GI43" s="378"/>
      <c r="GJ43" s="378"/>
      <c r="GK43" s="378"/>
      <c r="GL43" s="378"/>
      <c r="GM43" s="378"/>
      <c r="GN43" s="378"/>
      <c r="GO43" s="378"/>
      <c r="GP43" s="378"/>
      <c r="GQ43" s="378"/>
      <c r="GR43" s="378"/>
      <c r="GS43" s="378"/>
      <c r="GT43" s="378"/>
      <c r="GU43" s="378"/>
      <c r="GV43" s="378"/>
      <c r="GW43" s="378"/>
      <c r="GX43" s="378"/>
      <c r="GY43" s="378"/>
      <c r="GZ43" s="378"/>
      <c r="HA43" s="378"/>
      <c r="HB43" s="378"/>
      <c r="HC43" s="378"/>
      <c r="HD43" s="378"/>
      <c r="HE43" s="378"/>
      <c r="HF43" s="378"/>
      <c r="HG43" s="378"/>
      <c r="HH43" s="378"/>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row>
    <row r="44" spans="1:244">
      <c r="A44" s="55"/>
      <c r="B44" s="55"/>
      <c r="C44" s="55"/>
      <c r="D44" s="71"/>
      <c r="E44" s="55"/>
      <c r="F44" s="71"/>
      <c r="G44" s="55"/>
      <c r="H44" s="71"/>
      <c r="I44" s="55"/>
      <c r="J44" s="55"/>
      <c r="K44" s="55"/>
      <c r="L44" s="55"/>
      <c r="M44" s="55"/>
      <c r="N44" s="55"/>
      <c r="O44" s="55"/>
      <c r="P44" s="55"/>
      <c r="Q44" s="55"/>
      <c r="R44" s="55"/>
      <c r="S44" s="55"/>
      <c r="T44" s="55"/>
      <c r="U44" s="55"/>
      <c r="V44" s="55"/>
      <c r="W44" s="55"/>
      <c r="X44" s="55"/>
      <c r="Y44" s="55"/>
      <c r="Z44" s="55"/>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DZ44" s="378"/>
      <c r="EA44" s="378"/>
      <c r="EB44" s="378"/>
      <c r="EC44" s="378"/>
      <c r="ED44" s="378"/>
      <c r="EE44" s="378"/>
      <c r="EF44" s="378"/>
      <c r="EG44" s="378"/>
      <c r="EH44" s="378"/>
      <c r="EI44" s="378"/>
      <c r="EJ44" s="378"/>
      <c r="EK44" s="378"/>
      <c r="EL44" s="378"/>
      <c r="EM44" s="378"/>
      <c r="EN44" s="378"/>
      <c r="EO44" s="378"/>
      <c r="EP44" s="378"/>
      <c r="EQ44" s="378"/>
      <c r="ER44" s="378"/>
      <c r="ES44" s="378"/>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8"/>
      <c r="GK44" s="378"/>
      <c r="GL44" s="378"/>
      <c r="GM44" s="378"/>
      <c r="GN44" s="378"/>
      <c r="GO44" s="378"/>
      <c r="GP44" s="378"/>
      <c r="GQ44" s="378"/>
      <c r="GR44" s="378"/>
      <c r="GS44" s="378"/>
      <c r="GT44" s="378"/>
      <c r="GU44" s="378"/>
      <c r="GV44" s="378"/>
      <c r="GW44" s="378"/>
      <c r="GX44" s="378"/>
      <c r="GY44" s="378"/>
      <c r="GZ44" s="378"/>
      <c r="HA44" s="378"/>
      <c r="HB44" s="378"/>
      <c r="HC44" s="378"/>
      <c r="HD44" s="378"/>
      <c r="HE44" s="378"/>
      <c r="HF44" s="378"/>
      <c r="HG44" s="378"/>
      <c r="HH44" s="378"/>
      <c r="HI44" s="378"/>
      <c r="HJ44" s="378"/>
      <c r="HK44" s="378"/>
      <c r="HL44" s="378"/>
      <c r="HM44" s="378"/>
      <c r="HN44" s="378"/>
      <c r="HO44" s="378"/>
      <c r="HP44" s="378"/>
      <c r="HQ44" s="378"/>
      <c r="HR44" s="378"/>
      <c r="HS44" s="378"/>
      <c r="HT44" s="378"/>
      <c r="HU44" s="378"/>
      <c r="HV44" s="378"/>
      <c r="HW44" s="378"/>
      <c r="HX44" s="378"/>
      <c r="HY44" s="378"/>
      <c r="HZ44" s="378"/>
      <c r="IA44" s="378"/>
      <c r="IB44" s="378"/>
      <c r="IC44" s="378"/>
      <c r="ID44" s="378"/>
      <c r="IE44" s="378"/>
      <c r="IF44" s="378"/>
      <c r="IG44" s="378"/>
      <c r="IH44" s="378"/>
      <c r="II44" s="378"/>
      <c r="IJ44" s="378"/>
    </row>
    <row r="45" spans="1:244">
      <c r="A45" s="55"/>
      <c r="B45" s="55"/>
      <c r="C45" s="55"/>
      <c r="D45" s="71"/>
      <c r="E45" s="55"/>
      <c r="F45" s="71"/>
      <c r="G45" s="55"/>
      <c r="H45" s="71"/>
      <c r="I45" s="55"/>
      <c r="J45" s="55"/>
      <c r="K45" s="55"/>
      <c r="L45" s="55"/>
      <c r="M45" s="55"/>
      <c r="N45" s="55"/>
      <c r="O45" s="55"/>
      <c r="P45" s="55"/>
      <c r="Q45" s="55"/>
      <c r="R45" s="55"/>
      <c r="S45" s="55"/>
      <c r="T45" s="55"/>
      <c r="U45" s="55"/>
      <c r="V45" s="55"/>
      <c r="W45" s="55"/>
      <c r="X45" s="55"/>
      <c r="Y45" s="55"/>
      <c r="Z45" s="55"/>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378"/>
      <c r="ES45" s="378"/>
      <c r="ET45" s="378"/>
      <c r="EU45" s="378"/>
      <c r="EV45" s="378"/>
      <c r="EW45" s="378"/>
      <c r="EX45" s="378"/>
      <c r="EY45" s="378"/>
      <c r="EZ45" s="378"/>
      <c r="FA45" s="378"/>
      <c r="FB45" s="378"/>
      <c r="FC45" s="378"/>
      <c r="FD45" s="378"/>
      <c r="FE45" s="378"/>
      <c r="FF45" s="378"/>
      <c r="FG45" s="378"/>
      <c r="FH45" s="378"/>
      <c r="FI45" s="378"/>
      <c r="FJ45" s="378"/>
      <c r="FK45" s="378"/>
      <c r="FL45" s="378"/>
      <c r="FM45" s="378"/>
      <c r="FN45" s="378"/>
      <c r="FO45" s="378"/>
      <c r="FP45" s="378"/>
      <c r="FQ45" s="378"/>
      <c r="FR45" s="378"/>
      <c r="FS45" s="378"/>
      <c r="FT45" s="378"/>
      <c r="FU45" s="378"/>
      <c r="FV45" s="378"/>
      <c r="FW45" s="378"/>
      <c r="FX45" s="378"/>
      <c r="FY45" s="378"/>
      <c r="FZ45" s="378"/>
      <c r="GA45" s="378"/>
      <c r="GB45" s="378"/>
      <c r="GC45" s="378"/>
      <c r="GD45" s="378"/>
      <c r="GE45" s="378"/>
      <c r="GF45" s="378"/>
      <c r="GG45" s="378"/>
      <c r="GH45" s="378"/>
      <c r="GI45" s="378"/>
      <c r="GJ45" s="378"/>
      <c r="GK45" s="378"/>
      <c r="GL45" s="378"/>
      <c r="GM45" s="378"/>
      <c r="GN45" s="378"/>
      <c r="GO45" s="378"/>
      <c r="GP45" s="378"/>
      <c r="GQ45" s="378"/>
      <c r="GR45" s="378"/>
      <c r="GS45" s="378"/>
      <c r="GT45" s="378"/>
      <c r="GU45" s="378"/>
      <c r="GV45" s="378"/>
      <c r="GW45" s="378"/>
      <c r="GX45" s="378"/>
      <c r="GY45" s="378"/>
      <c r="GZ45" s="378"/>
      <c r="HA45" s="378"/>
      <c r="HB45" s="378"/>
      <c r="HC45" s="378"/>
      <c r="HD45" s="378"/>
      <c r="HE45" s="378"/>
      <c r="HF45" s="378"/>
      <c r="HG45" s="378"/>
      <c r="HH45" s="378"/>
      <c r="HI45" s="378"/>
      <c r="HJ45" s="378"/>
      <c r="HK45" s="378"/>
      <c r="HL45" s="378"/>
      <c r="HM45" s="378"/>
      <c r="HN45" s="378"/>
      <c r="HO45" s="378"/>
      <c r="HP45" s="378"/>
      <c r="HQ45" s="378"/>
      <c r="HR45" s="378"/>
      <c r="HS45" s="378"/>
      <c r="HT45" s="378"/>
      <c r="HU45" s="378"/>
      <c r="HV45" s="378"/>
      <c r="HW45" s="378"/>
      <c r="HX45" s="378"/>
      <c r="HY45" s="378"/>
      <c r="HZ45" s="378"/>
      <c r="IA45" s="378"/>
      <c r="IB45" s="378"/>
      <c r="IC45" s="378"/>
      <c r="ID45" s="378"/>
      <c r="IE45" s="378"/>
      <c r="IF45" s="378"/>
      <c r="IG45" s="378"/>
      <c r="IH45" s="378"/>
      <c r="II45" s="378"/>
      <c r="IJ45" s="378"/>
    </row>
    <row r="46" spans="1:244">
      <c r="A46" s="55"/>
      <c r="B46" s="55"/>
      <c r="C46" s="55"/>
      <c r="D46" s="71"/>
      <c r="E46" s="55"/>
      <c r="F46" s="71"/>
      <c r="G46" s="55"/>
      <c r="H46" s="71"/>
      <c r="I46" s="55"/>
      <c r="J46" s="55"/>
      <c r="K46" s="55"/>
      <c r="L46" s="55"/>
      <c r="M46" s="55"/>
      <c r="N46" s="55"/>
      <c r="O46" s="55"/>
      <c r="P46" s="55"/>
      <c r="Q46" s="55"/>
      <c r="R46" s="55"/>
      <c r="S46" s="55"/>
      <c r="T46" s="55"/>
      <c r="U46" s="55"/>
      <c r="V46" s="55"/>
      <c r="W46" s="55"/>
      <c r="X46" s="55"/>
      <c r="Y46" s="55"/>
      <c r="Z46" s="55"/>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8"/>
      <c r="EN46" s="378"/>
      <c r="EO46" s="378"/>
      <c r="EP46" s="378"/>
      <c r="EQ46" s="378"/>
      <c r="ER46" s="378"/>
      <c r="ES46" s="378"/>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8"/>
      <c r="GK46" s="378"/>
      <c r="GL46" s="378"/>
      <c r="GM46" s="378"/>
      <c r="GN46" s="378"/>
      <c r="GO46" s="378"/>
      <c r="GP46" s="378"/>
      <c r="GQ46" s="378"/>
      <c r="GR46" s="378"/>
      <c r="GS46" s="378"/>
      <c r="GT46" s="378"/>
      <c r="GU46" s="378"/>
      <c r="GV46" s="378"/>
      <c r="GW46" s="378"/>
      <c r="GX46" s="378"/>
      <c r="GY46" s="378"/>
      <c r="GZ46" s="378"/>
      <c r="HA46" s="378"/>
      <c r="HB46" s="378"/>
      <c r="HC46" s="378"/>
      <c r="HD46" s="378"/>
      <c r="HE46" s="378"/>
      <c r="HF46" s="378"/>
      <c r="HG46" s="378"/>
      <c r="HH46" s="378"/>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row>
    <row r="47" spans="1:244">
      <c r="A47" s="55"/>
      <c r="B47" s="55"/>
      <c r="C47" s="55"/>
      <c r="D47" s="71"/>
      <c r="E47" s="55"/>
      <c r="F47" s="71"/>
      <c r="G47" s="55"/>
      <c r="H47" s="71"/>
      <c r="I47" s="55"/>
      <c r="J47" s="55"/>
      <c r="K47" s="55"/>
      <c r="L47" s="55"/>
      <c r="M47" s="55"/>
      <c r="N47" s="55"/>
      <c r="O47" s="55"/>
      <c r="P47" s="55"/>
      <c r="Q47" s="55"/>
      <c r="R47" s="55"/>
      <c r="S47" s="55"/>
      <c r="T47" s="55"/>
      <c r="U47" s="55"/>
      <c r="V47" s="55"/>
      <c r="W47" s="55"/>
      <c r="X47" s="55"/>
      <c r="Y47" s="55"/>
      <c r="Z47" s="55"/>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c r="DJ47" s="378"/>
      <c r="DK47" s="378"/>
      <c r="DL47" s="378"/>
      <c r="DM47" s="378"/>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8"/>
      <c r="EN47" s="378"/>
      <c r="EO47" s="378"/>
      <c r="EP47" s="378"/>
      <c r="EQ47" s="378"/>
      <c r="ER47" s="378"/>
      <c r="ES47" s="378"/>
      <c r="ET47" s="378"/>
      <c r="EU47" s="378"/>
      <c r="EV47" s="378"/>
      <c r="EW47" s="378"/>
      <c r="EX47" s="378"/>
      <c r="EY47" s="378"/>
      <c r="EZ47" s="378"/>
      <c r="FA47" s="378"/>
      <c r="FB47" s="378"/>
      <c r="FC47" s="378"/>
      <c r="FD47" s="378"/>
      <c r="FE47" s="378"/>
      <c r="FF47" s="378"/>
      <c r="FG47" s="378"/>
      <c r="FH47" s="378"/>
      <c r="FI47" s="378"/>
      <c r="FJ47" s="378"/>
      <c r="FK47" s="378"/>
      <c r="FL47" s="378"/>
      <c r="FM47" s="378"/>
      <c r="FN47" s="378"/>
      <c r="FO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c r="HL47" s="378"/>
      <c r="HM47" s="378"/>
      <c r="HN47" s="378"/>
      <c r="HO47" s="378"/>
      <c r="HP47" s="378"/>
      <c r="HQ47" s="378"/>
      <c r="HR47" s="378"/>
      <c r="HS47" s="378"/>
      <c r="HT47" s="378"/>
      <c r="HU47" s="378"/>
      <c r="HV47" s="378"/>
      <c r="HW47" s="378"/>
      <c r="HX47" s="378"/>
      <c r="HY47" s="378"/>
      <c r="HZ47" s="378"/>
      <c r="IA47" s="378"/>
      <c r="IB47" s="378"/>
      <c r="IC47" s="378"/>
      <c r="ID47" s="378"/>
      <c r="IE47" s="378"/>
      <c r="IF47" s="378"/>
      <c r="IG47" s="378"/>
      <c r="IH47" s="378"/>
      <c r="II47" s="378"/>
      <c r="IJ47" s="378"/>
    </row>
    <row r="48" spans="1:244">
      <c r="A48" s="55"/>
      <c r="B48" s="55"/>
      <c r="C48" s="55"/>
      <c r="D48" s="71"/>
      <c r="E48" s="55"/>
      <c r="F48" s="71"/>
      <c r="G48" s="55"/>
      <c r="H48" s="71"/>
      <c r="I48" s="55"/>
      <c r="J48" s="55"/>
      <c r="K48" s="55"/>
      <c r="L48" s="55"/>
      <c r="M48" s="55"/>
      <c r="N48" s="55"/>
      <c r="O48" s="55"/>
      <c r="P48" s="55"/>
      <c r="Q48" s="55"/>
      <c r="R48" s="55"/>
      <c r="S48" s="55"/>
      <c r="T48" s="55"/>
      <c r="U48" s="55"/>
      <c r="V48" s="55"/>
      <c r="W48" s="55"/>
      <c r="X48" s="55"/>
      <c r="Y48" s="55"/>
      <c r="Z48" s="55"/>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c r="DJ48" s="378"/>
      <c r="DK48" s="378"/>
      <c r="DL48" s="378"/>
      <c r="DM48" s="378"/>
      <c r="DN48" s="378"/>
      <c r="DO48" s="378"/>
      <c r="DP48" s="378"/>
      <c r="DQ48" s="378"/>
      <c r="DR48" s="378"/>
      <c r="DS48" s="378"/>
      <c r="DT48" s="378"/>
      <c r="DU48" s="378"/>
      <c r="DV48" s="378"/>
      <c r="DW48" s="378"/>
      <c r="DX48" s="378"/>
      <c r="DY48" s="378"/>
      <c r="DZ48" s="378"/>
      <c r="EA48" s="378"/>
      <c r="EB48" s="378"/>
      <c r="EC48" s="378"/>
      <c r="ED48" s="378"/>
      <c r="EE48" s="378"/>
      <c r="EF48" s="378"/>
      <c r="EG48" s="378"/>
      <c r="EH48" s="378"/>
      <c r="EI48" s="378"/>
      <c r="EJ48" s="378"/>
      <c r="EK48" s="378"/>
      <c r="EL48" s="378"/>
      <c r="EM48" s="378"/>
      <c r="EN48" s="378"/>
      <c r="EO48" s="378"/>
      <c r="EP48" s="378"/>
      <c r="EQ48" s="378"/>
      <c r="ER48" s="378"/>
      <c r="ES48" s="378"/>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8"/>
      <c r="GK48" s="378"/>
      <c r="GL48" s="378"/>
      <c r="GM48" s="378"/>
      <c r="GN48" s="378"/>
      <c r="GO48" s="378"/>
      <c r="GP48" s="378"/>
      <c r="GQ48" s="378"/>
      <c r="GR48" s="378"/>
      <c r="GS48" s="378"/>
      <c r="GT48" s="378"/>
      <c r="GU48" s="378"/>
      <c r="GV48" s="378"/>
      <c r="GW48" s="378"/>
      <c r="GX48" s="378"/>
      <c r="GY48" s="378"/>
      <c r="GZ48" s="378"/>
      <c r="HA48" s="378"/>
      <c r="HB48" s="378"/>
      <c r="HC48" s="378"/>
      <c r="HD48" s="378"/>
      <c r="HE48" s="378"/>
      <c r="HF48" s="378"/>
      <c r="HG48" s="378"/>
      <c r="HH48" s="378"/>
      <c r="HI48" s="378"/>
      <c r="HJ48" s="378"/>
      <c r="HK48" s="378"/>
      <c r="HL48" s="378"/>
      <c r="HM48" s="378"/>
      <c r="HN48" s="378"/>
      <c r="HO48" s="378"/>
      <c r="HP48" s="378"/>
      <c r="HQ48" s="378"/>
      <c r="HR48" s="378"/>
      <c r="HS48" s="378"/>
      <c r="HT48" s="378"/>
      <c r="HU48" s="378"/>
      <c r="HV48" s="378"/>
      <c r="HW48" s="378"/>
      <c r="HX48" s="378"/>
      <c r="HY48" s="378"/>
      <c r="HZ48" s="378"/>
      <c r="IA48" s="378"/>
      <c r="IB48" s="378"/>
      <c r="IC48" s="378"/>
      <c r="ID48" s="378"/>
      <c r="IE48" s="378"/>
      <c r="IF48" s="378"/>
      <c r="IG48" s="378"/>
      <c r="IH48" s="378"/>
      <c r="II48" s="378"/>
      <c r="IJ48" s="378"/>
    </row>
    <row r="49" spans="1:244">
      <c r="A49" s="55"/>
      <c r="B49" s="55"/>
      <c r="C49" s="55"/>
      <c r="D49" s="71"/>
      <c r="E49" s="55"/>
      <c r="F49" s="71"/>
      <c r="G49" s="55"/>
      <c r="H49" s="71"/>
      <c r="I49" s="55"/>
      <c r="J49" s="55"/>
      <c r="K49" s="55"/>
      <c r="L49" s="55"/>
      <c r="M49" s="55"/>
      <c r="N49" s="55"/>
      <c r="O49" s="55"/>
      <c r="P49" s="55"/>
      <c r="Q49" s="55"/>
      <c r="R49" s="55"/>
      <c r="S49" s="55"/>
      <c r="T49" s="55"/>
      <c r="U49" s="55"/>
      <c r="V49" s="55"/>
      <c r="W49" s="55"/>
      <c r="X49" s="55"/>
      <c r="Y49" s="55"/>
      <c r="Z49" s="55"/>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c r="DJ49" s="378"/>
      <c r="DK49" s="378"/>
      <c r="DL49" s="378"/>
      <c r="DM49" s="378"/>
      <c r="DN49" s="378"/>
      <c r="DO49" s="378"/>
      <c r="DP49" s="378"/>
      <c r="DQ49" s="378"/>
      <c r="DR49" s="378"/>
      <c r="DS49" s="378"/>
      <c r="DT49" s="378"/>
      <c r="DU49" s="378"/>
      <c r="DV49" s="378"/>
      <c r="DW49" s="378"/>
      <c r="DX49" s="378"/>
      <c r="DY49" s="378"/>
      <c r="DZ49" s="378"/>
      <c r="EA49" s="378"/>
      <c r="EB49" s="378"/>
      <c r="EC49" s="378"/>
      <c r="ED49" s="378"/>
      <c r="EE49" s="378"/>
      <c r="EF49" s="378"/>
      <c r="EG49" s="378"/>
      <c r="EH49" s="378"/>
      <c r="EI49" s="378"/>
      <c r="EJ49" s="378"/>
      <c r="EK49" s="378"/>
      <c r="EL49" s="378"/>
      <c r="EM49" s="378"/>
      <c r="EN49" s="378"/>
      <c r="EO49" s="378"/>
      <c r="EP49" s="378"/>
      <c r="EQ49" s="378"/>
      <c r="ER49" s="378"/>
      <c r="ES49" s="378"/>
      <c r="ET49" s="378"/>
      <c r="EU49" s="378"/>
      <c r="EV49" s="378"/>
      <c r="EW49" s="378"/>
      <c r="EX49" s="378"/>
      <c r="EY49" s="378"/>
      <c r="EZ49" s="378"/>
      <c r="FA49" s="378"/>
      <c r="FB49" s="378"/>
      <c r="FC49" s="378"/>
      <c r="FD49" s="378"/>
      <c r="FE49" s="378"/>
      <c r="FF49" s="378"/>
      <c r="FG49" s="378"/>
      <c r="FH49" s="378"/>
      <c r="FI49" s="378"/>
      <c r="FJ49" s="378"/>
      <c r="FK49" s="378"/>
      <c r="FL49" s="378"/>
      <c r="FM49" s="378"/>
      <c r="FN49" s="378"/>
      <c r="FO49" s="378"/>
      <c r="FP49" s="378"/>
      <c r="FQ49" s="378"/>
      <c r="FR49" s="378"/>
      <c r="FS49" s="378"/>
      <c r="FT49" s="378"/>
      <c r="FU49" s="378"/>
      <c r="FV49" s="378"/>
      <c r="FW49" s="378"/>
      <c r="FX49" s="378"/>
      <c r="FY49" s="378"/>
      <c r="FZ49" s="378"/>
      <c r="GA49" s="378"/>
      <c r="GB49" s="378"/>
      <c r="GC49" s="378"/>
      <c r="GD49" s="378"/>
      <c r="GE49" s="378"/>
      <c r="GF49" s="378"/>
      <c r="GG49" s="378"/>
      <c r="GH49" s="378"/>
      <c r="GI49" s="378"/>
      <c r="GJ49" s="378"/>
      <c r="GK49" s="378"/>
      <c r="GL49" s="378"/>
      <c r="GM49" s="378"/>
      <c r="GN49" s="378"/>
      <c r="GO49" s="378"/>
      <c r="GP49" s="378"/>
      <c r="GQ49" s="378"/>
      <c r="GR49" s="378"/>
      <c r="GS49" s="378"/>
      <c r="GT49" s="378"/>
      <c r="GU49" s="378"/>
      <c r="GV49" s="378"/>
      <c r="GW49" s="378"/>
      <c r="GX49" s="378"/>
      <c r="GY49" s="378"/>
      <c r="GZ49" s="378"/>
      <c r="HA49" s="378"/>
      <c r="HB49" s="378"/>
      <c r="HC49" s="378"/>
      <c r="HD49" s="378"/>
      <c r="HE49" s="378"/>
      <c r="HF49" s="378"/>
      <c r="HG49" s="378"/>
      <c r="HH49" s="378"/>
      <c r="HI49" s="378"/>
      <c r="HJ49" s="378"/>
      <c r="HK49" s="378"/>
      <c r="HL49" s="378"/>
      <c r="HM49" s="378"/>
      <c r="HN49" s="378"/>
      <c r="HO49" s="378"/>
      <c r="HP49" s="378"/>
      <c r="HQ49" s="378"/>
      <c r="HR49" s="378"/>
      <c r="HS49" s="378"/>
      <c r="HT49" s="378"/>
      <c r="HU49" s="378"/>
      <c r="HV49" s="378"/>
      <c r="HW49" s="378"/>
      <c r="HX49" s="378"/>
      <c r="HY49" s="378"/>
      <c r="HZ49" s="378"/>
      <c r="IA49" s="378"/>
      <c r="IB49" s="378"/>
      <c r="IC49" s="378"/>
      <c r="ID49" s="378"/>
      <c r="IE49" s="378"/>
      <c r="IF49" s="378"/>
      <c r="IG49" s="378"/>
      <c r="IH49" s="378"/>
      <c r="II49" s="378"/>
      <c r="IJ49" s="378"/>
    </row>
    <row r="50" spans="1:244">
      <c r="A50" s="55"/>
      <c r="B50" s="55"/>
      <c r="C50" s="55"/>
      <c r="D50" s="71"/>
      <c r="E50" s="55"/>
      <c r="F50" s="71"/>
      <c r="G50" s="55"/>
      <c r="H50" s="71"/>
      <c r="I50" s="55"/>
      <c r="J50" s="55"/>
      <c r="K50" s="55"/>
      <c r="L50" s="55"/>
      <c r="M50" s="55"/>
      <c r="N50" s="55"/>
      <c r="O50" s="55"/>
      <c r="P50" s="55"/>
      <c r="Q50" s="55"/>
      <c r="R50" s="55"/>
      <c r="S50" s="55"/>
      <c r="T50" s="55"/>
      <c r="U50" s="55"/>
      <c r="V50" s="55"/>
      <c r="W50" s="55"/>
      <c r="X50" s="55"/>
      <c r="Y50" s="55"/>
      <c r="Z50" s="55"/>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c r="DJ50" s="378"/>
      <c r="DK50" s="378"/>
      <c r="DL50" s="378"/>
      <c r="DM50" s="378"/>
      <c r="DN50" s="378"/>
      <c r="DO50" s="378"/>
      <c r="DP50" s="378"/>
      <c r="DQ50" s="378"/>
      <c r="DR50" s="378"/>
      <c r="DS50" s="378"/>
      <c r="DT50" s="378"/>
      <c r="DU50" s="378"/>
      <c r="DV50" s="378"/>
      <c r="DW50" s="378"/>
      <c r="DX50" s="378"/>
      <c r="DY50" s="378"/>
      <c r="DZ50" s="378"/>
      <c r="EA50" s="378"/>
      <c r="EB50" s="378"/>
      <c r="EC50" s="378"/>
      <c r="ED50" s="378"/>
      <c r="EE50" s="378"/>
      <c r="EF50" s="378"/>
      <c r="EG50" s="378"/>
      <c r="EH50" s="378"/>
      <c r="EI50" s="378"/>
      <c r="EJ50" s="378"/>
      <c r="EK50" s="378"/>
      <c r="EL50" s="378"/>
      <c r="EM50" s="378"/>
      <c r="EN50" s="378"/>
      <c r="EO50" s="378"/>
      <c r="EP50" s="378"/>
      <c r="EQ50" s="378"/>
      <c r="ER50" s="378"/>
      <c r="ES50" s="378"/>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8"/>
      <c r="GK50" s="378"/>
      <c r="GL50" s="378"/>
      <c r="GM50" s="378"/>
      <c r="GN50" s="378"/>
      <c r="GO50" s="378"/>
      <c r="GP50" s="378"/>
      <c r="GQ50" s="378"/>
      <c r="GR50" s="378"/>
      <c r="GS50" s="378"/>
      <c r="GT50" s="378"/>
      <c r="GU50" s="378"/>
      <c r="GV50" s="378"/>
      <c r="GW50" s="378"/>
      <c r="GX50" s="378"/>
      <c r="GY50" s="378"/>
      <c r="GZ50" s="378"/>
      <c r="HA50" s="378"/>
      <c r="HB50" s="378"/>
      <c r="HC50" s="378"/>
      <c r="HD50" s="378"/>
      <c r="HE50" s="378"/>
      <c r="HF50" s="378"/>
      <c r="HG50" s="378"/>
      <c r="HH50" s="378"/>
      <c r="HI50" s="378"/>
      <c r="HJ50" s="378"/>
      <c r="HK50" s="378"/>
      <c r="HL50" s="378"/>
      <c r="HM50" s="378"/>
      <c r="HN50" s="378"/>
      <c r="HO50" s="378"/>
      <c r="HP50" s="378"/>
      <c r="HQ50" s="378"/>
      <c r="HR50" s="378"/>
      <c r="HS50" s="378"/>
      <c r="HT50" s="378"/>
      <c r="HU50" s="378"/>
      <c r="HV50" s="378"/>
      <c r="HW50" s="378"/>
      <c r="HX50" s="378"/>
      <c r="HY50" s="378"/>
      <c r="HZ50" s="378"/>
      <c r="IA50" s="378"/>
      <c r="IB50" s="378"/>
      <c r="IC50" s="378"/>
      <c r="ID50" s="378"/>
      <c r="IE50" s="378"/>
      <c r="IF50" s="378"/>
      <c r="IG50" s="378"/>
      <c r="IH50" s="378"/>
      <c r="II50" s="378"/>
      <c r="IJ50" s="378"/>
    </row>
    <row r="51" spans="1:244">
      <c r="A51" s="55"/>
      <c r="B51" s="55"/>
      <c r="C51" s="55"/>
      <c r="D51" s="71"/>
      <c r="E51" s="55"/>
      <c r="F51" s="71"/>
      <c r="G51" s="55"/>
      <c r="H51" s="71"/>
      <c r="I51" s="55"/>
      <c r="J51" s="55"/>
      <c r="K51" s="55"/>
      <c r="L51" s="55"/>
      <c r="M51" s="55"/>
      <c r="N51" s="55"/>
      <c r="O51" s="55"/>
      <c r="P51" s="55"/>
      <c r="Q51" s="55"/>
      <c r="R51" s="55"/>
      <c r="S51" s="55"/>
      <c r="T51" s="55"/>
      <c r="U51" s="55"/>
      <c r="V51" s="55"/>
      <c r="W51" s="55"/>
      <c r="X51" s="55"/>
      <c r="Y51" s="55"/>
      <c r="Z51" s="55"/>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c r="DJ51" s="378"/>
      <c r="DK51" s="378"/>
      <c r="DL51" s="378"/>
      <c r="DM51" s="378"/>
      <c r="DN51" s="378"/>
      <c r="DO51" s="378"/>
      <c r="DP51" s="378"/>
      <c r="DQ51" s="378"/>
      <c r="DR51" s="378"/>
      <c r="DS51" s="378"/>
      <c r="DT51" s="378"/>
      <c r="DU51" s="378"/>
      <c r="DV51" s="378"/>
      <c r="DW51" s="378"/>
      <c r="DX51" s="378"/>
      <c r="DY51" s="378"/>
      <c r="DZ51" s="378"/>
      <c r="EA51" s="378"/>
      <c r="EB51" s="378"/>
      <c r="EC51" s="378"/>
      <c r="ED51" s="378"/>
      <c r="EE51" s="378"/>
      <c r="EF51" s="378"/>
      <c r="EG51" s="378"/>
      <c r="EH51" s="378"/>
      <c r="EI51" s="378"/>
      <c r="EJ51" s="378"/>
      <c r="EK51" s="378"/>
      <c r="EL51" s="378"/>
      <c r="EM51" s="378"/>
      <c r="EN51" s="378"/>
      <c r="EO51" s="378"/>
      <c r="EP51" s="378"/>
      <c r="EQ51" s="378"/>
      <c r="ER51" s="378"/>
      <c r="ES51" s="378"/>
      <c r="ET51" s="378"/>
      <c r="EU51" s="378"/>
      <c r="EV51" s="378"/>
      <c r="EW51" s="378"/>
      <c r="EX51" s="378"/>
      <c r="EY51" s="378"/>
      <c r="EZ51" s="378"/>
      <c r="FA51" s="378"/>
      <c r="FB51" s="378"/>
      <c r="FC51" s="378"/>
      <c r="FD51" s="378"/>
      <c r="FE51" s="378"/>
      <c r="FF51" s="378"/>
      <c r="FG51" s="378"/>
      <c r="FH51" s="378"/>
      <c r="FI51" s="378"/>
      <c r="FJ51" s="378"/>
      <c r="FK51" s="378"/>
      <c r="FL51" s="378"/>
      <c r="FM51" s="378"/>
      <c r="FN51" s="378"/>
      <c r="FO51" s="378"/>
      <c r="FP51" s="378"/>
      <c r="FQ51" s="378"/>
      <c r="FR51" s="378"/>
      <c r="FS51" s="378"/>
      <c r="FT51" s="378"/>
      <c r="FU51" s="378"/>
      <c r="FV51" s="378"/>
      <c r="FW51" s="378"/>
      <c r="FX51" s="378"/>
      <c r="FY51" s="378"/>
      <c r="FZ51" s="378"/>
      <c r="GA51" s="378"/>
      <c r="GB51" s="378"/>
      <c r="GC51" s="378"/>
      <c r="GD51" s="378"/>
      <c r="GE51" s="378"/>
      <c r="GF51" s="378"/>
      <c r="GG51" s="378"/>
      <c r="GH51" s="378"/>
      <c r="GI51" s="378"/>
      <c r="GJ51" s="378"/>
      <c r="GK51" s="378"/>
      <c r="GL51" s="378"/>
      <c r="GM51" s="378"/>
      <c r="GN51" s="378"/>
      <c r="GO51" s="378"/>
      <c r="GP51" s="378"/>
      <c r="GQ51" s="378"/>
      <c r="GR51" s="378"/>
      <c r="GS51" s="378"/>
      <c r="GT51" s="378"/>
      <c r="GU51" s="378"/>
      <c r="GV51" s="378"/>
      <c r="GW51" s="378"/>
      <c r="GX51" s="378"/>
      <c r="GY51" s="378"/>
      <c r="GZ51" s="378"/>
      <c r="HA51" s="378"/>
      <c r="HB51" s="378"/>
      <c r="HC51" s="378"/>
      <c r="HD51" s="378"/>
      <c r="HE51" s="378"/>
      <c r="HF51" s="378"/>
      <c r="HG51" s="378"/>
      <c r="HH51" s="378"/>
      <c r="HI51" s="378"/>
      <c r="HJ51" s="378"/>
      <c r="HK51" s="378"/>
      <c r="HL51" s="378"/>
      <c r="HM51" s="378"/>
      <c r="HN51" s="378"/>
      <c r="HO51" s="378"/>
      <c r="HP51" s="378"/>
      <c r="HQ51" s="378"/>
      <c r="HR51" s="378"/>
      <c r="HS51" s="378"/>
      <c r="HT51" s="378"/>
      <c r="HU51" s="378"/>
      <c r="HV51" s="378"/>
      <c r="HW51" s="378"/>
      <c r="HX51" s="378"/>
      <c r="HY51" s="378"/>
      <c r="HZ51" s="378"/>
      <c r="IA51" s="378"/>
      <c r="IB51" s="378"/>
      <c r="IC51" s="378"/>
      <c r="ID51" s="378"/>
      <c r="IE51" s="378"/>
      <c r="IF51" s="378"/>
      <c r="IG51" s="378"/>
      <c r="IH51" s="378"/>
      <c r="II51" s="378"/>
      <c r="IJ51" s="378"/>
    </row>
    <row r="52" spans="1:244">
      <c r="A52" s="55"/>
      <c r="B52" s="55"/>
      <c r="C52" s="55"/>
      <c r="D52" s="71"/>
      <c r="E52" s="55"/>
      <c r="F52" s="71"/>
      <c r="G52" s="55"/>
      <c r="H52" s="71"/>
      <c r="I52" s="55"/>
      <c r="J52" s="55"/>
      <c r="K52" s="55"/>
      <c r="L52" s="55"/>
      <c r="M52" s="55"/>
      <c r="N52" s="55"/>
      <c r="O52" s="55"/>
      <c r="P52" s="55"/>
      <c r="Q52" s="55"/>
      <c r="R52" s="55"/>
      <c r="S52" s="55"/>
      <c r="T52" s="55"/>
      <c r="U52" s="55"/>
      <c r="V52" s="55"/>
      <c r="W52" s="55"/>
      <c r="X52" s="55"/>
      <c r="Y52" s="55"/>
      <c r="Z52" s="55"/>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c r="DJ52" s="378"/>
      <c r="DK52" s="378"/>
      <c r="DL52" s="378"/>
      <c r="DM52" s="378"/>
      <c r="DN52" s="378"/>
      <c r="DO52" s="378"/>
      <c r="DP52" s="378"/>
      <c r="DQ52" s="378"/>
      <c r="DR52" s="378"/>
      <c r="DS52" s="378"/>
      <c r="DT52" s="378"/>
      <c r="DU52" s="378"/>
      <c r="DV52" s="378"/>
      <c r="DW52" s="378"/>
      <c r="DX52" s="378"/>
      <c r="DY52" s="378"/>
      <c r="DZ52" s="378"/>
      <c r="EA52" s="378"/>
      <c r="EB52" s="378"/>
      <c r="EC52" s="378"/>
      <c r="ED52" s="378"/>
      <c r="EE52" s="378"/>
      <c r="EF52" s="378"/>
      <c r="EG52" s="378"/>
      <c r="EH52" s="378"/>
      <c r="EI52" s="378"/>
      <c r="EJ52" s="378"/>
      <c r="EK52" s="378"/>
      <c r="EL52" s="378"/>
      <c r="EM52" s="378"/>
      <c r="EN52" s="378"/>
      <c r="EO52" s="378"/>
      <c r="EP52" s="378"/>
      <c r="EQ52" s="378"/>
      <c r="ER52" s="378"/>
      <c r="ES52" s="378"/>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8"/>
      <c r="GK52" s="378"/>
      <c r="GL52" s="378"/>
      <c r="GM52" s="378"/>
      <c r="GN52" s="378"/>
      <c r="GO52" s="378"/>
      <c r="GP52" s="378"/>
      <c r="GQ52" s="378"/>
      <c r="GR52" s="378"/>
      <c r="GS52" s="378"/>
      <c r="GT52" s="378"/>
      <c r="GU52" s="378"/>
      <c r="GV52" s="378"/>
      <c r="GW52" s="378"/>
      <c r="GX52" s="378"/>
      <c r="GY52" s="378"/>
      <c r="GZ52" s="378"/>
      <c r="HA52" s="378"/>
      <c r="HB52" s="378"/>
      <c r="HC52" s="378"/>
      <c r="HD52" s="378"/>
      <c r="HE52" s="378"/>
      <c r="HF52" s="378"/>
      <c r="HG52" s="378"/>
      <c r="HH52" s="378"/>
      <c r="HI52" s="378"/>
      <c r="HJ52" s="378"/>
      <c r="HK52" s="378"/>
      <c r="HL52" s="378"/>
      <c r="HM52" s="378"/>
      <c r="HN52" s="378"/>
      <c r="HO52" s="378"/>
      <c r="HP52" s="378"/>
      <c r="HQ52" s="378"/>
      <c r="HR52" s="378"/>
      <c r="HS52" s="378"/>
      <c r="HT52" s="378"/>
      <c r="HU52" s="378"/>
      <c r="HV52" s="378"/>
      <c r="HW52" s="378"/>
      <c r="HX52" s="378"/>
      <c r="HY52" s="378"/>
      <c r="HZ52" s="378"/>
      <c r="IA52" s="378"/>
      <c r="IB52" s="378"/>
      <c r="IC52" s="378"/>
      <c r="ID52" s="378"/>
      <c r="IE52" s="378"/>
      <c r="IF52" s="378"/>
      <c r="IG52" s="378"/>
      <c r="IH52" s="378"/>
      <c r="II52" s="378"/>
      <c r="IJ52" s="378"/>
    </row>
    <row r="53" spans="1:244">
      <c r="A53" s="55"/>
      <c r="B53" s="55"/>
      <c r="C53" s="55"/>
      <c r="D53" s="71"/>
      <c r="E53" s="55"/>
      <c r="F53" s="71"/>
      <c r="G53" s="55"/>
      <c r="H53" s="71"/>
      <c r="I53" s="55"/>
      <c r="J53" s="55"/>
      <c r="K53" s="55"/>
      <c r="L53" s="55"/>
      <c r="M53" s="55"/>
      <c r="N53" s="55"/>
      <c r="O53" s="55"/>
      <c r="P53" s="55"/>
      <c r="Q53" s="55"/>
      <c r="R53" s="55"/>
      <c r="S53" s="55"/>
      <c r="T53" s="55"/>
      <c r="U53" s="55"/>
      <c r="V53" s="55"/>
      <c r="W53" s="55"/>
      <c r="X53" s="55"/>
      <c r="Y53" s="55"/>
      <c r="Z53" s="55"/>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c r="DJ53" s="378"/>
      <c r="DK53" s="378"/>
      <c r="DL53" s="378"/>
      <c r="DM53" s="378"/>
      <c r="DN53" s="378"/>
      <c r="DO53" s="378"/>
      <c r="DP53" s="378"/>
      <c r="DQ53" s="378"/>
      <c r="DR53" s="378"/>
      <c r="DS53" s="378"/>
      <c r="DT53" s="378"/>
      <c r="DU53" s="378"/>
      <c r="DV53" s="378"/>
      <c r="DW53" s="378"/>
      <c r="DX53" s="378"/>
      <c r="DY53" s="378"/>
      <c r="DZ53" s="378"/>
      <c r="EA53" s="378"/>
      <c r="EB53" s="378"/>
      <c r="EC53" s="378"/>
      <c r="ED53" s="378"/>
      <c r="EE53" s="378"/>
      <c r="EF53" s="378"/>
      <c r="EG53" s="378"/>
      <c r="EH53" s="378"/>
      <c r="EI53" s="378"/>
      <c r="EJ53" s="378"/>
      <c r="EK53" s="378"/>
      <c r="EL53" s="378"/>
      <c r="EM53" s="378"/>
      <c r="EN53" s="378"/>
      <c r="EO53" s="378"/>
      <c r="EP53" s="378"/>
      <c r="EQ53" s="378"/>
      <c r="ER53" s="378"/>
      <c r="ES53" s="378"/>
      <c r="ET53" s="378"/>
      <c r="EU53" s="378"/>
      <c r="EV53" s="378"/>
      <c r="EW53" s="378"/>
      <c r="EX53" s="378"/>
      <c r="EY53" s="378"/>
      <c r="EZ53" s="378"/>
      <c r="FA53" s="378"/>
      <c r="FB53" s="378"/>
      <c r="FC53" s="378"/>
      <c r="FD53" s="378"/>
      <c r="FE53" s="378"/>
      <c r="FF53" s="378"/>
      <c r="FG53" s="378"/>
      <c r="FH53" s="378"/>
      <c r="FI53" s="378"/>
      <c r="FJ53" s="378"/>
      <c r="FK53" s="378"/>
      <c r="FL53" s="378"/>
      <c r="FM53" s="378"/>
      <c r="FN53" s="378"/>
      <c r="FO53" s="378"/>
      <c r="FP53" s="378"/>
      <c r="FQ53" s="378"/>
      <c r="FR53" s="378"/>
      <c r="FS53" s="378"/>
      <c r="FT53" s="378"/>
      <c r="FU53" s="378"/>
      <c r="FV53" s="378"/>
      <c r="FW53" s="378"/>
      <c r="FX53" s="378"/>
      <c r="FY53" s="378"/>
      <c r="FZ53" s="378"/>
      <c r="GA53" s="378"/>
      <c r="GB53" s="378"/>
      <c r="GC53" s="378"/>
      <c r="GD53" s="378"/>
      <c r="GE53" s="378"/>
      <c r="GF53" s="378"/>
      <c r="GG53" s="378"/>
      <c r="GH53" s="378"/>
      <c r="GI53" s="378"/>
      <c r="GJ53" s="378"/>
      <c r="GK53" s="378"/>
      <c r="GL53" s="378"/>
      <c r="GM53" s="378"/>
      <c r="GN53" s="378"/>
      <c r="GO53" s="378"/>
      <c r="GP53" s="378"/>
      <c r="GQ53" s="378"/>
      <c r="GR53" s="378"/>
      <c r="GS53" s="378"/>
      <c r="GT53" s="378"/>
      <c r="GU53" s="378"/>
      <c r="GV53" s="378"/>
      <c r="GW53" s="378"/>
      <c r="GX53" s="378"/>
      <c r="GY53" s="378"/>
      <c r="GZ53" s="378"/>
      <c r="HA53" s="378"/>
      <c r="HB53" s="378"/>
      <c r="HC53" s="378"/>
      <c r="HD53" s="378"/>
      <c r="HE53" s="378"/>
      <c r="HF53" s="378"/>
      <c r="HG53" s="378"/>
      <c r="HH53" s="378"/>
      <c r="HI53" s="378"/>
      <c r="HJ53" s="378"/>
      <c r="HK53" s="378"/>
      <c r="HL53" s="378"/>
      <c r="HM53" s="378"/>
      <c r="HN53" s="378"/>
      <c r="HO53" s="378"/>
      <c r="HP53" s="378"/>
      <c r="HQ53" s="378"/>
      <c r="HR53" s="378"/>
      <c r="HS53" s="378"/>
      <c r="HT53" s="378"/>
      <c r="HU53" s="378"/>
      <c r="HV53" s="378"/>
      <c r="HW53" s="378"/>
      <c r="HX53" s="378"/>
      <c r="HY53" s="378"/>
      <c r="HZ53" s="378"/>
      <c r="IA53" s="378"/>
      <c r="IB53" s="378"/>
      <c r="IC53" s="378"/>
      <c r="ID53" s="378"/>
      <c r="IE53" s="378"/>
      <c r="IF53" s="378"/>
      <c r="IG53" s="378"/>
      <c r="IH53" s="378"/>
      <c r="II53" s="378"/>
      <c r="IJ53" s="378"/>
    </row>
    <row r="54" spans="1:244">
      <c r="A54" s="55"/>
      <c r="B54" s="55"/>
      <c r="C54" s="55"/>
      <c r="D54" s="71"/>
      <c r="E54" s="55"/>
      <c r="F54" s="71"/>
      <c r="G54" s="55"/>
      <c r="H54" s="71"/>
      <c r="I54" s="55"/>
      <c r="J54" s="55"/>
      <c r="K54" s="55"/>
      <c r="L54" s="55"/>
      <c r="M54" s="55"/>
      <c r="N54" s="55"/>
      <c r="O54" s="55"/>
      <c r="P54" s="55"/>
      <c r="Q54" s="55"/>
      <c r="R54" s="55"/>
      <c r="S54" s="55"/>
      <c r="T54" s="55"/>
      <c r="U54" s="55"/>
      <c r="V54" s="55"/>
      <c r="W54" s="55"/>
      <c r="X54" s="55"/>
      <c r="Y54" s="55"/>
      <c r="Z54" s="55"/>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c r="DE54" s="378"/>
      <c r="DF54" s="378"/>
      <c r="DG54" s="378"/>
      <c r="DH54" s="378"/>
      <c r="DI54" s="378"/>
      <c r="DJ54" s="378"/>
      <c r="DK54" s="378"/>
      <c r="DL54" s="378"/>
      <c r="DM54" s="378"/>
      <c r="DN54" s="378"/>
      <c r="DO54" s="378"/>
      <c r="DP54" s="378"/>
      <c r="DQ54" s="378"/>
      <c r="DR54" s="378"/>
      <c r="DS54" s="378"/>
      <c r="DT54" s="378"/>
      <c r="DU54" s="378"/>
      <c r="DV54" s="378"/>
      <c r="DW54" s="378"/>
      <c r="DX54" s="378"/>
      <c r="DY54" s="378"/>
      <c r="DZ54" s="378"/>
      <c r="EA54" s="378"/>
      <c r="EB54" s="378"/>
      <c r="EC54" s="378"/>
      <c r="ED54" s="378"/>
      <c r="EE54" s="378"/>
      <c r="EF54" s="378"/>
      <c r="EG54" s="378"/>
      <c r="EH54" s="378"/>
      <c r="EI54" s="378"/>
      <c r="EJ54" s="378"/>
      <c r="EK54" s="378"/>
      <c r="EL54" s="378"/>
      <c r="EM54" s="378"/>
      <c r="EN54" s="378"/>
      <c r="EO54" s="378"/>
      <c r="EP54" s="378"/>
      <c r="EQ54" s="378"/>
      <c r="ER54" s="378"/>
      <c r="ES54" s="378"/>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8"/>
      <c r="GK54" s="378"/>
      <c r="GL54" s="378"/>
      <c r="GM54" s="378"/>
      <c r="GN54" s="378"/>
      <c r="GO54" s="378"/>
      <c r="GP54" s="378"/>
      <c r="GQ54" s="378"/>
      <c r="GR54" s="378"/>
      <c r="GS54" s="378"/>
      <c r="GT54" s="378"/>
      <c r="GU54" s="378"/>
      <c r="GV54" s="378"/>
      <c r="GW54" s="378"/>
      <c r="GX54" s="378"/>
      <c r="GY54" s="378"/>
      <c r="GZ54" s="378"/>
      <c r="HA54" s="378"/>
      <c r="HB54" s="378"/>
      <c r="HC54" s="378"/>
      <c r="HD54" s="378"/>
      <c r="HE54" s="378"/>
      <c r="HF54" s="378"/>
      <c r="HG54" s="378"/>
      <c r="HH54" s="378"/>
      <c r="HI54" s="378"/>
      <c r="HJ54" s="378"/>
      <c r="HK54" s="378"/>
      <c r="HL54" s="378"/>
      <c r="HM54" s="378"/>
      <c r="HN54" s="378"/>
      <c r="HO54" s="378"/>
      <c r="HP54" s="378"/>
      <c r="HQ54" s="378"/>
      <c r="HR54" s="378"/>
      <c r="HS54" s="378"/>
      <c r="HT54" s="378"/>
      <c r="HU54" s="378"/>
      <c r="HV54" s="378"/>
      <c r="HW54" s="378"/>
      <c r="HX54" s="378"/>
      <c r="HY54" s="378"/>
      <c r="HZ54" s="378"/>
      <c r="IA54" s="378"/>
      <c r="IB54" s="378"/>
      <c r="IC54" s="378"/>
      <c r="ID54" s="378"/>
      <c r="IE54" s="378"/>
      <c r="IF54" s="378"/>
      <c r="IG54" s="378"/>
      <c r="IH54" s="378"/>
      <c r="II54" s="378"/>
      <c r="IJ54" s="378"/>
    </row>
    <row r="55" spans="1:244">
      <c r="A55" s="55"/>
      <c r="B55" s="55"/>
      <c r="C55" s="55"/>
      <c r="D55" s="71"/>
      <c r="E55" s="55"/>
      <c r="F55" s="71"/>
      <c r="G55" s="55"/>
      <c r="H55" s="71"/>
      <c r="I55" s="55"/>
      <c r="J55" s="55"/>
      <c r="K55" s="55"/>
      <c r="L55" s="55"/>
      <c r="M55" s="55"/>
      <c r="N55" s="55"/>
      <c r="O55" s="55"/>
      <c r="P55" s="55"/>
      <c r="Q55" s="55"/>
      <c r="R55" s="55"/>
      <c r="S55" s="55"/>
      <c r="T55" s="55"/>
      <c r="U55" s="55"/>
      <c r="V55" s="55"/>
      <c r="W55" s="55"/>
      <c r="X55" s="55"/>
      <c r="Y55" s="55"/>
      <c r="Z55" s="55"/>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8"/>
      <c r="BR55" s="378"/>
      <c r="BS55" s="378"/>
      <c r="BT55" s="378"/>
      <c r="BU55" s="378"/>
      <c r="BV55" s="378"/>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8"/>
      <c r="DF55" s="378"/>
      <c r="DG55" s="378"/>
      <c r="DH55" s="378"/>
      <c r="DI55" s="378"/>
      <c r="DJ55" s="378"/>
      <c r="DK55" s="378"/>
      <c r="DL55" s="378"/>
      <c r="DM55" s="378"/>
      <c r="DN55" s="378"/>
      <c r="DO55" s="378"/>
      <c r="DP55" s="378"/>
      <c r="DQ55" s="378"/>
      <c r="DR55" s="378"/>
      <c r="DS55" s="378"/>
      <c r="DT55" s="378"/>
      <c r="DU55" s="378"/>
      <c r="DV55" s="378"/>
      <c r="DW55" s="378"/>
      <c r="DX55" s="378"/>
      <c r="DY55" s="378"/>
      <c r="DZ55" s="378"/>
      <c r="EA55" s="378"/>
      <c r="EB55" s="378"/>
      <c r="EC55" s="378"/>
      <c r="ED55" s="378"/>
      <c r="EE55" s="378"/>
      <c r="EF55" s="378"/>
      <c r="EG55" s="378"/>
      <c r="EH55" s="378"/>
      <c r="EI55" s="378"/>
      <c r="EJ55" s="378"/>
      <c r="EK55" s="378"/>
      <c r="EL55" s="378"/>
      <c r="EM55" s="378"/>
      <c r="EN55" s="378"/>
      <c r="EO55" s="378"/>
      <c r="EP55" s="378"/>
      <c r="EQ55" s="378"/>
      <c r="ER55" s="378"/>
      <c r="ES55" s="378"/>
      <c r="ET55" s="378"/>
      <c r="EU55" s="378"/>
      <c r="EV55" s="378"/>
      <c r="EW55" s="378"/>
      <c r="EX55" s="378"/>
      <c r="EY55" s="378"/>
      <c r="EZ55" s="378"/>
      <c r="FA55" s="378"/>
      <c r="FB55" s="378"/>
      <c r="FC55" s="378"/>
      <c r="FD55" s="378"/>
      <c r="FE55" s="378"/>
      <c r="FF55" s="378"/>
      <c r="FG55" s="378"/>
      <c r="FH55" s="378"/>
      <c r="FI55" s="378"/>
      <c r="FJ55" s="378"/>
      <c r="FK55" s="378"/>
      <c r="FL55" s="378"/>
      <c r="FM55" s="378"/>
      <c r="FN55" s="378"/>
      <c r="FO55" s="378"/>
      <c r="FP55" s="378"/>
      <c r="FQ55" s="378"/>
      <c r="FR55" s="378"/>
      <c r="FS55" s="378"/>
      <c r="FT55" s="378"/>
      <c r="FU55" s="378"/>
      <c r="FV55" s="378"/>
      <c r="FW55" s="378"/>
      <c r="FX55" s="378"/>
      <c r="FY55" s="378"/>
      <c r="FZ55" s="378"/>
      <c r="GA55" s="378"/>
      <c r="GB55" s="378"/>
      <c r="GC55" s="378"/>
      <c r="GD55" s="378"/>
      <c r="GE55" s="378"/>
      <c r="GF55" s="378"/>
      <c r="GG55" s="378"/>
      <c r="GH55" s="378"/>
      <c r="GI55" s="378"/>
      <c r="GJ55" s="378"/>
      <c r="GK55" s="378"/>
      <c r="GL55" s="378"/>
      <c r="GM55" s="378"/>
      <c r="GN55" s="378"/>
      <c r="GO55" s="378"/>
      <c r="GP55" s="378"/>
      <c r="GQ55" s="378"/>
      <c r="GR55" s="378"/>
      <c r="GS55" s="378"/>
      <c r="GT55" s="378"/>
      <c r="GU55" s="378"/>
      <c r="GV55" s="378"/>
      <c r="GW55" s="378"/>
      <c r="GX55" s="378"/>
      <c r="GY55" s="378"/>
      <c r="GZ55" s="378"/>
      <c r="HA55" s="378"/>
      <c r="HB55" s="378"/>
      <c r="HC55" s="378"/>
      <c r="HD55" s="378"/>
      <c r="HE55" s="378"/>
      <c r="HF55" s="378"/>
      <c r="HG55" s="378"/>
      <c r="HH55" s="378"/>
      <c r="HI55" s="378"/>
      <c r="HJ55" s="378"/>
      <c r="HK55" s="378"/>
      <c r="HL55" s="378"/>
      <c r="HM55" s="378"/>
      <c r="HN55" s="378"/>
      <c r="HO55" s="378"/>
      <c r="HP55" s="378"/>
      <c r="HQ55" s="378"/>
      <c r="HR55" s="378"/>
      <c r="HS55" s="378"/>
      <c r="HT55" s="378"/>
      <c r="HU55" s="378"/>
      <c r="HV55" s="378"/>
      <c r="HW55" s="378"/>
      <c r="HX55" s="378"/>
      <c r="HY55" s="378"/>
      <c r="HZ55" s="378"/>
      <c r="IA55" s="378"/>
      <c r="IB55" s="378"/>
      <c r="IC55" s="378"/>
      <c r="ID55" s="378"/>
      <c r="IE55" s="378"/>
      <c r="IF55" s="378"/>
      <c r="IG55" s="378"/>
      <c r="IH55" s="378"/>
      <c r="II55" s="378"/>
      <c r="IJ55" s="378"/>
    </row>
    <row r="56" spans="1:244">
      <c r="A56" s="55"/>
      <c r="B56" s="55"/>
      <c r="C56" s="55"/>
      <c r="D56" s="71"/>
      <c r="E56" s="55"/>
      <c r="F56" s="71"/>
      <c r="G56" s="55"/>
      <c r="H56" s="71"/>
      <c r="I56" s="55"/>
      <c r="J56" s="55"/>
      <c r="K56" s="55"/>
      <c r="L56" s="55"/>
      <c r="M56" s="55"/>
      <c r="N56" s="55"/>
      <c r="O56" s="55"/>
      <c r="P56" s="55"/>
      <c r="Q56" s="55"/>
      <c r="R56" s="55"/>
      <c r="S56" s="55"/>
      <c r="T56" s="55"/>
      <c r="U56" s="55"/>
      <c r="V56" s="55"/>
      <c r="W56" s="55"/>
      <c r="X56" s="55"/>
      <c r="Y56" s="55"/>
      <c r="Z56" s="55"/>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8"/>
      <c r="BR56" s="378"/>
      <c r="BS56" s="378"/>
      <c r="BT56" s="378"/>
      <c r="BU56" s="378"/>
      <c r="BV56" s="378"/>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c r="DE56" s="378"/>
      <c r="DF56" s="378"/>
      <c r="DG56" s="378"/>
      <c r="DH56" s="378"/>
      <c r="DI56" s="378"/>
      <c r="DJ56" s="378"/>
      <c r="DK56" s="378"/>
      <c r="DL56" s="378"/>
      <c r="DM56" s="378"/>
      <c r="DN56" s="378"/>
      <c r="DO56" s="378"/>
      <c r="DP56" s="378"/>
      <c r="DQ56" s="378"/>
      <c r="DR56" s="378"/>
      <c r="DS56" s="378"/>
      <c r="DT56" s="378"/>
      <c r="DU56" s="378"/>
      <c r="DV56" s="378"/>
      <c r="DW56" s="378"/>
      <c r="DX56" s="378"/>
      <c r="DY56" s="378"/>
      <c r="DZ56" s="378"/>
      <c r="EA56" s="378"/>
      <c r="EB56" s="378"/>
      <c r="EC56" s="378"/>
      <c r="ED56" s="378"/>
      <c r="EE56" s="378"/>
      <c r="EF56" s="378"/>
      <c r="EG56" s="378"/>
      <c r="EH56" s="378"/>
      <c r="EI56" s="378"/>
      <c r="EJ56" s="378"/>
      <c r="EK56" s="378"/>
      <c r="EL56" s="378"/>
      <c r="EM56" s="378"/>
      <c r="EN56" s="378"/>
      <c r="EO56" s="378"/>
      <c r="EP56" s="378"/>
      <c r="EQ56" s="378"/>
      <c r="ER56" s="378"/>
      <c r="ES56" s="378"/>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8"/>
      <c r="GK56" s="378"/>
      <c r="GL56" s="378"/>
      <c r="GM56" s="378"/>
      <c r="GN56" s="378"/>
      <c r="GO56" s="378"/>
      <c r="GP56" s="378"/>
      <c r="GQ56" s="378"/>
      <c r="GR56" s="378"/>
      <c r="GS56" s="378"/>
      <c r="GT56" s="378"/>
      <c r="GU56" s="378"/>
      <c r="GV56" s="378"/>
      <c r="GW56" s="378"/>
      <c r="GX56" s="378"/>
      <c r="GY56" s="378"/>
      <c r="GZ56" s="378"/>
      <c r="HA56" s="378"/>
      <c r="HB56" s="378"/>
      <c r="HC56" s="378"/>
      <c r="HD56" s="378"/>
      <c r="HE56" s="378"/>
      <c r="HF56" s="378"/>
      <c r="HG56" s="378"/>
      <c r="HH56" s="378"/>
      <c r="HI56" s="378"/>
      <c r="HJ56" s="378"/>
      <c r="HK56" s="378"/>
      <c r="HL56" s="378"/>
      <c r="HM56" s="378"/>
      <c r="HN56" s="378"/>
      <c r="HO56" s="378"/>
      <c r="HP56" s="378"/>
      <c r="HQ56" s="378"/>
      <c r="HR56" s="378"/>
      <c r="HS56" s="378"/>
      <c r="HT56" s="378"/>
      <c r="HU56" s="378"/>
      <c r="HV56" s="378"/>
      <c r="HW56" s="378"/>
      <c r="HX56" s="378"/>
      <c r="HY56" s="378"/>
      <c r="HZ56" s="378"/>
      <c r="IA56" s="378"/>
      <c r="IB56" s="378"/>
      <c r="IC56" s="378"/>
      <c r="ID56" s="378"/>
      <c r="IE56" s="378"/>
      <c r="IF56" s="378"/>
      <c r="IG56" s="378"/>
      <c r="IH56" s="378"/>
      <c r="II56" s="378"/>
      <c r="IJ56" s="378"/>
    </row>
    <row r="57" spans="1:244">
      <c r="A57" s="55"/>
      <c r="B57" s="55"/>
      <c r="C57" s="55"/>
      <c r="D57" s="71"/>
      <c r="E57" s="55"/>
      <c r="F57" s="71"/>
      <c r="G57" s="55"/>
      <c r="H57" s="71"/>
      <c r="I57" s="55"/>
      <c r="J57" s="55"/>
      <c r="K57" s="55"/>
      <c r="L57" s="55"/>
      <c r="M57" s="55"/>
      <c r="N57" s="55"/>
      <c r="O57" s="55"/>
      <c r="P57" s="55"/>
      <c r="Q57" s="55"/>
      <c r="R57" s="55"/>
      <c r="S57" s="55"/>
      <c r="T57" s="55"/>
      <c r="U57" s="55"/>
      <c r="V57" s="55"/>
      <c r="W57" s="55"/>
      <c r="X57" s="55"/>
      <c r="Y57" s="55"/>
      <c r="Z57" s="55"/>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c r="ER57" s="378"/>
      <c r="ES57" s="378"/>
      <c r="ET57" s="378"/>
      <c r="EU57" s="378"/>
      <c r="EV57" s="378"/>
      <c r="EW57" s="378"/>
      <c r="EX57" s="378"/>
      <c r="EY57" s="378"/>
      <c r="EZ57" s="378"/>
      <c r="FA57" s="378"/>
      <c r="FB57" s="378"/>
      <c r="FC57" s="378"/>
      <c r="FD57" s="378"/>
      <c r="FE57" s="378"/>
      <c r="FF57" s="378"/>
      <c r="FG57" s="378"/>
      <c r="FH57" s="378"/>
      <c r="FI57" s="378"/>
      <c r="FJ57" s="378"/>
      <c r="FK57" s="378"/>
      <c r="FL57" s="378"/>
      <c r="FM57" s="378"/>
      <c r="FN57" s="378"/>
      <c r="FO57" s="378"/>
      <c r="FP57" s="378"/>
      <c r="FQ57" s="378"/>
      <c r="FR57" s="378"/>
      <c r="FS57" s="378"/>
      <c r="FT57" s="378"/>
      <c r="FU57" s="378"/>
      <c r="FV57" s="378"/>
      <c r="FW57" s="378"/>
      <c r="FX57" s="378"/>
      <c r="FY57" s="378"/>
      <c r="FZ57" s="378"/>
      <c r="GA57" s="378"/>
      <c r="GB57" s="378"/>
      <c r="GC57" s="378"/>
      <c r="GD57" s="378"/>
      <c r="GE57" s="378"/>
      <c r="GF57" s="378"/>
      <c r="GG57" s="378"/>
      <c r="GH57" s="378"/>
      <c r="GI57" s="378"/>
      <c r="GJ57" s="378"/>
      <c r="GK57" s="378"/>
      <c r="GL57" s="378"/>
      <c r="GM57" s="378"/>
      <c r="GN57" s="378"/>
      <c r="GO57" s="378"/>
      <c r="GP57" s="378"/>
      <c r="GQ57" s="378"/>
      <c r="GR57" s="378"/>
      <c r="GS57" s="378"/>
      <c r="GT57" s="378"/>
      <c r="GU57" s="378"/>
      <c r="GV57" s="378"/>
      <c r="GW57" s="378"/>
      <c r="GX57" s="378"/>
      <c r="GY57" s="378"/>
      <c r="GZ57" s="378"/>
      <c r="HA57" s="378"/>
      <c r="HB57" s="378"/>
      <c r="HC57" s="378"/>
      <c r="HD57" s="378"/>
      <c r="HE57" s="378"/>
      <c r="HF57" s="378"/>
      <c r="HG57" s="378"/>
      <c r="HH57" s="378"/>
      <c r="HI57" s="378"/>
      <c r="HJ57" s="378"/>
      <c r="HK57" s="378"/>
      <c r="HL57" s="378"/>
      <c r="HM57" s="378"/>
      <c r="HN57" s="378"/>
      <c r="HO57" s="378"/>
      <c r="HP57" s="378"/>
      <c r="HQ57" s="378"/>
      <c r="HR57" s="378"/>
      <c r="HS57" s="378"/>
      <c r="HT57" s="378"/>
      <c r="HU57" s="378"/>
      <c r="HV57" s="378"/>
      <c r="HW57" s="378"/>
      <c r="HX57" s="378"/>
      <c r="HY57" s="378"/>
      <c r="HZ57" s="378"/>
      <c r="IA57" s="378"/>
      <c r="IB57" s="378"/>
      <c r="IC57" s="378"/>
      <c r="ID57" s="378"/>
      <c r="IE57" s="378"/>
      <c r="IF57" s="378"/>
      <c r="IG57" s="378"/>
      <c r="IH57" s="378"/>
      <c r="II57" s="378"/>
      <c r="IJ57" s="378"/>
    </row>
    <row r="58" spans="1:244">
      <c r="A58" s="55"/>
      <c r="B58" s="55"/>
      <c r="C58" s="55"/>
      <c r="D58" s="71"/>
      <c r="E58" s="55"/>
      <c r="F58" s="71"/>
      <c r="G58" s="55"/>
      <c r="H58" s="71"/>
      <c r="I58" s="55"/>
      <c r="J58" s="55"/>
      <c r="K58" s="55"/>
      <c r="L58" s="55"/>
      <c r="M58" s="55"/>
      <c r="N58" s="55"/>
      <c r="O58" s="55"/>
      <c r="P58" s="55"/>
      <c r="Q58" s="55"/>
      <c r="R58" s="55"/>
      <c r="S58" s="55"/>
      <c r="T58" s="55"/>
      <c r="U58" s="55"/>
      <c r="V58" s="55"/>
      <c r="W58" s="55"/>
      <c r="X58" s="55"/>
      <c r="Y58" s="55"/>
      <c r="Z58" s="55"/>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row>
    <row r="59" spans="1:244">
      <c r="A59" s="55"/>
      <c r="B59" s="55"/>
      <c r="C59" s="55"/>
      <c r="D59" s="71"/>
      <c r="E59" s="55"/>
      <c r="F59" s="71"/>
      <c r="G59" s="55"/>
      <c r="H59" s="71"/>
      <c r="I59" s="55"/>
      <c r="J59" s="55"/>
      <c r="K59" s="55"/>
      <c r="L59" s="55"/>
      <c r="M59" s="55"/>
      <c r="N59" s="55"/>
      <c r="O59" s="55"/>
      <c r="P59" s="55"/>
      <c r="Q59" s="55"/>
      <c r="R59" s="55"/>
      <c r="S59" s="55"/>
      <c r="T59" s="55"/>
      <c r="U59" s="55"/>
      <c r="V59" s="55"/>
      <c r="W59" s="55"/>
      <c r="X59" s="55"/>
      <c r="Y59" s="55"/>
      <c r="Z59" s="55"/>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row>
    <row r="60" spans="1:244">
      <c r="A60" s="55"/>
      <c r="B60" s="55"/>
      <c r="C60" s="55"/>
      <c r="D60" s="71"/>
      <c r="E60" s="55"/>
      <c r="F60" s="71"/>
      <c r="G60" s="55"/>
      <c r="H60" s="71"/>
      <c r="I60" s="55"/>
      <c r="J60" s="55"/>
      <c r="K60" s="55"/>
      <c r="L60" s="55"/>
      <c r="M60" s="55"/>
      <c r="N60" s="55"/>
      <c r="O60" s="55"/>
      <c r="P60" s="55"/>
      <c r="Q60" s="55"/>
      <c r="R60" s="55"/>
      <c r="S60" s="55"/>
      <c r="T60" s="55"/>
      <c r="U60" s="55"/>
      <c r="V60" s="55"/>
      <c r="W60" s="55"/>
      <c r="X60" s="55"/>
      <c r="Y60" s="55"/>
      <c r="Z60" s="55"/>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row>
    <row r="61" spans="1:244">
      <c r="A61" s="55"/>
      <c r="B61" s="55"/>
      <c r="C61" s="55"/>
      <c r="D61" s="71"/>
      <c r="E61" s="55"/>
      <c r="F61" s="71"/>
      <c r="G61" s="55"/>
      <c r="H61" s="71"/>
      <c r="I61" s="55"/>
      <c r="J61" s="55"/>
      <c r="K61" s="55"/>
      <c r="L61" s="55"/>
      <c r="M61" s="55"/>
      <c r="N61" s="55"/>
      <c r="O61" s="55"/>
      <c r="P61" s="55"/>
      <c r="Q61" s="55"/>
      <c r="R61" s="55"/>
      <c r="S61" s="55"/>
      <c r="T61" s="55"/>
      <c r="U61" s="55"/>
      <c r="V61" s="55"/>
      <c r="W61" s="55"/>
      <c r="X61" s="55"/>
      <c r="Y61" s="55"/>
      <c r="Z61" s="55"/>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row>
    <row r="62" spans="1:244">
      <c r="A62" s="55"/>
      <c r="B62" s="55"/>
      <c r="C62" s="55"/>
      <c r="D62" s="71"/>
      <c r="E62" s="55"/>
      <c r="F62" s="71"/>
      <c r="G62" s="55"/>
      <c r="H62" s="71"/>
      <c r="I62" s="55"/>
      <c r="J62" s="55"/>
      <c r="K62" s="55"/>
      <c r="L62" s="55"/>
      <c r="M62" s="55"/>
      <c r="N62" s="55"/>
      <c r="O62" s="55"/>
      <c r="P62" s="55"/>
      <c r="Q62" s="55"/>
      <c r="R62" s="55"/>
      <c r="S62" s="55"/>
      <c r="T62" s="55"/>
      <c r="U62" s="55"/>
      <c r="V62" s="55"/>
      <c r="W62" s="55"/>
      <c r="X62" s="55"/>
      <c r="Y62" s="55"/>
      <c r="Z62" s="55"/>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row>
    <row r="63" spans="1:244">
      <c r="A63" s="55"/>
      <c r="B63" s="55"/>
      <c r="C63" s="55"/>
      <c r="D63" s="71"/>
      <c r="E63" s="55"/>
      <c r="F63" s="71"/>
      <c r="G63" s="55"/>
      <c r="H63" s="71"/>
      <c r="I63" s="55"/>
      <c r="J63" s="55"/>
      <c r="K63" s="55"/>
      <c r="L63" s="55"/>
      <c r="M63" s="55"/>
      <c r="N63" s="55"/>
      <c r="O63" s="55"/>
      <c r="P63" s="55"/>
      <c r="Q63" s="55"/>
      <c r="R63" s="55"/>
      <c r="S63" s="55"/>
      <c r="T63" s="55"/>
      <c r="U63" s="55"/>
      <c r="V63" s="55"/>
      <c r="W63" s="55"/>
      <c r="X63" s="55"/>
      <c r="Y63" s="55"/>
      <c r="Z63" s="55"/>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row>
    <row r="64" spans="1:244">
      <c r="A64" s="55"/>
      <c r="B64" s="55"/>
      <c r="C64" s="55"/>
      <c r="D64" s="71"/>
      <c r="E64" s="55"/>
      <c r="F64" s="71"/>
      <c r="G64" s="55"/>
      <c r="H64" s="71"/>
      <c r="I64" s="55"/>
      <c r="J64" s="55"/>
      <c r="K64" s="55"/>
      <c r="L64" s="55"/>
      <c r="M64" s="55"/>
      <c r="N64" s="55"/>
      <c r="O64" s="55"/>
      <c r="P64" s="55"/>
      <c r="Q64" s="55"/>
      <c r="R64" s="55"/>
      <c r="S64" s="55"/>
      <c r="T64" s="55"/>
      <c r="U64" s="55"/>
      <c r="V64" s="55"/>
      <c r="W64" s="55"/>
      <c r="X64" s="55"/>
      <c r="Y64" s="55"/>
      <c r="Z64" s="55"/>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row>
    <row r="65" spans="1:244">
      <c r="A65" s="55"/>
      <c r="B65" s="55"/>
      <c r="C65" s="55"/>
      <c r="D65" s="71"/>
      <c r="E65" s="55"/>
      <c r="F65" s="71"/>
      <c r="G65" s="55"/>
      <c r="H65" s="71"/>
      <c r="I65" s="55"/>
      <c r="J65" s="55"/>
      <c r="K65" s="55"/>
      <c r="L65" s="55"/>
      <c r="M65" s="55"/>
      <c r="N65" s="55"/>
      <c r="O65" s="55"/>
      <c r="P65" s="55"/>
      <c r="Q65" s="55"/>
      <c r="R65" s="55"/>
      <c r="S65" s="55"/>
      <c r="T65" s="55"/>
      <c r="U65" s="55"/>
      <c r="V65" s="55"/>
      <c r="W65" s="55"/>
      <c r="X65" s="55"/>
      <c r="Y65" s="55"/>
      <c r="Z65" s="55"/>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row>
    <row r="66" spans="1:244">
      <c r="A66" s="55"/>
      <c r="B66" s="55"/>
      <c r="C66" s="55"/>
      <c r="D66" s="71"/>
      <c r="E66" s="55"/>
      <c r="F66" s="71"/>
      <c r="G66" s="55"/>
      <c r="H66" s="71"/>
      <c r="I66" s="55"/>
      <c r="J66" s="55"/>
      <c r="K66" s="55"/>
      <c r="L66" s="55"/>
      <c r="M66" s="55"/>
      <c r="N66" s="55"/>
      <c r="O66" s="55"/>
      <c r="P66" s="55"/>
      <c r="Q66" s="55"/>
      <c r="R66" s="55"/>
      <c r="S66" s="55"/>
      <c r="T66" s="55"/>
      <c r="U66" s="55"/>
      <c r="V66" s="55"/>
      <c r="W66" s="55"/>
      <c r="X66" s="55"/>
      <c r="Y66" s="55"/>
      <c r="Z66" s="55"/>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row>
    <row r="67" spans="1:244">
      <c r="A67" s="55"/>
      <c r="B67" s="55"/>
      <c r="C67" s="55"/>
      <c r="D67" s="71"/>
      <c r="E67" s="55"/>
      <c r="F67" s="71"/>
      <c r="G67" s="55"/>
      <c r="H67" s="71"/>
      <c r="I67" s="55"/>
      <c r="J67" s="55"/>
      <c r="K67" s="55"/>
      <c r="L67" s="55"/>
      <c r="M67" s="55"/>
      <c r="N67" s="55"/>
      <c r="O67" s="55"/>
      <c r="P67" s="55"/>
      <c r="Q67" s="55"/>
      <c r="R67" s="55"/>
      <c r="S67" s="55"/>
      <c r="T67" s="55"/>
      <c r="U67" s="55"/>
      <c r="V67" s="55"/>
      <c r="W67" s="55"/>
      <c r="X67" s="55"/>
      <c r="Y67" s="55"/>
      <c r="Z67" s="55"/>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row>
    <row r="68" spans="1:244">
      <c r="A68" s="55"/>
      <c r="B68" s="55"/>
      <c r="C68" s="55"/>
      <c r="D68" s="71"/>
      <c r="E68" s="55"/>
      <c r="F68" s="71"/>
      <c r="G68" s="55"/>
      <c r="H68" s="71"/>
      <c r="I68" s="55"/>
      <c r="J68" s="55"/>
      <c r="K68" s="55"/>
      <c r="L68" s="55"/>
      <c r="M68" s="55"/>
      <c r="N68" s="55"/>
      <c r="O68" s="55"/>
      <c r="P68" s="55"/>
      <c r="Q68" s="55"/>
      <c r="R68" s="55"/>
      <c r="S68" s="55"/>
      <c r="T68" s="55"/>
      <c r="U68" s="55"/>
      <c r="V68" s="55"/>
      <c r="W68" s="55"/>
      <c r="X68" s="55"/>
      <c r="Y68" s="55"/>
      <c r="Z68" s="55"/>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row>
    <row r="69" spans="1:244">
      <c r="A69" s="55"/>
      <c r="B69" s="55"/>
      <c r="C69" s="55"/>
      <c r="D69" s="71"/>
      <c r="E69" s="55"/>
      <c r="F69" s="71"/>
      <c r="G69" s="55"/>
      <c r="H69" s="71"/>
      <c r="I69" s="55"/>
      <c r="J69" s="55"/>
      <c r="K69" s="55"/>
      <c r="L69" s="55"/>
      <c r="M69" s="55"/>
      <c r="N69" s="55"/>
      <c r="O69" s="55"/>
      <c r="P69" s="55"/>
      <c r="Q69" s="55"/>
      <c r="R69" s="55"/>
      <c r="S69" s="55"/>
      <c r="T69" s="55"/>
      <c r="U69" s="55"/>
      <c r="V69" s="55"/>
      <c r="W69" s="55"/>
      <c r="X69" s="55"/>
      <c r="Y69" s="55"/>
      <c r="Z69" s="55"/>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row>
    <row r="70" spans="1:244">
      <c r="A70" s="55"/>
      <c r="B70" s="55"/>
      <c r="C70" s="55"/>
      <c r="D70" s="71"/>
      <c r="E70" s="55"/>
      <c r="F70" s="71"/>
      <c r="G70" s="55"/>
      <c r="H70" s="71"/>
      <c r="I70" s="55"/>
      <c r="J70" s="55"/>
      <c r="K70" s="55"/>
      <c r="L70" s="55"/>
      <c r="M70" s="55"/>
      <c r="N70" s="55"/>
      <c r="O70" s="55"/>
      <c r="P70" s="55"/>
      <c r="Q70" s="55"/>
      <c r="R70" s="55"/>
      <c r="S70" s="55"/>
      <c r="T70" s="55"/>
      <c r="U70" s="55"/>
      <c r="V70" s="55"/>
      <c r="W70" s="55"/>
      <c r="X70" s="55"/>
      <c r="Y70" s="55"/>
      <c r="Z70" s="55"/>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378"/>
      <c r="ID70" s="378"/>
      <c r="IE70" s="378"/>
      <c r="IF70" s="378"/>
      <c r="IG70" s="378"/>
      <c r="IH70" s="378"/>
      <c r="II70" s="378"/>
      <c r="IJ70" s="378"/>
    </row>
    <row r="71" spans="1:244">
      <c r="A71" s="55"/>
      <c r="B71" s="55"/>
      <c r="C71" s="55"/>
      <c r="D71" s="71"/>
      <c r="E71" s="55"/>
      <c r="F71" s="71"/>
      <c r="G71" s="55"/>
      <c r="H71" s="71"/>
      <c r="I71" s="55"/>
      <c r="J71" s="55"/>
      <c r="K71" s="55"/>
      <c r="L71" s="55"/>
      <c r="M71" s="55"/>
      <c r="N71" s="55"/>
      <c r="O71" s="55"/>
      <c r="P71" s="55"/>
      <c r="Q71" s="55"/>
      <c r="R71" s="55"/>
      <c r="S71" s="55"/>
      <c r="T71" s="55"/>
      <c r="U71" s="55"/>
      <c r="V71" s="55"/>
      <c r="W71" s="55"/>
      <c r="X71" s="55"/>
      <c r="Y71" s="55"/>
      <c r="Z71" s="55"/>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row>
    <row r="72" spans="1:244">
      <c r="A72" s="55"/>
      <c r="B72" s="55"/>
      <c r="C72" s="55"/>
      <c r="D72" s="71"/>
      <c r="E72" s="55"/>
      <c r="F72" s="71"/>
      <c r="G72" s="55"/>
      <c r="H72" s="71"/>
      <c r="I72" s="55"/>
      <c r="J72" s="55"/>
      <c r="K72" s="55"/>
      <c r="L72" s="55"/>
      <c r="M72" s="55"/>
      <c r="N72" s="55"/>
      <c r="O72" s="55"/>
      <c r="P72" s="55"/>
      <c r="Q72" s="55"/>
      <c r="R72" s="55"/>
      <c r="S72" s="55"/>
      <c r="T72" s="55"/>
      <c r="U72" s="55"/>
      <c r="V72" s="55"/>
      <c r="W72" s="55"/>
      <c r="X72" s="55"/>
      <c r="Y72" s="55"/>
      <c r="Z72" s="55"/>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378"/>
      <c r="ID72" s="378"/>
      <c r="IE72" s="378"/>
      <c r="IF72" s="378"/>
      <c r="IG72" s="378"/>
      <c r="IH72" s="378"/>
      <c r="II72" s="378"/>
      <c r="IJ72" s="378"/>
    </row>
    <row r="73" spans="1:244">
      <c r="A73" s="55"/>
      <c r="B73" s="55"/>
      <c r="C73" s="55"/>
      <c r="D73" s="71"/>
      <c r="E73" s="55"/>
      <c r="F73" s="71"/>
      <c r="G73" s="55"/>
      <c r="H73" s="71"/>
      <c r="I73" s="55"/>
      <c r="J73" s="55"/>
      <c r="K73" s="55"/>
      <c r="L73" s="55"/>
      <c r="M73" s="55"/>
      <c r="N73" s="55"/>
      <c r="O73" s="55"/>
      <c r="P73" s="55"/>
      <c r="Q73" s="55"/>
      <c r="R73" s="55"/>
      <c r="S73" s="55"/>
      <c r="T73" s="55"/>
      <c r="U73" s="55"/>
      <c r="V73" s="55"/>
      <c r="W73" s="55"/>
      <c r="X73" s="55"/>
      <c r="Y73" s="55"/>
      <c r="Z73" s="55"/>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378"/>
      <c r="ID73" s="378"/>
      <c r="IE73" s="378"/>
      <c r="IF73" s="378"/>
      <c r="IG73" s="378"/>
      <c r="IH73" s="378"/>
      <c r="II73" s="378"/>
      <c r="IJ73" s="378"/>
    </row>
    <row r="74" spans="1:244">
      <c r="A74" s="55"/>
      <c r="B74" s="55"/>
      <c r="C74" s="55"/>
      <c r="D74" s="71"/>
      <c r="E74" s="55"/>
      <c r="F74" s="71"/>
      <c r="G74" s="55"/>
      <c r="H74" s="71"/>
      <c r="I74" s="55"/>
      <c r="J74" s="55"/>
      <c r="K74" s="55"/>
      <c r="L74" s="55"/>
      <c r="M74" s="55"/>
      <c r="N74" s="55"/>
      <c r="O74" s="55"/>
      <c r="P74" s="55"/>
      <c r="Q74" s="55"/>
      <c r="R74" s="55"/>
      <c r="S74" s="55"/>
      <c r="T74" s="55"/>
      <c r="U74" s="55"/>
      <c r="V74" s="55"/>
      <c r="W74" s="55"/>
      <c r="X74" s="55"/>
      <c r="Y74" s="55"/>
      <c r="Z74" s="55"/>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378"/>
      <c r="ID74" s="378"/>
      <c r="IE74" s="378"/>
      <c r="IF74" s="378"/>
      <c r="IG74" s="378"/>
      <c r="IH74" s="378"/>
      <c r="II74" s="378"/>
      <c r="IJ74" s="378"/>
    </row>
    <row r="75" spans="1:244">
      <c r="A75" s="55"/>
      <c r="B75" s="55"/>
      <c r="C75" s="55"/>
      <c r="D75" s="71"/>
      <c r="E75" s="55"/>
      <c r="F75" s="71"/>
      <c r="G75" s="55"/>
      <c r="H75" s="71"/>
      <c r="I75" s="55"/>
      <c r="J75" s="55"/>
      <c r="K75" s="55"/>
      <c r="L75" s="55"/>
      <c r="M75" s="55"/>
      <c r="N75" s="55"/>
      <c r="O75" s="55"/>
      <c r="P75" s="55"/>
      <c r="Q75" s="55"/>
      <c r="R75" s="55"/>
      <c r="S75" s="55"/>
      <c r="T75" s="55"/>
      <c r="U75" s="55"/>
      <c r="V75" s="55"/>
      <c r="W75" s="55"/>
      <c r="X75" s="55"/>
      <c r="Y75" s="55"/>
      <c r="Z75" s="55"/>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378"/>
      <c r="ID75" s="378"/>
      <c r="IE75" s="378"/>
      <c r="IF75" s="378"/>
      <c r="IG75" s="378"/>
      <c r="IH75" s="378"/>
      <c r="II75" s="378"/>
      <c r="IJ75" s="378"/>
    </row>
    <row r="76" spans="1:244">
      <c r="A76" s="55"/>
      <c r="B76" s="55"/>
      <c r="C76" s="55"/>
      <c r="D76" s="71"/>
      <c r="E76" s="55"/>
      <c r="F76" s="71"/>
      <c r="G76" s="55"/>
      <c r="H76" s="71"/>
      <c r="I76" s="55"/>
      <c r="J76" s="55"/>
      <c r="K76" s="55"/>
      <c r="L76" s="55"/>
      <c r="M76" s="55"/>
      <c r="N76" s="55"/>
      <c r="O76" s="55"/>
      <c r="P76" s="55"/>
      <c r="Q76" s="55"/>
      <c r="R76" s="55"/>
      <c r="S76" s="55"/>
      <c r="T76" s="55"/>
      <c r="U76" s="55"/>
      <c r="V76" s="55"/>
      <c r="W76" s="55"/>
      <c r="X76" s="55"/>
      <c r="Y76" s="55"/>
      <c r="Z76" s="55"/>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row>
    <row r="77" spans="1:244">
      <c r="A77" s="55"/>
      <c r="B77" s="55"/>
      <c r="C77" s="55"/>
      <c r="D77" s="71"/>
      <c r="E77" s="55"/>
      <c r="F77" s="71"/>
      <c r="G77" s="55"/>
      <c r="H77" s="71"/>
      <c r="I77" s="55"/>
      <c r="J77" s="55"/>
      <c r="K77" s="55"/>
      <c r="L77" s="55"/>
      <c r="M77" s="55"/>
      <c r="N77" s="55"/>
      <c r="O77" s="55"/>
      <c r="P77" s="55"/>
      <c r="Q77" s="55"/>
      <c r="R77" s="55"/>
      <c r="S77" s="55"/>
      <c r="T77" s="55"/>
      <c r="U77" s="55"/>
      <c r="V77" s="55"/>
      <c r="W77" s="55"/>
      <c r="X77" s="55"/>
      <c r="Y77" s="55"/>
      <c r="Z77" s="55"/>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8"/>
      <c r="DL77" s="378"/>
      <c r="DM77" s="378"/>
      <c r="DN77" s="378"/>
      <c r="DO77" s="378"/>
      <c r="DP77" s="378"/>
      <c r="DQ77" s="378"/>
      <c r="DR77" s="378"/>
      <c r="DS77" s="378"/>
      <c r="DT77" s="378"/>
      <c r="DU77" s="378"/>
      <c r="DV77" s="378"/>
      <c r="DW77" s="378"/>
      <c r="DX77" s="378"/>
      <c r="DY77" s="378"/>
      <c r="DZ77" s="378"/>
      <c r="EA77" s="378"/>
      <c r="EB77" s="378"/>
      <c r="EC77" s="378"/>
      <c r="ED77" s="378"/>
      <c r="EE77" s="378"/>
      <c r="EF77" s="378"/>
      <c r="EG77" s="378"/>
      <c r="EH77" s="378"/>
      <c r="EI77" s="378"/>
      <c r="EJ77" s="378"/>
      <c r="EK77" s="378"/>
      <c r="EL77" s="378"/>
      <c r="EM77" s="378"/>
      <c r="EN77" s="378"/>
      <c r="EO77" s="378"/>
      <c r="EP77" s="378"/>
      <c r="EQ77" s="378"/>
      <c r="ER77" s="378"/>
      <c r="ES77" s="378"/>
      <c r="ET77" s="378"/>
      <c r="EU77" s="378"/>
      <c r="EV77" s="378"/>
      <c r="EW77" s="378"/>
      <c r="EX77" s="378"/>
      <c r="EY77" s="378"/>
      <c r="EZ77" s="378"/>
      <c r="FA77" s="378"/>
      <c r="FB77" s="378"/>
      <c r="FC77" s="378"/>
      <c r="FD77" s="378"/>
      <c r="FE77" s="378"/>
      <c r="FF77" s="378"/>
      <c r="FG77" s="378"/>
      <c r="FH77" s="378"/>
      <c r="FI77" s="378"/>
      <c r="FJ77" s="378"/>
      <c r="FK77" s="378"/>
      <c r="FL77" s="378"/>
      <c r="FM77" s="378"/>
      <c r="FN77" s="378"/>
      <c r="FO77" s="378"/>
      <c r="FP77" s="378"/>
      <c r="FQ77" s="378"/>
      <c r="FR77" s="378"/>
      <c r="FS77" s="378"/>
      <c r="FT77" s="378"/>
      <c r="FU77" s="378"/>
      <c r="FV77" s="378"/>
      <c r="FW77" s="378"/>
      <c r="FX77" s="378"/>
      <c r="FY77" s="378"/>
      <c r="FZ77" s="378"/>
      <c r="GA77" s="378"/>
      <c r="GB77" s="378"/>
      <c r="GC77" s="378"/>
      <c r="GD77" s="378"/>
      <c r="GE77" s="378"/>
      <c r="GF77" s="378"/>
      <c r="GG77" s="378"/>
      <c r="GH77" s="378"/>
      <c r="GI77" s="378"/>
      <c r="GJ77" s="378"/>
      <c r="GK77" s="378"/>
      <c r="GL77" s="378"/>
      <c r="GM77" s="378"/>
      <c r="GN77" s="378"/>
      <c r="GO77" s="378"/>
      <c r="GP77" s="378"/>
      <c r="GQ77" s="378"/>
      <c r="GR77" s="378"/>
      <c r="GS77" s="378"/>
      <c r="GT77" s="378"/>
      <c r="GU77" s="378"/>
      <c r="GV77" s="378"/>
      <c r="GW77" s="378"/>
      <c r="GX77" s="378"/>
      <c r="GY77" s="378"/>
      <c r="GZ77" s="378"/>
      <c r="HA77" s="378"/>
      <c r="HB77" s="378"/>
      <c r="HC77" s="378"/>
      <c r="HD77" s="378"/>
      <c r="HE77" s="378"/>
      <c r="HF77" s="378"/>
      <c r="HG77" s="378"/>
      <c r="HH77" s="378"/>
      <c r="HI77" s="378"/>
      <c r="HJ77" s="378"/>
      <c r="HK77" s="378"/>
      <c r="HL77" s="378"/>
      <c r="HM77" s="378"/>
      <c r="HN77" s="378"/>
      <c r="HO77" s="378"/>
      <c r="HP77" s="378"/>
      <c r="HQ77" s="378"/>
      <c r="HR77" s="378"/>
      <c r="HS77" s="378"/>
      <c r="HT77" s="378"/>
      <c r="HU77" s="378"/>
      <c r="HV77" s="378"/>
      <c r="HW77" s="378"/>
      <c r="HX77" s="378"/>
      <c r="HY77" s="378"/>
      <c r="HZ77" s="378"/>
      <c r="IA77" s="378"/>
      <c r="IB77" s="378"/>
      <c r="IC77" s="378"/>
      <c r="ID77" s="378"/>
      <c r="IE77" s="378"/>
      <c r="IF77" s="378"/>
      <c r="IG77" s="378"/>
      <c r="IH77" s="378"/>
      <c r="II77" s="378"/>
      <c r="IJ77" s="378"/>
    </row>
    <row r="78" spans="1:244">
      <c r="A78" s="55"/>
      <c r="B78" s="55"/>
      <c r="C78" s="55"/>
      <c r="D78" s="71"/>
      <c r="E78" s="55"/>
      <c r="F78" s="71"/>
      <c r="G78" s="55"/>
      <c r="H78" s="71"/>
      <c r="I78" s="55"/>
      <c r="J78" s="55"/>
      <c r="K78" s="55"/>
      <c r="L78" s="55"/>
      <c r="M78" s="55"/>
      <c r="N78" s="55"/>
      <c r="O78" s="55"/>
      <c r="P78" s="55"/>
      <c r="Q78" s="55"/>
      <c r="R78" s="55"/>
      <c r="S78" s="55"/>
      <c r="T78" s="55"/>
      <c r="U78" s="55"/>
      <c r="V78" s="55"/>
      <c r="W78" s="55"/>
      <c r="X78" s="55"/>
      <c r="Y78" s="55"/>
      <c r="Z78" s="55"/>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378"/>
      <c r="EJ78" s="378"/>
      <c r="EK78" s="378"/>
      <c r="EL78" s="378"/>
      <c r="EM78" s="378"/>
      <c r="EN78" s="378"/>
      <c r="EO78" s="378"/>
      <c r="EP78" s="378"/>
      <c r="EQ78" s="378"/>
      <c r="ER78" s="378"/>
      <c r="ES78" s="378"/>
      <c r="ET78" s="378"/>
      <c r="EU78" s="378"/>
      <c r="EV78" s="378"/>
      <c r="EW78" s="378"/>
      <c r="EX78" s="378"/>
      <c r="EY78" s="378"/>
      <c r="EZ78" s="378"/>
      <c r="FA78" s="378"/>
      <c r="FB78" s="378"/>
      <c r="FC78" s="378"/>
      <c r="FD78" s="378"/>
      <c r="FE78" s="378"/>
      <c r="FF78" s="378"/>
      <c r="FG78" s="378"/>
      <c r="FH78" s="378"/>
      <c r="FI78" s="378"/>
      <c r="FJ78" s="378"/>
      <c r="FK78" s="378"/>
      <c r="FL78" s="378"/>
      <c r="FM78" s="378"/>
      <c r="FN78" s="378"/>
      <c r="FO78" s="378"/>
      <c r="FP78" s="378"/>
      <c r="FQ78" s="378"/>
      <c r="FR78" s="378"/>
      <c r="FS78" s="378"/>
      <c r="FT78" s="378"/>
      <c r="FU78" s="378"/>
      <c r="FV78" s="378"/>
      <c r="FW78" s="378"/>
      <c r="FX78" s="378"/>
      <c r="FY78" s="378"/>
      <c r="FZ78" s="378"/>
      <c r="GA78" s="378"/>
      <c r="GB78" s="378"/>
      <c r="GC78" s="378"/>
      <c r="GD78" s="378"/>
      <c r="GE78" s="378"/>
      <c r="GF78" s="378"/>
      <c r="GG78" s="378"/>
      <c r="GH78" s="378"/>
      <c r="GI78" s="378"/>
      <c r="GJ78" s="378"/>
      <c r="GK78" s="378"/>
      <c r="GL78" s="378"/>
      <c r="GM78" s="378"/>
      <c r="GN78" s="378"/>
      <c r="GO78" s="378"/>
      <c r="GP78" s="378"/>
      <c r="GQ78" s="378"/>
      <c r="GR78" s="378"/>
      <c r="GS78" s="378"/>
      <c r="GT78" s="378"/>
      <c r="GU78" s="378"/>
      <c r="GV78" s="378"/>
      <c r="GW78" s="378"/>
      <c r="GX78" s="378"/>
      <c r="GY78" s="378"/>
      <c r="GZ78" s="378"/>
      <c r="HA78" s="378"/>
      <c r="HB78" s="378"/>
      <c r="HC78" s="378"/>
      <c r="HD78" s="378"/>
      <c r="HE78" s="378"/>
      <c r="HF78" s="378"/>
      <c r="HG78" s="378"/>
      <c r="HH78" s="378"/>
      <c r="HI78" s="378"/>
      <c r="HJ78" s="378"/>
      <c r="HK78" s="378"/>
      <c r="HL78" s="378"/>
      <c r="HM78" s="378"/>
      <c r="HN78" s="378"/>
      <c r="HO78" s="378"/>
      <c r="HP78" s="378"/>
      <c r="HQ78" s="378"/>
      <c r="HR78" s="378"/>
      <c r="HS78" s="378"/>
      <c r="HT78" s="378"/>
      <c r="HU78" s="378"/>
      <c r="HV78" s="378"/>
      <c r="HW78" s="378"/>
      <c r="HX78" s="378"/>
      <c r="HY78" s="378"/>
      <c r="HZ78" s="378"/>
      <c r="IA78" s="378"/>
      <c r="IB78" s="378"/>
      <c r="IC78" s="378"/>
      <c r="ID78" s="378"/>
      <c r="IE78" s="378"/>
      <c r="IF78" s="378"/>
      <c r="IG78" s="378"/>
      <c r="IH78" s="378"/>
      <c r="II78" s="378"/>
      <c r="IJ78" s="378"/>
    </row>
    <row r="79" spans="1:244">
      <c r="A79" s="55"/>
      <c r="B79" s="55"/>
      <c r="C79" s="55"/>
      <c r="D79" s="71"/>
      <c r="E79" s="55"/>
      <c r="F79" s="71"/>
      <c r="G79" s="55"/>
      <c r="H79" s="71"/>
      <c r="I79" s="55"/>
      <c r="J79" s="55"/>
      <c r="K79" s="55"/>
      <c r="L79" s="55"/>
      <c r="M79" s="55"/>
      <c r="N79" s="55"/>
      <c r="O79" s="55"/>
      <c r="P79" s="55"/>
      <c r="Q79" s="55"/>
      <c r="R79" s="55"/>
      <c r="S79" s="55"/>
      <c r="T79" s="55"/>
      <c r="U79" s="55"/>
      <c r="V79" s="55"/>
      <c r="W79" s="55"/>
      <c r="X79" s="55"/>
      <c r="Y79" s="55"/>
      <c r="Z79" s="55"/>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8"/>
      <c r="DL79" s="378"/>
      <c r="DM79" s="378"/>
      <c r="DN79" s="378"/>
      <c r="DO79" s="378"/>
      <c r="DP79" s="378"/>
      <c r="DQ79" s="378"/>
      <c r="DR79" s="378"/>
      <c r="DS79" s="378"/>
      <c r="DT79" s="378"/>
      <c r="DU79" s="378"/>
      <c r="DV79" s="378"/>
      <c r="DW79" s="378"/>
      <c r="DX79" s="378"/>
      <c r="DY79" s="378"/>
      <c r="DZ79" s="378"/>
      <c r="EA79" s="378"/>
      <c r="EB79" s="378"/>
      <c r="EC79" s="378"/>
      <c r="ED79" s="378"/>
      <c r="EE79" s="378"/>
      <c r="EF79" s="378"/>
      <c r="EG79" s="378"/>
      <c r="EH79" s="378"/>
      <c r="EI79" s="378"/>
      <c r="EJ79" s="378"/>
      <c r="EK79" s="378"/>
      <c r="EL79" s="378"/>
      <c r="EM79" s="378"/>
      <c r="EN79" s="378"/>
      <c r="EO79" s="378"/>
      <c r="EP79" s="378"/>
      <c r="EQ79" s="378"/>
      <c r="ER79" s="378"/>
      <c r="ES79" s="378"/>
      <c r="ET79" s="378"/>
      <c r="EU79" s="378"/>
      <c r="EV79" s="378"/>
      <c r="EW79" s="378"/>
      <c r="EX79" s="378"/>
      <c r="EY79" s="378"/>
      <c r="EZ79" s="378"/>
      <c r="FA79" s="378"/>
      <c r="FB79" s="378"/>
      <c r="FC79" s="378"/>
      <c r="FD79" s="378"/>
      <c r="FE79" s="378"/>
      <c r="FF79" s="378"/>
      <c r="FG79" s="378"/>
      <c r="FH79" s="378"/>
      <c r="FI79" s="378"/>
      <c r="FJ79" s="378"/>
      <c r="FK79" s="378"/>
      <c r="FL79" s="378"/>
      <c r="FM79" s="378"/>
      <c r="FN79" s="378"/>
      <c r="FO79" s="378"/>
      <c r="FP79" s="378"/>
      <c r="FQ79" s="378"/>
      <c r="FR79" s="378"/>
      <c r="FS79" s="378"/>
      <c r="FT79" s="378"/>
      <c r="FU79" s="378"/>
      <c r="FV79" s="378"/>
      <c r="FW79" s="378"/>
      <c r="FX79" s="378"/>
      <c r="FY79" s="378"/>
      <c r="FZ79" s="378"/>
      <c r="GA79" s="378"/>
      <c r="GB79" s="378"/>
      <c r="GC79" s="378"/>
      <c r="GD79" s="378"/>
      <c r="GE79" s="378"/>
      <c r="GF79" s="378"/>
      <c r="GG79" s="378"/>
      <c r="GH79" s="378"/>
      <c r="GI79" s="378"/>
      <c r="GJ79" s="378"/>
      <c r="GK79" s="378"/>
      <c r="GL79" s="378"/>
      <c r="GM79" s="378"/>
      <c r="GN79" s="378"/>
      <c r="GO79" s="378"/>
      <c r="GP79" s="378"/>
      <c r="GQ79" s="378"/>
      <c r="GR79" s="378"/>
      <c r="GS79" s="378"/>
      <c r="GT79" s="378"/>
      <c r="GU79" s="378"/>
      <c r="GV79" s="378"/>
      <c r="GW79" s="378"/>
      <c r="GX79" s="378"/>
      <c r="GY79" s="378"/>
      <c r="GZ79" s="378"/>
      <c r="HA79" s="378"/>
      <c r="HB79" s="378"/>
      <c r="HC79" s="378"/>
      <c r="HD79" s="378"/>
      <c r="HE79" s="378"/>
      <c r="HF79" s="378"/>
      <c r="HG79" s="378"/>
      <c r="HH79" s="378"/>
      <c r="HI79" s="378"/>
      <c r="HJ79" s="378"/>
      <c r="HK79" s="378"/>
      <c r="HL79" s="378"/>
      <c r="HM79" s="378"/>
      <c r="HN79" s="378"/>
      <c r="HO79" s="378"/>
      <c r="HP79" s="378"/>
      <c r="HQ79" s="378"/>
      <c r="HR79" s="378"/>
      <c r="HS79" s="378"/>
      <c r="HT79" s="378"/>
      <c r="HU79" s="378"/>
      <c r="HV79" s="378"/>
      <c r="HW79" s="378"/>
      <c r="HX79" s="378"/>
      <c r="HY79" s="378"/>
      <c r="HZ79" s="378"/>
      <c r="IA79" s="378"/>
      <c r="IB79" s="378"/>
      <c r="IC79" s="378"/>
      <c r="ID79" s="378"/>
      <c r="IE79" s="378"/>
      <c r="IF79" s="378"/>
      <c r="IG79" s="378"/>
      <c r="IH79" s="378"/>
      <c r="II79" s="378"/>
      <c r="IJ79" s="378"/>
    </row>
    <row r="80" spans="1:244">
      <c r="A80" s="55"/>
      <c r="B80" s="55"/>
      <c r="C80" s="55"/>
      <c r="D80" s="71"/>
      <c r="E80" s="55"/>
      <c r="F80" s="71"/>
      <c r="G80" s="55"/>
      <c r="H80" s="71"/>
      <c r="I80" s="55"/>
      <c r="J80" s="55"/>
      <c r="K80" s="55"/>
      <c r="L80" s="55"/>
      <c r="M80" s="55"/>
      <c r="N80" s="55"/>
      <c r="O80" s="55"/>
      <c r="P80" s="55"/>
      <c r="Q80" s="55"/>
      <c r="R80" s="55"/>
      <c r="S80" s="55"/>
      <c r="T80" s="55"/>
      <c r="U80" s="55"/>
      <c r="V80" s="55"/>
      <c r="W80" s="55"/>
      <c r="X80" s="55"/>
      <c r="Y80" s="55"/>
      <c r="Z80" s="55"/>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8"/>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78"/>
      <c r="EI80" s="378"/>
      <c r="EJ80" s="378"/>
      <c r="EK80" s="378"/>
      <c r="EL80" s="378"/>
      <c r="EM80" s="378"/>
      <c r="EN80" s="378"/>
      <c r="EO80" s="378"/>
      <c r="EP80" s="378"/>
      <c r="EQ80" s="378"/>
      <c r="ER80" s="378"/>
      <c r="ES80" s="378"/>
      <c r="ET80" s="378"/>
      <c r="EU80" s="378"/>
      <c r="EV80" s="378"/>
      <c r="EW80" s="378"/>
      <c r="EX80" s="378"/>
      <c r="EY80" s="378"/>
      <c r="EZ80" s="378"/>
      <c r="FA80" s="378"/>
      <c r="FB80" s="378"/>
      <c r="FC80" s="378"/>
      <c r="FD80" s="378"/>
      <c r="FE80" s="378"/>
      <c r="FF80" s="378"/>
      <c r="FG80" s="378"/>
      <c r="FH80" s="378"/>
      <c r="FI80" s="378"/>
      <c r="FJ80" s="378"/>
      <c r="FK80" s="378"/>
      <c r="FL80" s="378"/>
      <c r="FM80" s="378"/>
      <c r="FN80" s="378"/>
      <c r="FO80" s="378"/>
      <c r="FP80" s="378"/>
      <c r="FQ80" s="378"/>
      <c r="FR80" s="378"/>
      <c r="FS80" s="378"/>
      <c r="FT80" s="378"/>
      <c r="FU80" s="378"/>
      <c r="FV80" s="378"/>
      <c r="FW80" s="378"/>
      <c r="FX80" s="378"/>
      <c r="FY80" s="378"/>
      <c r="FZ80" s="378"/>
      <c r="GA80" s="378"/>
      <c r="GB80" s="378"/>
      <c r="GC80" s="378"/>
      <c r="GD80" s="378"/>
      <c r="GE80" s="378"/>
      <c r="GF80" s="378"/>
      <c r="GG80" s="378"/>
      <c r="GH80" s="378"/>
      <c r="GI80" s="378"/>
      <c r="GJ80" s="378"/>
      <c r="GK80" s="378"/>
      <c r="GL80" s="378"/>
      <c r="GM80" s="378"/>
      <c r="GN80" s="378"/>
      <c r="GO80" s="378"/>
      <c r="GP80" s="378"/>
      <c r="GQ80" s="378"/>
      <c r="GR80" s="378"/>
      <c r="GS80" s="378"/>
      <c r="GT80" s="378"/>
      <c r="GU80" s="378"/>
      <c r="GV80" s="378"/>
      <c r="GW80" s="378"/>
      <c r="GX80" s="378"/>
      <c r="GY80" s="378"/>
      <c r="GZ80" s="378"/>
      <c r="HA80" s="378"/>
      <c r="HB80" s="378"/>
      <c r="HC80" s="378"/>
      <c r="HD80" s="378"/>
      <c r="HE80" s="378"/>
      <c r="HF80" s="378"/>
      <c r="HG80" s="378"/>
      <c r="HH80" s="378"/>
      <c r="HI80" s="378"/>
      <c r="HJ80" s="378"/>
      <c r="HK80" s="378"/>
      <c r="HL80" s="378"/>
      <c r="HM80" s="378"/>
      <c r="HN80" s="378"/>
      <c r="HO80" s="378"/>
      <c r="HP80" s="378"/>
      <c r="HQ80" s="378"/>
      <c r="HR80" s="378"/>
      <c r="HS80" s="378"/>
      <c r="HT80" s="378"/>
      <c r="HU80" s="378"/>
      <c r="HV80" s="378"/>
      <c r="HW80" s="378"/>
      <c r="HX80" s="378"/>
      <c r="HY80" s="378"/>
      <c r="HZ80" s="378"/>
      <c r="IA80" s="378"/>
      <c r="IB80" s="378"/>
      <c r="IC80" s="378"/>
      <c r="ID80" s="378"/>
      <c r="IE80" s="378"/>
      <c r="IF80" s="378"/>
      <c r="IG80" s="378"/>
      <c r="IH80" s="378"/>
      <c r="II80" s="378"/>
      <c r="IJ80" s="378"/>
    </row>
    <row r="81" spans="4:244">
      <c r="D81" s="532"/>
      <c r="F81" s="532"/>
      <c r="H81" s="532"/>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8"/>
      <c r="DL81" s="378"/>
      <c r="DM81" s="378"/>
      <c r="DN81" s="378"/>
      <c r="DO81" s="378"/>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8"/>
      <c r="EP81" s="378"/>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8"/>
      <c r="FQ81" s="378"/>
      <c r="FR81" s="378"/>
      <c r="FS81" s="378"/>
      <c r="FT81" s="378"/>
      <c r="FU81" s="378"/>
      <c r="FV81" s="378"/>
      <c r="FW81" s="378"/>
      <c r="FX81" s="378"/>
      <c r="FY81" s="378"/>
      <c r="FZ81" s="378"/>
      <c r="GA81" s="378"/>
      <c r="GB81" s="378"/>
      <c r="GC81" s="378"/>
      <c r="GD81" s="378"/>
      <c r="GE81" s="378"/>
      <c r="GF81" s="378"/>
      <c r="GG81" s="378"/>
      <c r="GH81" s="378"/>
      <c r="GI81" s="378"/>
      <c r="GJ81" s="378"/>
      <c r="GK81" s="378"/>
      <c r="GL81" s="378"/>
      <c r="GM81" s="378"/>
      <c r="GN81" s="378"/>
      <c r="GO81" s="378"/>
      <c r="GP81" s="378"/>
      <c r="GQ81" s="378"/>
      <c r="GR81" s="378"/>
      <c r="GS81" s="378"/>
      <c r="GT81" s="378"/>
      <c r="GU81" s="378"/>
      <c r="GV81" s="378"/>
      <c r="GW81" s="378"/>
      <c r="GX81" s="378"/>
      <c r="GY81" s="378"/>
      <c r="GZ81" s="378"/>
      <c r="HA81" s="378"/>
      <c r="HB81" s="378"/>
      <c r="HC81" s="378"/>
      <c r="HD81" s="378"/>
      <c r="HE81" s="378"/>
      <c r="HF81" s="378"/>
      <c r="HG81" s="378"/>
      <c r="HH81" s="378"/>
      <c r="HI81" s="378"/>
      <c r="HJ81" s="378"/>
      <c r="HK81" s="378"/>
      <c r="HL81" s="378"/>
      <c r="HM81" s="378"/>
      <c r="HN81" s="378"/>
      <c r="HO81" s="378"/>
      <c r="HP81" s="378"/>
      <c r="HQ81" s="378"/>
      <c r="HR81" s="378"/>
      <c r="HS81" s="378"/>
      <c r="HT81" s="378"/>
      <c r="HU81" s="378"/>
      <c r="HV81" s="378"/>
      <c r="HW81" s="378"/>
      <c r="HX81" s="378"/>
      <c r="HY81" s="378"/>
      <c r="HZ81" s="378"/>
      <c r="IA81" s="378"/>
      <c r="IB81" s="378"/>
      <c r="IC81" s="378"/>
      <c r="ID81" s="378"/>
      <c r="IE81" s="378"/>
      <c r="IF81" s="378"/>
      <c r="IG81" s="378"/>
      <c r="IH81" s="378"/>
      <c r="II81" s="378"/>
      <c r="IJ81" s="378"/>
    </row>
    <row r="82" spans="4:244">
      <c r="D82" s="532"/>
      <c r="F82" s="532"/>
      <c r="H82" s="532"/>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c r="DE82" s="378"/>
      <c r="DF82" s="378"/>
      <c r="DG82" s="378"/>
      <c r="DH82" s="378"/>
      <c r="DI82" s="378"/>
      <c r="DJ82" s="378"/>
      <c r="DK82" s="378"/>
      <c r="DL82" s="378"/>
      <c r="DM82" s="378"/>
      <c r="DN82" s="378"/>
      <c r="DO82" s="378"/>
      <c r="DP82" s="378"/>
      <c r="DQ82" s="378"/>
      <c r="DR82" s="378"/>
      <c r="DS82" s="378"/>
      <c r="DT82" s="378"/>
      <c r="DU82" s="378"/>
      <c r="DV82" s="378"/>
      <c r="DW82" s="378"/>
      <c r="DX82" s="378"/>
      <c r="DY82" s="378"/>
      <c r="DZ82" s="378"/>
      <c r="EA82" s="378"/>
      <c r="EB82" s="378"/>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78"/>
      <c r="FB82" s="378"/>
      <c r="FC82" s="378"/>
      <c r="FD82" s="378"/>
      <c r="FE82" s="378"/>
      <c r="FF82" s="378"/>
      <c r="FG82" s="378"/>
      <c r="FH82" s="378"/>
      <c r="FI82" s="378"/>
      <c r="FJ82" s="378"/>
      <c r="FK82" s="378"/>
      <c r="FL82" s="378"/>
      <c r="FM82" s="378"/>
      <c r="FN82" s="378"/>
      <c r="FO82" s="378"/>
      <c r="FP82" s="378"/>
      <c r="FQ82" s="378"/>
      <c r="FR82" s="378"/>
      <c r="FS82" s="378"/>
      <c r="FT82" s="378"/>
      <c r="FU82" s="378"/>
      <c r="FV82" s="378"/>
      <c r="FW82" s="378"/>
      <c r="FX82" s="378"/>
      <c r="FY82" s="378"/>
      <c r="FZ82" s="378"/>
      <c r="GA82" s="378"/>
      <c r="GB82" s="378"/>
      <c r="GC82" s="378"/>
      <c r="GD82" s="378"/>
      <c r="GE82" s="378"/>
      <c r="GF82" s="378"/>
      <c r="GG82" s="378"/>
      <c r="GH82" s="378"/>
      <c r="GI82" s="378"/>
      <c r="GJ82" s="378"/>
      <c r="GK82" s="378"/>
      <c r="GL82" s="378"/>
      <c r="GM82" s="378"/>
      <c r="GN82" s="378"/>
      <c r="GO82" s="378"/>
      <c r="GP82" s="378"/>
      <c r="GQ82" s="378"/>
      <c r="GR82" s="378"/>
      <c r="GS82" s="378"/>
      <c r="GT82" s="378"/>
      <c r="GU82" s="378"/>
      <c r="GV82" s="378"/>
      <c r="GW82" s="378"/>
      <c r="GX82" s="378"/>
      <c r="GY82" s="378"/>
      <c r="GZ82" s="378"/>
      <c r="HA82" s="378"/>
      <c r="HB82" s="378"/>
      <c r="HC82" s="378"/>
      <c r="HD82" s="378"/>
      <c r="HE82" s="378"/>
      <c r="HF82" s="378"/>
      <c r="HG82" s="378"/>
      <c r="HH82" s="378"/>
      <c r="HI82" s="378"/>
      <c r="HJ82" s="378"/>
      <c r="HK82" s="378"/>
      <c r="HL82" s="378"/>
      <c r="HM82" s="378"/>
      <c r="HN82" s="378"/>
      <c r="HO82" s="378"/>
      <c r="HP82" s="378"/>
      <c r="HQ82" s="378"/>
      <c r="HR82" s="378"/>
      <c r="HS82" s="378"/>
      <c r="HT82" s="378"/>
      <c r="HU82" s="378"/>
      <c r="HV82" s="378"/>
      <c r="HW82" s="378"/>
      <c r="HX82" s="378"/>
      <c r="HY82" s="378"/>
      <c r="HZ82" s="378"/>
      <c r="IA82" s="378"/>
      <c r="IB82" s="378"/>
      <c r="IC82" s="378"/>
      <c r="ID82" s="378"/>
      <c r="IE82" s="378"/>
      <c r="IF82" s="378"/>
      <c r="IG82" s="378"/>
      <c r="IH82" s="378"/>
      <c r="II82" s="378"/>
      <c r="IJ82" s="378"/>
    </row>
    <row r="83" spans="4:244">
      <c r="D83" s="532"/>
      <c r="F83" s="532"/>
      <c r="H83" s="532"/>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c r="DE83" s="378"/>
      <c r="DF83" s="378"/>
      <c r="DG83" s="378"/>
      <c r="DH83" s="378"/>
      <c r="DI83" s="378"/>
      <c r="DJ83" s="378"/>
      <c r="DK83" s="378"/>
      <c r="DL83" s="378"/>
      <c r="DM83" s="378"/>
      <c r="DN83" s="378"/>
      <c r="DO83" s="378"/>
      <c r="DP83" s="378"/>
      <c r="DQ83" s="378"/>
      <c r="DR83" s="378"/>
      <c r="DS83" s="378"/>
      <c r="DT83" s="378"/>
      <c r="DU83" s="378"/>
      <c r="DV83" s="378"/>
      <c r="DW83" s="378"/>
      <c r="DX83" s="378"/>
      <c r="DY83" s="378"/>
      <c r="DZ83" s="378"/>
      <c r="EA83" s="378"/>
      <c r="EB83" s="378"/>
      <c r="EC83" s="378"/>
      <c r="ED83" s="378"/>
      <c r="EE83" s="378"/>
      <c r="EF83" s="378"/>
      <c r="EG83" s="378"/>
      <c r="EH83" s="378"/>
      <c r="EI83" s="378"/>
      <c r="EJ83" s="378"/>
      <c r="EK83" s="378"/>
      <c r="EL83" s="378"/>
      <c r="EM83" s="378"/>
      <c r="EN83" s="378"/>
      <c r="EO83" s="378"/>
      <c r="EP83" s="378"/>
      <c r="EQ83" s="378"/>
      <c r="ER83" s="378"/>
      <c r="ES83" s="378"/>
      <c r="ET83" s="378"/>
      <c r="EU83" s="378"/>
      <c r="EV83" s="378"/>
      <c r="EW83" s="378"/>
      <c r="EX83" s="378"/>
      <c r="EY83" s="378"/>
      <c r="EZ83" s="378"/>
      <c r="FA83" s="378"/>
      <c r="FB83" s="378"/>
      <c r="FC83" s="378"/>
      <c r="FD83" s="378"/>
      <c r="FE83" s="378"/>
      <c r="FF83" s="378"/>
      <c r="FG83" s="378"/>
      <c r="FH83" s="378"/>
      <c r="FI83" s="378"/>
      <c r="FJ83" s="378"/>
      <c r="FK83" s="378"/>
      <c r="FL83" s="378"/>
      <c r="FM83" s="378"/>
      <c r="FN83" s="378"/>
      <c r="FO83" s="378"/>
      <c r="FP83" s="378"/>
      <c r="FQ83" s="378"/>
      <c r="FR83" s="378"/>
      <c r="FS83" s="378"/>
      <c r="FT83" s="378"/>
      <c r="FU83" s="378"/>
      <c r="FV83" s="378"/>
      <c r="FW83" s="378"/>
      <c r="FX83" s="378"/>
      <c r="FY83" s="378"/>
      <c r="FZ83" s="378"/>
      <c r="GA83" s="378"/>
      <c r="GB83" s="378"/>
      <c r="GC83" s="378"/>
      <c r="GD83" s="378"/>
      <c r="GE83" s="378"/>
      <c r="GF83" s="378"/>
      <c r="GG83" s="378"/>
      <c r="GH83" s="378"/>
      <c r="GI83" s="378"/>
      <c r="GJ83" s="378"/>
      <c r="GK83" s="378"/>
      <c r="GL83" s="378"/>
      <c r="GM83" s="378"/>
      <c r="GN83" s="378"/>
      <c r="GO83" s="378"/>
      <c r="GP83" s="378"/>
      <c r="GQ83" s="378"/>
      <c r="GR83" s="378"/>
      <c r="GS83" s="378"/>
      <c r="GT83" s="378"/>
      <c r="GU83" s="378"/>
      <c r="GV83" s="378"/>
      <c r="GW83" s="378"/>
      <c r="GX83" s="378"/>
      <c r="GY83" s="378"/>
      <c r="GZ83" s="378"/>
      <c r="HA83" s="378"/>
      <c r="HB83" s="378"/>
      <c r="HC83" s="378"/>
      <c r="HD83" s="378"/>
      <c r="HE83" s="378"/>
      <c r="HF83" s="378"/>
      <c r="HG83" s="378"/>
      <c r="HH83" s="378"/>
      <c r="HI83" s="378"/>
      <c r="HJ83" s="378"/>
      <c r="HK83" s="378"/>
      <c r="HL83" s="378"/>
      <c r="HM83" s="378"/>
      <c r="HN83" s="378"/>
      <c r="HO83" s="378"/>
      <c r="HP83" s="378"/>
      <c r="HQ83" s="378"/>
      <c r="HR83" s="378"/>
      <c r="HS83" s="378"/>
      <c r="HT83" s="378"/>
      <c r="HU83" s="378"/>
      <c r="HV83" s="378"/>
      <c r="HW83" s="378"/>
      <c r="HX83" s="378"/>
      <c r="HY83" s="378"/>
      <c r="HZ83" s="378"/>
      <c r="IA83" s="378"/>
      <c r="IB83" s="378"/>
      <c r="IC83" s="378"/>
      <c r="ID83" s="378"/>
      <c r="IE83" s="378"/>
      <c r="IF83" s="378"/>
      <c r="IG83" s="378"/>
      <c r="IH83" s="378"/>
      <c r="II83" s="378"/>
      <c r="IJ83" s="378"/>
    </row>
    <row r="84" spans="4:244">
      <c r="D84" s="532"/>
      <c r="F84" s="532"/>
      <c r="H84" s="532"/>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8"/>
      <c r="DE84" s="378"/>
      <c r="DF84" s="378"/>
      <c r="DG84" s="378"/>
      <c r="DH84" s="378"/>
      <c r="DI84" s="378"/>
      <c r="DJ84" s="378"/>
      <c r="DK84" s="378"/>
      <c r="DL84" s="378"/>
      <c r="DM84" s="378"/>
      <c r="DN84" s="378"/>
      <c r="DO84" s="378"/>
      <c r="DP84" s="378"/>
      <c r="DQ84" s="378"/>
      <c r="DR84" s="378"/>
      <c r="DS84" s="378"/>
      <c r="DT84" s="378"/>
      <c r="DU84" s="378"/>
      <c r="DV84" s="378"/>
      <c r="DW84" s="378"/>
      <c r="DX84" s="378"/>
      <c r="DY84" s="378"/>
      <c r="DZ84" s="378"/>
      <c r="EA84" s="378"/>
      <c r="EB84" s="378"/>
      <c r="EC84" s="378"/>
      <c r="ED84" s="378"/>
      <c r="EE84" s="378"/>
      <c r="EF84" s="378"/>
      <c r="EG84" s="378"/>
      <c r="EH84" s="378"/>
      <c r="EI84" s="378"/>
      <c r="EJ84" s="378"/>
      <c r="EK84" s="378"/>
      <c r="EL84" s="378"/>
      <c r="EM84" s="378"/>
      <c r="EN84" s="378"/>
      <c r="EO84" s="378"/>
      <c r="EP84" s="378"/>
      <c r="EQ84" s="378"/>
      <c r="ER84" s="378"/>
      <c r="ES84" s="378"/>
      <c r="ET84" s="378"/>
      <c r="EU84" s="378"/>
      <c r="EV84" s="378"/>
      <c r="EW84" s="378"/>
      <c r="EX84" s="378"/>
      <c r="EY84" s="378"/>
      <c r="EZ84" s="378"/>
      <c r="FA84" s="378"/>
      <c r="FB84" s="378"/>
      <c r="FC84" s="378"/>
      <c r="FD84" s="378"/>
      <c r="FE84" s="378"/>
      <c r="FF84" s="378"/>
      <c r="FG84" s="378"/>
      <c r="FH84" s="378"/>
      <c r="FI84" s="378"/>
      <c r="FJ84" s="378"/>
      <c r="FK84" s="378"/>
      <c r="FL84" s="378"/>
      <c r="FM84" s="378"/>
      <c r="FN84" s="378"/>
      <c r="FO84" s="378"/>
      <c r="FP84" s="378"/>
      <c r="FQ84" s="378"/>
      <c r="FR84" s="378"/>
      <c r="FS84" s="378"/>
      <c r="FT84" s="378"/>
      <c r="FU84" s="378"/>
      <c r="FV84" s="378"/>
      <c r="FW84" s="378"/>
      <c r="FX84" s="378"/>
      <c r="FY84" s="378"/>
      <c r="FZ84" s="378"/>
      <c r="GA84" s="378"/>
      <c r="GB84" s="378"/>
      <c r="GC84" s="378"/>
      <c r="GD84" s="378"/>
      <c r="GE84" s="378"/>
      <c r="GF84" s="378"/>
      <c r="GG84" s="378"/>
      <c r="GH84" s="378"/>
      <c r="GI84" s="378"/>
      <c r="GJ84" s="378"/>
      <c r="GK84" s="378"/>
      <c r="GL84" s="378"/>
      <c r="GM84" s="378"/>
      <c r="GN84" s="378"/>
      <c r="GO84" s="378"/>
      <c r="GP84" s="378"/>
      <c r="GQ84" s="378"/>
      <c r="GR84" s="378"/>
      <c r="GS84" s="378"/>
      <c r="GT84" s="378"/>
      <c r="GU84" s="378"/>
      <c r="GV84" s="378"/>
      <c r="GW84" s="378"/>
      <c r="GX84" s="378"/>
      <c r="GY84" s="378"/>
      <c r="GZ84" s="378"/>
      <c r="HA84" s="378"/>
      <c r="HB84" s="378"/>
      <c r="HC84" s="378"/>
      <c r="HD84" s="378"/>
      <c r="HE84" s="378"/>
      <c r="HF84" s="378"/>
      <c r="HG84" s="378"/>
      <c r="HH84" s="378"/>
      <c r="HI84" s="378"/>
      <c r="HJ84" s="378"/>
      <c r="HK84" s="378"/>
      <c r="HL84" s="378"/>
      <c r="HM84" s="378"/>
      <c r="HN84" s="378"/>
      <c r="HO84" s="378"/>
      <c r="HP84" s="378"/>
      <c r="HQ84" s="378"/>
      <c r="HR84" s="378"/>
      <c r="HS84" s="378"/>
      <c r="HT84" s="378"/>
      <c r="HU84" s="378"/>
      <c r="HV84" s="378"/>
      <c r="HW84" s="378"/>
      <c r="HX84" s="378"/>
      <c r="HY84" s="378"/>
      <c r="HZ84" s="378"/>
      <c r="IA84" s="378"/>
      <c r="IB84" s="378"/>
      <c r="IC84" s="378"/>
      <c r="ID84" s="378"/>
      <c r="IE84" s="378"/>
      <c r="IF84" s="378"/>
      <c r="IG84" s="378"/>
      <c r="IH84" s="378"/>
      <c r="II84" s="378"/>
      <c r="IJ84" s="378"/>
    </row>
    <row r="85" spans="4:244">
      <c r="D85" s="532"/>
      <c r="F85" s="532"/>
      <c r="H85" s="532"/>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c r="CT85" s="378"/>
      <c r="CU85" s="378"/>
      <c r="CV85" s="378"/>
      <c r="CW85" s="378"/>
      <c r="CX85" s="378"/>
      <c r="CY85" s="378"/>
      <c r="CZ85" s="378"/>
      <c r="DA85" s="378"/>
      <c r="DB85" s="378"/>
      <c r="DC85" s="378"/>
      <c r="DD85" s="378"/>
      <c r="DE85" s="378"/>
      <c r="DF85" s="378"/>
      <c r="DG85" s="378"/>
      <c r="DH85" s="378"/>
      <c r="DI85" s="378"/>
      <c r="DJ85" s="378"/>
      <c r="DK85" s="378"/>
      <c r="DL85" s="378"/>
      <c r="DM85" s="378"/>
      <c r="DN85" s="378"/>
      <c r="DO85" s="378"/>
      <c r="DP85" s="378"/>
      <c r="DQ85" s="378"/>
      <c r="DR85" s="378"/>
      <c r="DS85" s="378"/>
      <c r="DT85" s="378"/>
      <c r="DU85" s="378"/>
      <c r="DV85" s="378"/>
      <c r="DW85" s="378"/>
      <c r="DX85" s="378"/>
      <c r="DY85" s="378"/>
      <c r="DZ85" s="378"/>
      <c r="EA85" s="378"/>
      <c r="EB85" s="378"/>
      <c r="EC85" s="378"/>
      <c r="ED85" s="378"/>
      <c r="EE85" s="378"/>
      <c r="EF85" s="378"/>
      <c r="EG85" s="378"/>
      <c r="EH85" s="378"/>
      <c r="EI85" s="378"/>
      <c r="EJ85" s="378"/>
      <c r="EK85" s="378"/>
      <c r="EL85" s="378"/>
      <c r="EM85" s="378"/>
      <c r="EN85" s="378"/>
      <c r="EO85" s="378"/>
      <c r="EP85" s="378"/>
      <c r="EQ85" s="378"/>
      <c r="ER85" s="378"/>
      <c r="ES85" s="378"/>
      <c r="ET85" s="378"/>
      <c r="EU85" s="378"/>
      <c r="EV85" s="378"/>
      <c r="EW85" s="378"/>
      <c r="EX85" s="378"/>
      <c r="EY85" s="378"/>
      <c r="EZ85" s="378"/>
      <c r="FA85" s="378"/>
      <c r="FB85" s="378"/>
      <c r="FC85" s="378"/>
      <c r="FD85" s="378"/>
      <c r="FE85" s="378"/>
      <c r="FF85" s="378"/>
      <c r="FG85" s="378"/>
      <c r="FH85" s="378"/>
      <c r="FI85" s="378"/>
      <c r="FJ85" s="378"/>
      <c r="FK85" s="378"/>
      <c r="FL85" s="378"/>
      <c r="FM85" s="378"/>
      <c r="FN85" s="378"/>
      <c r="FO85" s="378"/>
      <c r="FP85" s="378"/>
      <c r="FQ85" s="378"/>
      <c r="FR85" s="378"/>
      <c r="FS85" s="378"/>
      <c r="FT85" s="378"/>
      <c r="FU85" s="378"/>
      <c r="FV85" s="378"/>
      <c r="FW85" s="378"/>
      <c r="FX85" s="378"/>
      <c r="FY85" s="378"/>
      <c r="FZ85" s="378"/>
      <c r="GA85" s="378"/>
      <c r="GB85" s="378"/>
      <c r="GC85" s="378"/>
      <c r="GD85" s="378"/>
      <c r="GE85" s="378"/>
      <c r="GF85" s="378"/>
      <c r="GG85" s="378"/>
      <c r="GH85" s="378"/>
      <c r="GI85" s="378"/>
      <c r="GJ85" s="378"/>
      <c r="GK85" s="378"/>
      <c r="GL85" s="378"/>
      <c r="GM85" s="378"/>
      <c r="GN85" s="378"/>
      <c r="GO85" s="378"/>
      <c r="GP85" s="378"/>
      <c r="GQ85" s="378"/>
      <c r="GR85" s="378"/>
      <c r="GS85" s="378"/>
      <c r="GT85" s="378"/>
      <c r="GU85" s="378"/>
      <c r="GV85" s="378"/>
      <c r="GW85" s="378"/>
      <c r="GX85" s="378"/>
      <c r="GY85" s="378"/>
      <c r="GZ85" s="378"/>
      <c r="HA85" s="378"/>
      <c r="HB85" s="378"/>
      <c r="HC85" s="378"/>
      <c r="HD85" s="378"/>
      <c r="HE85" s="378"/>
      <c r="HF85" s="378"/>
      <c r="HG85" s="378"/>
      <c r="HH85" s="378"/>
      <c r="HI85" s="378"/>
      <c r="HJ85" s="378"/>
      <c r="HK85" s="378"/>
      <c r="HL85" s="378"/>
      <c r="HM85" s="378"/>
      <c r="HN85" s="378"/>
      <c r="HO85" s="378"/>
      <c r="HP85" s="378"/>
      <c r="HQ85" s="378"/>
      <c r="HR85" s="378"/>
      <c r="HS85" s="378"/>
      <c r="HT85" s="378"/>
      <c r="HU85" s="378"/>
      <c r="HV85" s="378"/>
      <c r="HW85" s="378"/>
      <c r="HX85" s="378"/>
      <c r="HY85" s="378"/>
      <c r="HZ85" s="378"/>
      <c r="IA85" s="378"/>
      <c r="IB85" s="378"/>
      <c r="IC85" s="378"/>
      <c r="ID85" s="378"/>
      <c r="IE85" s="378"/>
      <c r="IF85" s="378"/>
      <c r="IG85" s="378"/>
      <c r="IH85" s="378"/>
      <c r="II85" s="378"/>
      <c r="IJ85" s="378"/>
    </row>
  </sheetData>
  <pageMargins left="1" right="0.5" top="1" bottom="0.25" header="0" footer="0.25"/>
  <pageSetup scale="58" orientation="landscape" r:id="rId1"/>
  <headerFooter scaleWithDoc="0">
    <oddFooter>&amp;R&amp;8 59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U44"/>
  <sheetViews>
    <sheetView showGridLines="0" zoomScale="70" zoomScaleNormal="60" workbookViewId="0"/>
  </sheetViews>
  <sheetFormatPr defaultColWidth="8.77734375" defaultRowHeight="15"/>
  <cols>
    <col min="1" max="1" width="81.77734375" style="557" customWidth="1"/>
    <col min="2" max="2" width="2" style="558" customWidth="1"/>
    <col min="3" max="3" width="15.77734375" style="557" customWidth="1"/>
    <col min="4" max="4" width="3.77734375" style="558" customWidth="1"/>
    <col min="5" max="5" width="19.109375" style="559" customWidth="1"/>
    <col min="6" max="6" width="4" style="558" customWidth="1"/>
    <col min="7" max="7" width="21.109375" style="557" customWidth="1"/>
    <col min="8" max="8" width="3.109375" style="557" customWidth="1"/>
    <col min="9" max="9" width="21.109375" style="557" customWidth="1"/>
    <col min="10" max="10" width="3.77734375" style="558" customWidth="1"/>
    <col min="11" max="11" width="17.77734375" style="557" customWidth="1"/>
    <col min="12" max="12" width="3.77734375" style="558" customWidth="1"/>
    <col min="13" max="13" width="17.109375" style="557" customWidth="1"/>
    <col min="14" max="14" width="3.109375" style="558" customWidth="1"/>
    <col min="15" max="15" width="19.109375" style="557" customWidth="1"/>
    <col min="16" max="16" width="3.44140625" style="558" customWidth="1"/>
    <col min="17" max="17" width="20.5546875" style="559" customWidth="1"/>
    <col min="18" max="18" width="4.77734375" style="557" bestFit="1" customWidth="1"/>
    <col min="19" max="19" width="6.44140625" style="909" customWidth="1"/>
    <col min="20" max="16384" width="8.77734375" style="557"/>
  </cols>
  <sheetData>
    <row r="1" spans="1:21">
      <c r="A1" s="619" t="s">
        <v>826</v>
      </c>
    </row>
    <row r="3" spans="1:21" s="914" customFormat="1" ht="23.25">
      <c r="A3" s="955" t="s">
        <v>59</v>
      </c>
      <c r="B3" s="552"/>
      <c r="C3" s="553"/>
      <c r="D3" s="554"/>
      <c r="E3" s="912"/>
      <c r="F3" s="554"/>
      <c r="G3" s="553"/>
      <c r="H3" s="553"/>
      <c r="I3" s="553"/>
      <c r="J3" s="554"/>
      <c r="K3" s="553"/>
      <c r="L3" s="554"/>
      <c r="M3" s="553"/>
      <c r="N3" s="554"/>
      <c r="O3" s="553"/>
      <c r="P3" s="554"/>
      <c r="Q3" s="912"/>
      <c r="R3" s="553"/>
      <c r="S3" s="913"/>
    </row>
    <row r="4" spans="1:21" s="914" customFormat="1" ht="23.25">
      <c r="A4" s="955" t="s">
        <v>684</v>
      </c>
      <c r="B4" s="552"/>
      <c r="C4" s="553"/>
      <c r="D4" s="554"/>
      <c r="E4" s="912"/>
      <c r="F4" s="554"/>
      <c r="G4" s="553"/>
      <c r="H4" s="553"/>
      <c r="I4" s="553"/>
      <c r="J4" s="554"/>
      <c r="K4" s="553"/>
      <c r="L4" s="554"/>
      <c r="M4" s="553"/>
      <c r="N4" s="554"/>
      <c r="O4" s="553"/>
      <c r="P4" s="554"/>
      <c r="Q4" s="912"/>
      <c r="R4" s="553"/>
      <c r="S4" s="913"/>
    </row>
    <row r="5" spans="1:21" s="914" customFormat="1" ht="23.25">
      <c r="A5" s="955" t="s">
        <v>61</v>
      </c>
      <c r="B5" s="552"/>
      <c r="C5" s="553"/>
      <c r="D5" s="554"/>
      <c r="E5" s="912"/>
      <c r="F5" s="554"/>
      <c r="G5" s="553"/>
      <c r="H5" s="553"/>
      <c r="I5" s="553"/>
      <c r="J5" s="554"/>
      <c r="K5" s="553"/>
      <c r="L5" s="554"/>
      <c r="M5" s="553"/>
      <c r="N5" s="554"/>
      <c r="O5" s="553"/>
      <c r="P5" s="554"/>
      <c r="Q5" s="957" t="s">
        <v>685</v>
      </c>
      <c r="R5" s="553"/>
      <c r="S5" s="907"/>
    </row>
    <row r="6" spans="1:21" s="914" customFormat="1" ht="23.25">
      <c r="A6" s="955" t="s">
        <v>601</v>
      </c>
      <c r="B6" s="552"/>
      <c r="C6" s="553"/>
      <c r="D6" s="554"/>
      <c r="E6" s="912"/>
      <c r="F6" s="554"/>
      <c r="G6" s="553"/>
      <c r="H6" s="553"/>
      <c r="I6" s="553"/>
      <c r="J6" s="554"/>
      <c r="K6" s="553"/>
      <c r="L6" s="554"/>
      <c r="M6" s="553"/>
      <c r="N6" s="554"/>
      <c r="O6" s="553"/>
      <c r="P6" s="554"/>
      <c r="Q6" s="912"/>
      <c r="R6" s="553"/>
      <c r="S6" s="913"/>
    </row>
    <row r="7" spans="1:21" s="914" customFormat="1" ht="23.25">
      <c r="A7" s="956" t="s">
        <v>1313</v>
      </c>
      <c r="B7" s="915"/>
      <c r="C7" s="553"/>
      <c r="D7" s="554"/>
      <c r="E7" s="912"/>
      <c r="F7" s="554"/>
      <c r="G7" s="553"/>
      <c r="H7" s="553"/>
      <c r="I7" s="553"/>
      <c r="J7" s="554"/>
      <c r="K7" s="553"/>
      <c r="L7" s="554"/>
      <c r="M7" s="553"/>
      <c r="N7" s="554"/>
      <c r="O7" s="553"/>
      <c r="P7" s="554"/>
      <c r="Q7" s="912"/>
      <c r="R7" s="553"/>
      <c r="S7" s="913"/>
    </row>
    <row r="8" spans="1:21" s="914" customFormat="1" ht="23.25">
      <c r="A8" s="955" t="s">
        <v>1184</v>
      </c>
      <c r="B8" s="915"/>
      <c r="C8" s="553"/>
      <c r="D8" s="554"/>
      <c r="E8" s="912"/>
      <c r="F8" s="554"/>
      <c r="G8" s="553"/>
      <c r="H8" s="553"/>
      <c r="I8" s="553"/>
      <c r="J8" s="554"/>
      <c r="K8" s="553"/>
      <c r="L8" s="554"/>
      <c r="M8" s="553"/>
      <c r="N8" s="554"/>
      <c r="O8" s="553"/>
      <c r="P8" s="554"/>
      <c r="Q8" s="912"/>
      <c r="R8" s="553"/>
      <c r="S8" s="913"/>
    </row>
    <row r="9" spans="1:21" s="914" customFormat="1" ht="10.5" customHeight="1">
      <c r="A9" s="911"/>
      <c r="B9" s="915"/>
      <c r="C9" s="553"/>
      <c r="D9" s="554"/>
      <c r="E9" s="912"/>
      <c r="F9" s="554"/>
      <c r="G9" s="553"/>
      <c r="H9" s="553"/>
      <c r="I9" s="553"/>
      <c r="J9" s="554"/>
      <c r="K9" s="553"/>
      <c r="L9" s="554"/>
      <c r="M9" s="553"/>
      <c r="N9" s="554"/>
      <c r="O9" s="553"/>
      <c r="P9" s="554"/>
      <c r="Q9" s="912"/>
      <c r="R9" s="553"/>
      <c r="S9" s="913"/>
    </row>
    <row r="10" spans="1:21" s="914" customFormat="1" ht="20.100000000000001" customHeight="1">
      <c r="A10" s="911"/>
      <c r="B10" s="915"/>
      <c r="C10" s="553"/>
      <c r="D10" s="554"/>
      <c r="E10" s="912"/>
      <c r="F10" s="554"/>
      <c r="G10" s="553"/>
      <c r="H10" s="553"/>
      <c r="I10" s="553"/>
      <c r="J10" s="554"/>
      <c r="K10" s="553"/>
      <c r="L10" s="554"/>
      <c r="M10" s="553"/>
      <c r="N10" s="554"/>
      <c r="O10" s="553"/>
      <c r="P10" s="554"/>
      <c r="Q10" s="912"/>
      <c r="R10" s="553"/>
      <c r="S10" s="913"/>
    </row>
    <row r="11" spans="1:21" s="551" customFormat="1" ht="20.100000000000001" customHeight="1">
      <c r="A11" s="958"/>
      <c r="B11" s="959"/>
      <c r="C11" s="960"/>
      <c r="D11" s="961"/>
      <c r="E11" s="1329" t="s">
        <v>686</v>
      </c>
      <c r="F11" s="1329"/>
      <c r="G11" s="1329"/>
      <c r="H11" s="1329"/>
      <c r="I11" s="1329"/>
      <c r="J11" s="961"/>
      <c r="K11" s="1329" t="s">
        <v>687</v>
      </c>
      <c r="L11" s="1329"/>
      <c r="M11" s="1329"/>
      <c r="N11" s="1329"/>
      <c r="O11" s="1329"/>
      <c r="P11" s="962"/>
      <c r="Q11" s="962"/>
      <c r="R11" s="553"/>
      <c r="S11" s="913"/>
    </row>
    <row r="12" spans="1:21" s="551" customFormat="1" ht="20.25">
      <c r="A12" s="958"/>
      <c r="B12" s="959"/>
      <c r="C12" s="958"/>
      <c r="D12" s="963"/>
      <c r="E12" s="964"/>
      <c r="F12" s="963"/>
      <c r="G12" s="958"/>
      <c r="H12" s="958"/>
      <c r="I12" s="958"/>
      <c r="J12" s="963"/>
      <c r="K12" s="958"/>
      <c r="L12" s="963"/>
      <c r="M12" s="958"/>
      <c r="N12" s="963"/>
      <c r="O12" s="958"/>
      <c r="P12" s="965"/>
      <c r="Q12" s="966"/>
      <c r="S12" s="907"/>
    </row>
    <row r="13" spans="1:21" s="551" customFormat="1" ht="20.100000000000001" customHeight="1">
      <c r="A13" s="958"/>
      <c r="B13" s="963"/>
      <c r="C13" s="967"/>
      <c r="D13" s="968"/>
      <c r="E13" s="969"/>
      <c r="F13" s="968"/>
      <c r="G13" s="967"/>
      <c r="H13" s="967"/>
      <c r="I13" s="967"/>
      <c r="J13" s="968"/>
      <c r="K13" s="967"/>
      <c r="L13" s="968"/>
      <c r="M13" s="967"/>
      <c r="N13" s="968"/>
      <c r="O13" s="967"/>
      <c r="P13" s="968"/>
      <c r="Q13" s="969"/>
      <c r="R13" s="916"/>
      <c r="S13" s="907"/>
    </row>
    <row r="14" spans="1:21" s="551" customFormat="1" ht="22.35" customHeight="1">
      <c r="A14" s="958"/>
      <c r="B14" s="963"/>
      <c r="C14" s="970" t="s">
        <v>688</v>
      </c>
      <c r="D14" s="968"/>
      <c r="E14" s="969"/>
      <c r="F14" s="968"/>
      <c r="G14" s="967"/>
      <c r="H14" s="967"/>
      <c r="I14" s="970" t="s">
        <v>899</v>
      </c>
      <c r="J14" s="968"/>
      <c r="K14" s="970" t="s">
        <v>689</v>
      </c>
      <c r="L14" s="968"/>
      <c r="M14" s="967"/>
      <c r="N14" s="968"/>
      <c r="O14" s="970" t="s">
        <v>690</v>
      </c>
      <c r="P14" s="968"/>
      <c r="Q14" s="971" t="s">
        <v>688</v>
      </c>
      <c r="R14" s="916"/>
      <c r="S14" s="907"/>
    </row>
    <row r="15" spans="1:21" s="551" customFormat="1" ht="20.100000000000001" customHeight="1">
      <c r="A15" s="958"/>
      <c r="B15" s="963"/>
      <c r="C15" s="972" t="s">
        <v>1327</v>
      </c>
      <c r="D15" s="968"/>
      <c r="E15" s="973" t="s">
        <v>691</v>
      </c>
      <c r="F15" s="968"/>
      <c r="G15" s="974" t="s">
        <v>692</v>
      </c>
      <c r="H15" s="975"/>
      <c r="I15" s="974" t="s">
        <v>696</v>
      </c>
      <c r="J15" s="968"/>
      <c r="K15" s="974" t="s">
        <v>693</v>
      </c>
      <c r="L15" s="968"/>
      <c r="M15" s="974" t="s">
        <v>694</v>
      </c>
      <c r="N15" s="968"/>
      <c r="O15" s="974" t="s">
        <v>695</v>
      </c>
      <c r="P15" s="968"/>
      <c r="Q15" s="976" t="s">
        <v>1328</v>
      </c>
      <c r="R15" s="916"/>
      <c r="S15" s="907"/>
    </row>
    <row r="16" spans="1:21" s="551" customFormat="1" ht="33" customHeight="1">
      <c r="A16" s="958" t="s">
        <v>1185</v>
      </c>
      <c r="B16" s="968" t="s">
        <v>22</v>
      </c>
      <c r="C16" s="977">
        <v>531</v>
      </c>
      <c r="D16" s="978"/>
      <c r="E16" s="977">
        <v>21</v>
      </c>
      <c r="F16" s="978"/>
      <c r="G16" s="977">
        <v>0</v>
      </c>
      <c r="H16" s="979"/>
      <c r="I16" s="977">
        <v>0</v>
      </c>
      <c r="J16" s="978"/>
      <c r="K16" s="977">
        <v>0</v>
      </c>
      <c r="L16" s="978"/>
      <c r="M16" s="977">
        <v>-4</v>
      </c>
      <c r="N16" s="978"/>
      <c r="O16" s="977">
        <v>0</v>
      </c>
      <c r="P16" s="978"/>
      <c r="Q16" s="977">
        <f>SUM(C16:O16)</f>
        <v>548</v>
      </c>
      <c r="S16" s="907"/>
      <c r="U16" s="907"/>
    </row>
    <row r="17" spans="1:21" s="551" customFormat="1" ht="33" customHeight="1">
      <c r="A17" s="958" t="s">
        <v>697</v>
      </c>
      <c r="B17" s="963" t="s">
        <v>22</v>
      </c>
      <c r="C17" s="1181">
        <v>32762</v>
      </c>
      <c r="D17" s="980"/>
      <c r="E17" s="981">
        <v>2428184</v>
      </c>
      <c r="F17" s="980"/>
      <c r="G17" s="981">
        <v>0</v>
      </c>
      <c r="H17" s="982"/>
      <c r="I17" s="981">
        <v>0</v>
      </c>
      <c r="J17" s="980"/>
      <c r="K17" s="981">
        <v>-2450374</v>
      </c>
      <c r="L17" s="980"/>
      <c r="M17" s="981">
        <v>0</v>
      </c>
      <c r="N17" s="980"/>
      <c r="O17" s="981">
        <v>0</v>
      </c>
      <c r="P17" s="980"/>
      <c r="Q17" s="981">
        <f t="shared" ref="Q17:Q32" si="0">SUM(C17:O17)</f>
        <v>10572</v>
      </c>
      <c r="S17" s="907"/>
      <c r="U17" s="907"/>
    </row>
    <row r="18" spans="1:21" s="551" customFormat="1" ht="33" customHeight="1">
      <c r="A18" s="958" t="s">
        <v>698</v>
      </c>
      <c r="B18" s="963" t="s">
        <v>22</v>
      </c>
      <c r="C18" s="1180">
        <v>30902</v>
      </c>
      <c r="D18" s="980"/>
      <c r="E18" s="981">
        <v>75801</v>
      </c>
      <c r="F18" s="980"/>
      <c r="G18" s="981">
        <v>0</v>
      </c>
      <c r="H18" s="982"/>
      <c r="I18" s="981">
        <v>0</v>
      </c>
      <c r="J18" s="980"/>
      <c r="K18" s="981">
        <v>0</v>
      </c>
      <c r="L18" s="980"/>
      <c r="M18" s="981">
        <v>0</v>
      </c>
      <c r="N18" s="980"/>
      <c r="O18" s="981">
        <v>-69695</v>
      </c>
      <c r="P18" s="980"/>
      <c r="Q18" s="981">
        <f t="shared" si="0"/>
        <v>37008</v>
      </c>
      <c r="S18" s="907"/>
      <c r="U18" s="907"/>
    </row>
    <row r="19" spans="1:21" s="556" customFormat="1" ht="33" customHeight="1">
      <c r="A19" s="964" t="s">
        <v>701</v>
      </c>
      <c r="B19" s="978" t="s">
        <v>22</v>
      </c>
      <c r="C19" s="981">
        <v>-1010</v>
      </c>
      <c r="D19" s="980"/>
      <c r="E19" s="981">
        <v>4723122</v>
      </c>
      <c r="F19" s="980"/>
      <c r="G19" s="981">
        <v>0</v>
      </c>
      <c r="H19" s="982"/>
      <c r="I19" s="981">
        <v>0</v>
      </c>
      <c r="J19" s="980"/>
      <c r="K19" s="981">
        <v>0</v>
      </c>
      <c r="L19" s="980"/>
      <c r="M19" s="981">
        <v>0</v>
      </c>
      <c r="N19" s="980"/>
      <c r="O19" s="981">
        <v>-4657911</v>
      </c>
      <c r="P19" s="980"/>
      <c r="Q19" s="981">
        <f>SUM(C19:O19)</f>
        <v>64201</v>
      </c>
      <c r="S19" s="908"/>
      <c r="U19" s="908"/>
    </row>
    <row r="20" spans="1:21" s="551" customFormat="1" ht="33" customHeight="1">
      <c r="A20" s="958" t="s">
        <v>699</v>
      </c>
      <c r="B20" s="963" t="s">
        <v>22</v>
      </c>
      <c r="C20" s="981">
        <v>18542</v>
      </c>
      <c r="D20" s="980"/>
      <c r="E20" s="981">
        <v>88820</v>
      </c>
      <c r="F20" s="980"/>
      <c r="G20" s="981">
        <v>0</v>
      </c>
      <c r="H20" s="982"/>
      <c r="I20" s="981">
        <v>0</v>
      </c>
      <c r="J20" s="980"/>
      <c r="K20" s="981">
        <v>0</v>
      </c>
      <c r="L20" s="980"/>
      <c r="M20" s="981">
        <v>0</v>
      </c>
      <c r="N20" s="980"/>
      <c r="O20" s="981">
        <v>-74504</v>
      </c>
      <c r="P20" s="980"/>
      <c r="Q20" s="981">
        <f t="shared" si="0"/>
        <v>32858</v>
      </c>
      <c r="S20" s="907"/>
      <c r="U20" s="907"/>
    </row>
    <row r="21" spans="1:21" s="551" customFormat="1" ht="33" customHeight="1">
      <c r="A21" s="958" t="s">
        <v>700</v>
      </c>
      <c r="B21" s="963" t="s">
        <v>22</v>
      </c>
      <c r="C21" s="981">
        <v>970957</v>
      </c>
      <c r="D21" s="980"/>
      <c r="E21" s="981">
        <v>11671645</v>
      </c>
      <c r="F21" s="980"/>
      <c r="G21" s="981">
        <v>51</v>
      </c>
      <c r="H21" s="981"/>
      <c r="I21" s="981">
        <v>0</v>
      </c>
      <c r="J21" s="980"/>
      <c r="K21" s="981">
        <v>-2518</v>
      </c>
      <c r="L21" s="980"/>
      <c r="M21" s="981">
        <v>0</v>
      </c>
      <c r="N21" s="980"/>
      <c r="O21" s="981">
        <v>-11050211</v>
      </c>
      <c r="P21" s="980"/>
      <c r="Q21" s="981">
        <f t="shared" si="0"/>
        <v>1589924</v>
      </c>
      <c r="S21" s="907"/>
      <c r="U21" s="907"/>
    </row>
    <row r="22" spans="1:21" s="551" customFormat="1" ht="33" customHeight="1">
      <c r="A22" s="958" t="s">
        <v>702</v>
      </c>
      <c r="B22" s="963" t="s">
        <v>22</v>
      </c>
      <c r="C22" s="981">
        <v>145</v>
      </c>
      <c r="D22" s="980"/>
      <c r="E22" s="981">
        <v>-145</v>
      </c>
      <c r="F22" s="980"/>
      <c r="G22" s="981">
        <v>0</v>
      </c>
      <c r="H22" s="982"/>
      <c r="I22" s="981">
        <v>0</v>
      </c>
      <c r="J22" s="980"/>
      <c r="K22" s="981">
        <v>0</v>
      </c>
      <c r="L22" s="980"/>
      <c r="M22" s="981">
        <v>0</v>
      </c>
      <c r="N22" s="980"/>
      <c r="O22" s="981">
        <v>0</v>
      </c>
      <c r="P22" s="980"/>
      <c r="Q22" s="981">
        <f t="shared" si="0"/>
        <v>0</v>
      </c>
      <c r="S22" s="907"/>
      <c r="U22" s="907"/>
    </row>
    <row r="23" spans="1:21" s="551" customFormat="1" ht="33" customHeight="1">
      <c r="A23" s="958" t="s">
        <v>703</v>
      </c>
      <c r="B23" s="963" t="s">
        <v>22</v>
      </c>
      <c r="C23" s="981">
        <v>497675</v>
      </c>
      <c r="D23" s="980"/>
      <c r="E23" s="981">
        <v>1140357</v>
      </c>
      <c r="F23" s="980"/>
      <c r="G23" s="981">
        <v>0</v>
      </c>
      <c r="H23" s="982"/>
      <c r="I23" s="981">
        <v>0</v>
      </c>
      <c r="J23" s="980"/>
      <c r="K23" s="981">
        <v>0</v>
      </c>
      <c r="L23" s="980"/>
      <c r="M23" s="981">
        <v>0</v>
      </c>
      <c r="N23" s="980"/>
      <c r="O23" s="981">
        <v>-1101461</v>
      </c>
      <c r="P23" s="980"/>
      <c r="Q23" s="981">
        <f t="shared" si="0"/>
        <v>536571</v>
      </c>
      <c r="S23" s="907"/>
      <c r="U23" s="907"/>
    </row>
    <row r="24" spans="1:21" s="551" customFormat="1" ht="33" customHeight="1">
      <c r="A24" s="958" t="s">
        <v>704</v>
      </c>
      <c r="B24" s="963" t="s">
        <v>22</v>
      </c>
      <c r="C24" s="981">
        <v>378</v>
      </c>
      <c r="D24" s="980"/>
      <c r="E24" s="981">
        <v>9495</v>
      </c>
      <c r="F24" s="980"/>
      <c r="G24" s="981">
        <v>0</v>
      </c>
      <c r="H24" s="982"/>
      <c r="I24" s="981">
        <v>0</v>
      </c>
      <c r="J24" s="980"/>
      <c r="K24" s="981">
        <v>0</v>
      </c>
      <c r="L24" s="980"/>
      <c r="M24" s="981">
        <v>0</v>
      </c>
      <c r="N24" s="980"/>
      <c r="O24" s="981">
        <v>-9280</v>
      </c>
      <c r="P24" s="980"/>
      <c r="Q24" s="981">
        <f t="shared" si="0"/>
        <v>593</v>
      </c>
      <c r="S24" s="907"/>
      <c r="U24" s="907"/>
    </row>
    <row r="25" spans="1:21" s="551" customFormat="1" ht="33" customHeight="1">
      <c r="A25" s="958" t="s">
        <v>705</v>
      </c>
      <c r="B25" s="963" t="s">
        <v>22</v>
      </c>
      <c r="C25" s="981">
        <v>1456406</v>
      </c>
      <c r="D25" s="980"/>
      <c r="E25" s="981">
        <v>76724407</v>
      </c>
      <c r="F25" s="980"/>
      <c r="G25" s="981">
        <v>0</v>
      </c>
      <c r="H25" s="982"/>
      <c r="I25" s="981">
        <v>122332</v>
      </c>
      <c r="J25" s="980"/>
      <c r="K25" s="981">
        <v>0</v>
      </c>
      <c r="L25" s="980"/>
      <c r="M25" s="981">
        <v>0</v>
      </c>
      <c r="N25" s="980"/>
      <c r="O25" s="981">
        <v>-75588703</v>
      </c>
      <c r="P25" s="980"/>
      <c r="Q25" s="981">
        <f t="shared" si="0"/>
        <v>2714442</v>
      </c>
      <c r="S25" s="907"/>
      <c r="U25" s="907"/>
    </row>
    <row r="26" spans="1:21" s="556" customFormat="1" ht="33" customHeight="1">
      <c r="A26" s="964" t="s">
        <v>706</v>
      </c>
      <c r="B26" s="978" t="s">
        <v>22</v>
      </c>
      <c r="C26" s="981">
        <v>925769</v>
      </c>
      <c r="D26" s="980"/>
      <c r="E26" s="981">
        <v>9465339</v>
      </c>
      <c r="F26" s="980"/>
      <c r="G26" s="981">
        <v>0</v>
      </c>
      <c r="H26" s="982"/>
      <c r="I26" s="981">
        <v>0</v>
      </c>
      <c r="J26" s="980"/>
      <c r="K26" s="981">
        <v>0</v>
      </c>
      <c r="L26" s="980"/>
      <c r="M26" s="981">
        <v>0</v>
      </c>
      <c r="N26" s="980"/>
      <c r="O26" s="981">
        <v>-9389113</v>
      </c>
      <c r="P26" s="980"/>
      <c r="Q26" s="981">
        <f t="shared" si="0"/>
        <v>1001995</v>
      </c>
      <c r="S26" s="908"/>
      <c r="U26" s="908"/>
    </row>
    <row r="27" spans="1:21" s="551" customFormat="1" ht="33" customHeight="1">
      <c r="A27" s="958" t="s">
        <v>707</v>
      </c>
      <c r="B27" s="963" t="s">
        <v>22</v>
      </c>
      <c r="C27" s="981">
        <v>24755</v>
      </c>
      <c r="D27" s="980"/>
      <c r="E27" s="981">
        <v>-3429</v>
      </c>
      <c r="F27" s="980"/>
      <c r="G27" s="981">
        <v>0</v>
      </c>
      <c r="H27" s="982"/>
      <c r="I27" s="981">
        <v>456</v>
      </c>
      <c r="J27" s="980"/>
      <c r="K27" s="981">
        <v>0</v>
      </c>
      <c r="L27" s="980"/>
      <c r="M27" s="981">
        <v>0</v>
      </c>
      <c r="N27" s="980"/>
      <c r="O27" s="981">
        <v>-3339</v>
      </c>
      <c r="P27" s="980"/>
      <c r="Q27" s="981">
        <f t="shared" si="0"/>
        <v>18443</v>
      </c>
      <c r="S27" s="907"/>
      <c r="U27" s="907"/>
    </row>
    <row r="28" spans="1:21" s="551" customFormat="1" ht="33" customHeight="1">
      <c r="A28" s="958" t="s">
        <v>708</v>
      </c>
      <c r="B28" s="963" t="s">
        <v>22</v>
      </c>
      <c r="C28" s="981">
        <v>15061</v>
      </c>
      <c r="D28" s="980"/>
      <c r="E28" s="981">
        <v>1285730</v>
      </c>
      <c r="F28" s="980"/>
      <c r="G28" s="981">
        <v>0</v>
      </c>
      <c r="H28" s="982"/>
      <c r="I28" s="981">
        <v>0</v>
      </c>
      <c r="J28" s="980"/>
      <c r="K28" s="981">
        <v>0</v>
      </c>
      <c r="L28" s="980"/>
      <c r="M28" s="981">
        <v>0</v>
      </c>
      <c r="N28" s="980"/>
      <c r="O28" s="981">
        <v>-1285480</v>
      </c>
      <c r="P28" s="980"/>
      <c r="Q28" s="981">
        <f t="shared" si="0"/>
        <v>15311</v>
      </c>
      <c r="S28" s="907"/>
      <c r="U28" s="907"/>
    </row>
    <row r="29" spans="1:21" s="551" customFormat="1" ht="33" customHeight="1">
      <c r="A29" s="958" t="s">
        <v>709</v>
      </c>
      <c r="B29" s="963" t="s">
        <v>22</v>
      </c>
      <c r="C29" s="981">
        <v>0</v>
      </c>
      <c r="D29" s="980"/>
      <c r="E29" s="981">
        <v>0</v>
      </c>
      <c r="F29" s="980"/>
      <c r="G29" s="981">
        <v>0</v>
      </c>
      <c r="H29" s="982"/>
      <c r="I29" s="981">
        <v>0</v>
      </c>
      <c r="J29" s="980"/>
      <c r="K29" s="981">
        <v>0</v>
      </c>
      <c r="L29" s="980"/>
      <c r="M29" s="981">
        <v>0</v>
      </c>
      <c r="N29" s="980"/>
      <c r="O29" s="981">
        <v>0</v>
      </c>
      <c r="P29" s="980"/>
      <c r="Q29" s="981">
        <f t="shared" si="0"/>
        <v>0</v>
      </c>
      <c r="S29" s="907"/>
      <c r="U29" s="907"/>
    </row>
    <row r="30" spans="1:21" s="551" customFormat="1" ht="33" customHeight="1">
      <c r="A30" s="958" t="s">
        <v>710</v>
      </c>
      <c r="B30" s="978" t="s">
        <v>22</v>
      </c>
      <c r="C30" s="981">
        <v>0</v>
      </c>
      <c r="D30" s="980"/>
      <c r="E30" s="981">
        <v>0</v>
      </c>
      <c r="F30" s="980"/>
      <c r="G30" s="981">
        <v>0</v>
      </c>
      <c r="H30" s="982"/>
      <c r="I30" s="981">
        <v>0</v>
      </c>
      <c r="J30" s="980"/>
      <c r="K30" s="981">
        <v>0</v>
      </c>
      <c r="L30" s="980"/>
      <c r="M30" s="981">
        <v>0</v>
      </c>
      <c r="N30" s="980"/>
      <c r="O30" s="981">
        <v>0</v>
      </c>
      <c r="P30" s="980"/>
      <c r="Q30" s="981">
        <f t="shared" si="0"/>
        <v>0</v>
      </c>
      <c r="S30" s="907"/>
      <c r="U30" s="907"/>
    </row>
    <row r="31" spans="1:21" s="551" customFormat="1" ht="33" customHeight="1">
      <c r="A31" s="958" t="s">
        <v>711</v>
      </c>
      <c r="B31" s="963" t="s">
        <v>22</v>
      </c>
      <c r="C31" s="981">
        <v>-712</v>
      </c>
      <c r="D31" s="980"/>
      <c r="E31" s="981">
        <v>990257</v>
      </c>
      <c r="F31" s="980"/>
      <c r="G31" s="981">
        <v>0</v>
      </c>
      <c r="H31" s="982"/>
      <c r="I31" s="981">
        <v>0</v>
      </c>
      <c r="J31" s="980"/>
      <c r="K31" s="981">
        <v>0</v>
      </c>
      <c r="L31" s="980"/>
      <c r="M31" s="981">
        <v>0</v>
      </c>
      <c r="N31" s="980"/>
      <c r="O31" s="981">
        <v>-990232</v>
      </c>
      <c r="P31" s="980"/>
      <c r="Q31" s="981">
        <f t="shared" si="0"/>
        <v>-687</v>
      </c>
      <c r="S31" s="907"/>
      <c r="U31" s="907"/>
    </row>
    <row r="32" spans="1:21" s="551" customFormat="1" ht="33" customHeight="1" thickBot="1">
      <c r="A32" s="958" t="s">
        <v>712</v>
      </c>
      <c r="B32" s="963" t="s">
        <v>22</v>
      </c>
      <c r="C32" s="981">
        <v>55132</v>
      </c>
      <c r="D32" s="980"/>
      <c r="E32" s="981">
        <v>31849</v>
      </c>
      <c r="F32" s="980"/>
      <c r="G32" s="981">
        <v>0</v>
      </c>
      <c r="H32" s="982"/>
      <c r="I32" s="981">
        <v>0</v>
      </c>
      <c r="J32" s="980"/>
      <c r="K32" s="981">
        <v>0</v>
      </c>
      <c r="L32" s="980"/>
      <c r="M32" s="981">
        <v>0</v>
      </c>
      <c r="N32" s="980"/>
      <c r="O32" s="981">
        <v>0</v>
      </c>
      <c r="P32" s="980"/>
      <c r="Q32" s="981">
        <f t="shared" si="0"/>
        <v>86981</v>
      </c>
      <c r="S32" s="907"/>
      <c r="U32" s="907"/>
    </row>
    <row r="33" spans="1:19" s="551" customFormat="1" ht="32.1" customHeight="1" thickBot="1">
      <c r="A33" s="983" t="s">
        <v>1186</v>
      </c>
      <c r="B33" s="963" t="s">
        <v>22</v>
      </c>
      <c r="C33" s="984">
        <f>ROUND(SUM(C16:C32),1)</f>
        <v>4027293</v>
      </c>
      <c r="D33" s="985"/>
      <c r="E33" s="984">
        <f>ROUND(SUM(E16:E32),1)</f>
        <v>108631453</v>
      </c>
      <c r="F33" s="985"/>
      <c r="G33" s="984">
        <f>ROUND(SUM(G16:G32),1)</f>
        <v>51</v>
      </c>
      <c r="H33" s="986"/>
      <c r="I33" s="984">
        <f>ROUND(SUM(I16:I32),1)</f>
        <v>122788</v>
      </c>
      <c r="J33" s="985"/>
      <c r="K33" s="984">
        <f>ROUND(SUM(K16:K32),1)</f>
        <v>-2452892</v>
      </c>
      <c r="L33" s="985"/>
      <c r="M33" s="984">
        <f>ROUND(SUM(M16:M32),1)</f>
        <v>-4</v>
      </c>
      <c r="N33" s="985"/>
      <c r="O33" s="984">
        <f>ROUND(SUM(O16:O32),1)</f>
        <v>-104219929</v>
      </c>
      <c r="P33" s="985"/>
      <c r="Q33" s="984">
        <f>ROUND(SUM(Q16:Q32),1)</f>
        <v>6108760</v>
      </c>
      <c r="S33" s="907"/>
    </row>
    <row r="34" spans="1:19" ht="15.75" customHeight="1" thickTop="1">
      <c r="Q34" s="910"/>
    </row>
    <row r="35" spans="1:19" ht="18">
      <c r="A35" s="987" t="s">
        <v>713</v>
      </c>
    </row>
    <row r="36" spans="1:19" ht="18">
      <c r="A36" s="987" t="s">
        <v>1291</v>
      </c>
    </row>
    <row r="37" spans="1:19" ht="18">
      <c r="A37" s="987" t="s">
        <v>714</v>
      </c>
    </row>
    <row r="38" spans="1:19" ht="18">
      <c r="A38" s="551" t="s">
        <v>715</v>
      </c>
    </row>
    <row r="39" spans="1:19" ht="15" customHeight="1"/>
    <row r="41" spans="1:19" s="551" customFormat="1" ht="18">
      <c r="B41" s="555"/>
      <c r="D41" s="555"/>
      <c r="E41" s="906"/>
      <c r="F41" s="555"/>
      <c r="J41" s="555"/>
      <c r="L41" s="555"/>
      <c r="N41" s="555"/>
      <c r="P41" s="555"/>
      <c r="Q41" s="556"/>
      <c r="S41" s="907"/>
    </row>
    <row r="42" spans="1:19" s="551" customFormat="1" ht="18">
      <c r="B42" s="555"/>
      <c r="D42" s="555"/>
      <c r="E42" s="556"/>
      <c r="F42" s="555"/>
      <c r="J42" s="555"/>
      <c r="L42" s="555"/>
      <c r="N42" s="555"/>
      <c r="P42" s="555"/>
      <c r="Q42" s="556"/>
      <c r="S42" s="907"/>
    </row>
    <row r="43" spans="1:19" s="551" customFormat="1" ht="18">
      <c r="B43" s="555"/>
      <c r="D43" s="555"/>
      <c r="E43" s="556"/>
      <c r="F43" s="555"/>
      <c r="J43" s="555"/>
      <c r="L43" s="555"/>
      <c r="N43" s="555"/>
      <c r="P43" s="555"/>
      <c r="Q43" s="556"/>
      <c r="S43" s="907"/>
    </row>
    <row r="44" spans="1:19" s="551" customFormat="1" ht="18">
      <c r="B44" s="555"/>
      <c r="D44" s="555"/>
      <c r="E44" s="556"/>
      <c r="F44" s="555"/>
      <c r="J44" s="555"/>
      <c r="L44" s="555"/>
      <c r="N44" s="555"/>
      <c r="P44" s="555"/>
      <c r="Q44" s="556"/>
      <c r="S44" s="907"/>
    </row>
  </sheetData>
  <mergeCells count="2">
    <mergeCell ref="E11:I11"/>
    <mergeCell ref="K11:O11"/>
  </mergeCells>
  <pageMargins left="0.5" right="0.5" top="1" bottom="0.25" header="0.5" footer="0.25"/>
  <pageSetup scale="41" orientation="landscape" r:id="rId1"/>
  <headerFooter scaleWithDoc="0">
    <oddFooter xml:space="preserve">&amp;R&amp;8 60&amp;12
</oddFooter>
  </headerFooter>
  <customProperties>
    <customPr name="SheetOptions"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FD316"/>
  <sheetViews>
    <sheetView showGridLines="0" zoomScale="70" zoomScaleNormal="70" zoomScaleSheetLayoutView="100" zoomScalePageLayoutView="80" workbookViewId="0"/>
  </sheetViews>
  <sheetFormatPr defaultColWidth="9.77734375" defaultRowHeight="15"/>
  <cols>
    <col min="1" max="1" width="68.77734375" style="60" customWidth="1"/>
    <col min="2" max="2" width="2.77734375" style="60" bestFit="1" customWidth="1"/>
    <col min="3" max="3" width="23.77734375" style="129" customWidth="1"/>
    <col min="4" max="4" width="2.77734375" style="60" bestFit="1" customWidth="1"/>
    <col min="5" max="5" width="23.77734375" style="129" customWidth="1"/>
    <col min="6" max="6" width="2.44140625" style="60" customWidth="1"/>
    <col min="7" max="7" width="23.109375" style="129" customWidth="1"/>
    <col min="8" max="8" width="2.77734375" style="60" bestFit="1" customWidth="1"/>
    <col min="9" max="9" width="23.77734375" style="602" customWidth="1"/>
    <col min="10" max="10" width="9.77734375" style="60"/>
    <col min="11" max="11" width="11.109375" style="60" bestFit="1" customWidth="1"/>
    <col min="12" max="16384" width="9.77734375" style="60"/>
  </cols>
  <sheetData>
    <row r="1" spans="1:16" s="559" customFormat="1">
      <c r="A1" s="830" t="s">
        <v>826</v>
      </c>
      <c r="B1" s="885"/>
      <c r="D1" s="885"/>
      <c r="F1" s="885"/>
      <c r="J1" s="885"/>
      <c r="L1" s="885"/>
      <c r="N1" s="885"/>
      <c r="P1" s="885"/>
    </row>
    <row r="2" spans="1:16" s="559" customFormat="1" ht="11.1" customHeight="1">
      <c r="B2" s="885"/>
      <c r="D2" s="885"/>
      <c r="F2" s="885"/>
      <c r="J2" s="885"/>
      <c r="L2" s="885"/>
      <c r="N2" s="885"/>
      <c r="P2" s="885"/>
    </row>
    <row r="3" spans="1:16" s="563" customFormat="1" ht="18">
      <c r="A3" s="560" t="s">
        <v>59</v>
      </c>
      <c r="B3" s="560"/>
      <c r="C3" s="227"/>
      <c r="D3" s="560"/>
      <c r="E3" s="227"/>
      <c r="F3" s="561"/>
      <c r="G3" s="227" t="s">
        <v>350</v>
      </c>
      <c r="H3" s="561"/>
      <c r="I3" s="562" t="s">
        <v>815</v>
      </c>
    </row>
    <row r="4" spans="1:16" s="563" customFormat="1" ht="18">
      <c r="A4" s="560" t="s">
        <v>813</v>
      </c>
      <c r="B4" s="560"/>
      <c r="C4" s="227"/>
      <c r="D4" s="560"/>
      <c r="E4" s="227"/>
      <c r="F4" s="561"/>
      <c r="G4" s="227"/>
      <c r="H4" s="561"/>
      <c r="I4" s="884"/>
    </row>
    <row r="5" spans="1:16" s="563" customFormat="1" ht="18">
      <c r="A5" s="560" t="s">
        <v>814</v>
      </c>
      <c r="B5" s="560"/>
      <c r="C5" s="227"/>
      <c r="D5" s="560"/>
      <c r="E5" s="227"/>
      <c r="F5" s="561"/>
      <c r="G5" s="227"/>
      <c r="H5" s="561"/>
      <c r="I5" s="878"/>
    </row>
    <row r="6" spans="1:16" s="563" customFormat="1" ht="18">
      <c r="A6" s="879" t="s">
        <v>1313</v>
      </c>
      <c r="B6" s="560"/>
      <c r="C6" s="227"/>
      <c r="D6" s="560"/>
      <c r="E6" s="227"/>
      <c r="F6" s="561"/>
      <c r="G6" s="227"/>
      <c r="H6" s="561"/>
      <c r="I6" s="878"/>
    </row>
    <row r="7" spans="1:16" ht="54">
      <c r="A7" s="561"/>
      <c r="B7" s="561"/>
      <c r="C7" s="564" t="s">
        <v>716</v>
      </c>
      <c r="D7" s="560"/>
      <c r="E7" s="565"/>
      <c r="F7" s="560"/>
      <c r="G7" s="565"/>
      <c r="H7" s="560"/>
      <c r="I7" s="566" t="s">
        <v>716</v>
      </c>
    </row>
    <row r="8" spans="1:16" ht="18">
      <c r="A8" s="561"/>
      <c r="B8" s="561"/>
      <c r="C8" s="880" t="s">
        <v>1365</v>
      </c>
      <c r="D8" s="560"/>
      <c r="E8" s="880" t="s">
        <v>686</v>
      </c>
      <c r="F8" s="560"/>
      <c r="G8" s="880" t="s">
        <v>687</v>
      </c>
      <c r="H8" s="560"/>
      <c r="I8" s="881" t="s">
        <v>1366</v>
      </c>
    </row>
    <row r="9" spans="1:16" s="575" customFormat="1" ht="16.5">
      <c r="A9" s="567" t="s">
        <v>1255</v>
      </c>
      <c r="B9" s="568"/>
      <c r="C9" s="569"/>
      <c r="D9" s="568"/>
      <c r="E9" s="569"/>
      <c r="F9" s="568"/>
      <c r="G9" s="569"/>
      <c r="H9" s="568"/>
      <c r="I9" s="1144"/>
    </row>
    <row r="10" spans="1:16" s="575" customFormat="1" ht="16.5">
      <c r="A10" s="568" t="s">
        <v>22</v>
      </c>
      <c r="B10" s="568"/>
      <c r="C10" s="570"/>
      <c r="D10" s="568"/>
      <c r="E10" s="570"/>
      <c r="F10" s="568"/>
      <c r="G10" s="570"/>
      <c r="H10" s="568"/>
      <c r="I10" s="571"/>
    </row>
    <row r="11" spans="1:16" s="575" customFormat="1" ht="16.5">
      <c r="A11" s="572" t="s">
        <v>717</v>
      </c>
      <c r="B11" s="568"/>
      <c r="C11" s="1138"/>
      <c r="D11" s="1138"/>
      <c r="E11" s="1138"/>
      <c r="F11" s="1138"/>
      <c r="G11" s="1138"/>
      <c r="H11" s="1138"/>
      <c r="I11" s="571"/>
    </row>
    <row r="12" spans="1:16" s="575" customFormat="1" ht="16.5">
      <c r="A12" s="572" t="s">
        <v>718</v>
      </c>
      <c r="B12" s="575" t="s">
        <v>22</v>
      </c>
      <c r="C12" s="1147">
        <v>2</v>
      </c>
      <c r="D12" s="577"/>
      <c r="E12" s="1145">
        <v>13567</v>
      </c>
      <c r="F12" s="896"/>
      <c r="G12" s="1146">
        <v>13417</v>
      </c>
      <c r="H12" s="577"/>
      <c r="I12" s="1147">
        <f>SUM(C12)+SUM(E12)-SUM(G12)</f>
        <v>152</v>
      </c>
      <c r="K12" s="1147"/>
    </row>
    <row r="13" spans="1:16" s="575" customFormat="1" ht="16.5">
      <c r="A13" s="572" t="s">
        <v>719</v>
      </c>
      <c r="B13" s="576"/>
      <c r="C13" s="574"/>
      <c r="D13" s="577"/>
      <c r="E13" s="577"/>
      <c r="F13" s="577"/>
      <c r="G13" s="577"/>
      <c r="H13" s="577"/>
      <c r="I13" s="574"/>
      <c r="K13" s="574"/>
    </row>
    <row r="14" spans="1:16" s="575" customFormat="1" ht="16.5">
      <c r="A14" s="572" t="s">
        <v>720</v>
      </c>
      <c r="B14" s="576" t="s">
        <v>22</v>
      </c>
      <c r="C14" s="574">
        <v>0</v>
      </c>
      <c r="D14" s="577"/>
      <c r="E14" s="896">
        <v>228</v>
      </c>
      <c r="F14" s="896"/>
      <c r="G14" s="896">
        <v>228</v>
      </c>
      <c r="H14" s="577"/>
      <c r="I14" s="574">
        <f>SUM(C14)+SUM(E14)-SUM(G14)</f>
        <v>0</v>
      </c>
      <c r="K14" s="574"/>
    </row>
    <row r="15" spans="1:16" s="575" customFormat="1" ht="16.5">
      <c r="A15" s="568" t="s">
        <v>721</v>
      </c>
      <c r="B15" s="576"/>
      <c r="C15" s="574"/>
      <c r="D15" s="577"/>
      <c r="E15" s="573"/>
      <c r="F15" s="577"/>
      <c r="G15" s="573"/>
      <c r="H15" s="577"/>
      <c r="I15" s="574"/>
      <c r="K15" s="574"/>
    </row>
    <row r="16" spans="1:16" s="575" customFormat="1" ht="16.5">
      <c r="A16" s="572" t="s">
        <v>722</v>
      </c>
      <c r="B16" s="576" t="s">
        <v>22</v>
      </c>
      <c r="C16" s="574">
        <v>33838</v>
      </c>
      <c r="D16" s="577"/>
      <c r="E16" s="896">
        <v>6707924</v>
      </c>
      <c r="F16" s="896"/>
      <c r="G16" s="897">
        <v>6636497</v>
      </c>
      <c r="H16" s="577"/>
      <c r="I16" s="574">
        <f>SUM(C16)+SUM(E16)-SUM(G16)</f>
        <v>105265</v>
      </c>
      <c r="K16" s="574"/>
    </row>
    <row r="17" spans="1:11" s="575" customFormat="1" ht="16.5">
      <c r="A17" s="568" t="s">
        <v>724</v>
      </c>
      <c r="B17" s="576"/>
      <c r="C17" s="574"/>
      <c r="D17" s="577"/>
      <c r="E17" s="573"/>
      <c r="F17" s="577"/>
      <c r="G17" s="573"/>
      <c r="H17" s="577"/>
      <c r="I17" s="574"/>
      <c r="K17" s="574"/>
    </row>
    <row r="18" spans="1:11" s="575" customFormat="1" ht="16.5">
      <c r="A18" s="572" t="s">
        <v>722</v>
      </c>
      <c r="B18" s="576" t="s">
        <v>22</v>
      </c>
      <c r="C18" s="574">
        <v>649069</v>
      </c>
      <c r="D18" s="577"/>
      <c r="E18" s="896">
        <v>4357499</v>
      </c>
      <c r="F18" s="896"/>
      <c r="G18" s="897">
        <v>4708368</v>
      </c>
      <c r="H18" s="577"/>
      <c r="I18" s="574">
        <f>SUM(C18)+SUM(E18)-SUM(G18)</f>
        <v>298200</v>
      </c>
      <c r="K18" s="574"/>
    </row>
    <row r="19" spans="1:11" s="575" customFormat="1" ht="16.5">
      <c r="A19" s="568" t="s">
        <v>726</v>
      </c>
      <c r="B19" s="576"/>
      <c r="C19" s="574"/>
      <c r="D19" s="577"/>
      <c r="E19" s="573"/>
      <c r="F19" s="577"/>
      <c r="G19" s="573"/>
      <c r="H19" s="577"/>
      <c r="I19" s="574"/>
      <c r="K19" s="574"/>
    </row>
    <row r="20" spans="1:11" s="575" customFormat="1" ht="16.5">
      <c r="A20" s="572" t="s">
        <v>725</v>
      </c>
      <c r="B20" s="576" t="s">
        <v>22</v>
      </c>
      <c r="C20" s="574">
        <v>478354</v>
      </c>
      <c r="D20" s="577"/>
      <c r="E20" s="896">
        <v>1375812916</v>
      </c>
      <c r="F20" s="896"/>
      <c r="G20" s="896">
        <f>1375879876+1</f>
        <v>1375879877</v>
      </c>
      <c r="H20" s="577"/>
      <c r="I20" s="574">
        <f>SUM(C20)+SUM(E20)-SUM(G20)</f>
        <v>411393</v>
      </c>
      <c r="K20" s="574"/>
    </row>
    <row r="21" spans="1:11" s="575" customFormat="1" ht="16.5">
      <c r="A21" s="568" t="s">
        <v>727</v>
      </c>
      <c r="B21" s="576"/>
      <c r="C21" s="574"/>
      <c r="D21" s="577"/>
      <c r="E21" s="896"/>
      <c r="F21" s="896"/>
      <c r="G21" s="896"/>
      <c r="H21" s="577"/>
      <c r="I21" s="574"/>
      <c r="K21" s="574"/>
    </row>
    <row r="22" spans="1:11" s="575" customFormat="1" ht="16.5">
      <c r="A22" s="572" t="s">
        <v>1276</v>
      </c>
      <c r="B22" s="576" t="s">
        <v>22</v>
      </c>
      <c r="C22" s="574">
        <v>27674052</v>
      </c>
      <c r="D22" s="577"/>
      <c r="E22" s="896">
        <v>282662189</v>
      </c>
      <c r="F22" s="896"/>
      <c r="G22" s="896">
        <f>310112570</f>
        <v>310112570</v>
      </c>
      <c r="H22" s="577"/>
      <c r="I22" s="574">
        <f>SUM(C22)+SUM(E22)-SUM(G22)</f>
        <v>223671</v>
      </c>
      <c r="K22" s="574"/>
    </row>
    <row r="23" spans="1:11" s="575" customFormat="1" ht="16.5">
      <c r="A23" s="572" t="s">
        <v>725</v>
      </c>
      <c r="B23" s="576" t="s">
        <v>22</v>
      </c>
      <c r="C23" s="574">
        <v>95028915</v>
      </c>
      <c r="D23" s="577"/>
      <c r="E23" s="896">
        <v>3283406498</v>
      </c>
      <c r="F23" s="896"/>
      <c r="G23" s="896">
        <f>3372896168-1</f>
        <v>3372896167</v>
      </c>
      <c r="H23" s="577"/>
      <c r="I23" s="574">
        <f>SUM(C23)+SUM(E23)-SUM(G23)</f>
        <v>5539246</v>
      </c>
      <c r="K23" s="574"/>
    </row>
    <row r="24" spans="1:11" s="575" customFormat="1" ht="16.5">
      <c r="A24" s="568" t="s">
        <v>730</v>
      </c>
      <c r="B24" s="576"/>
      <c r="C24" s="574"/>
      <c r="D24" s="577"/>
      <c r="E24" s="896"/>
      <c r="F24" s="896"/>
      <c r="G24" s="896"/>
      <c r="H24" s="577"/>
      <c r="I24" s="574"/>
      <c r="K24" s="574"/>
    </row>
    <row r="25" spans="1:11" s="575" customFormat="1" ht="17.25" customHeight="1">
      <c r="A25" s="572" t="s">
        <v>725</v>
      </c>
      <c r="B25" s="580" t="s">
        <v>22</v>
      </c>
      <c r="C25" s="574">
        <v>14362068</v>
      </c>
      <c r="D25" s="577"/>
      <c r="E25" s="896">
        <v>1928316198</v>
      </c>
      <c r="F25" s="896"/>
      <c r="G25" s="896">
        <v>1909372601</v>
      </c>
      <c r="H25" s="577"/>
      <c r="I25" s="574">
        <f>SUM(C25)+SUM(E25)-SUM(G25)</f>
        <v>33305665</v>
      </c>
      <c r="K25" s="574"/>
    </row>
    <row r="26" spans="1:11" s="575" customFormat="1" ht="16.5">
      <c r="A26" s="582" t="s">
        <v>731</v>
      </c>
      <c r="B26" s="583"/>
      <c r="C26" s="1148"/>
      <c r="D26" s="585"/>
      <c r="E26" s="896"/>
      <c r="F26" s="896"/>
      <c r="G26" s="896"/>
      <c r="H26" s="585"/>
      <c r="I26" s="1148"/>
      <c r="K26" s="1148"/>
    </row>
    <row r="27" spans="1:11" s="575" customFormat="1" ht="16.5">
      <c r="A27" s="572" t="s">
        <v>725</v>
      </c>
      <c r="B27" s="583" t="s">
        <v>22</v>
      </c>
      <c r="C27" s="574">
        <v>0</v>
      </c>
      <c r="D27" s="585"/>
      <c r="E27" s="896">
        <v>2218</v>
      </c>
      <c r="F27" s="896"/>
      <c r="G27" s="896">
        <v>2218</v>
      </c>
      <c r="H27" s="585"/>
      <c r="I27" s="574">
        <f>SUM(C27)+SUM(E27)-SUM(G27)</f>
        <v>0</v>
      </c>
      <c r="K27" s="574"/>
    </row>
    <row r="28" spans="1:11" s="575" customFormat="1" ht="16.5">
      <c r="A28" s="586" t="s">
        <v>732</v>
      </c>
      <c r="B28" s="583" t="s">
        <v>22</v>
      </c>
      <c r="C28" s="574">
        <v>1095343</v>
      </c>
      <c r="D28" s="585"/>
      <c r="E28" s="896">
        <f>190397+1</f>
        <v>190398</v>
      </c>
      <c r="F28" s="896"/>
      <c r="G28" s="896">
        <v>120052</v>
      </c>
      <c r="H28" s="585"/>
      <c r="I28" s="574">
        <f>SUM(C28)+SUM(E28)-SUM(G28)</f>
        <v>1165689</v>
      </c>
      <c r="K28" s="574"/>
    </row>
    <row r="29" spans="1:11" s="575" customFormat="1" ht="16.5">
      <c r="A29" s="579" t="s">
        <v>736</v>
      </c>
      <c r="B29" s="576"/>
      <c r="C29" s="574"/>
      <c r="D29" s="577"/>
      <c r="E29" s="896"/>
      <c r="F29" s="896"/>
      <c r="G29" s="896"/>
      <c r="H29" s="577"/>
      <c r="I29" s="574"/>
      <c r="K29" s="574"/>
    </row>
    <row r="30" spans="1:11" s="575" customFormat="1" ht="16.5">
      <c r="A30" s="572" t="s">
        <v>737</v>
      </c>
      <c r="B30" s="580" t="s">
        <v>22</v>
      </c>
      <c r="C30" s="574">
        <v>4758500</v>
      </c>
      <c r="D30" s="577"/>
      <c r="E30" s="896">
        <v>3311175</v>
      </c>
      <c r="F30" s="896"/>
      <c r="G30" s="896">
        <v>22142</v>
      </c>
      <c r="H30" s="577"/>
      <c r="I30" s="574">
        <f>SUM(C30)+SUM(E30)-SUM(G30)</f>
        <v>8047533</v>
      </c>
      <c r="K30" s="574"/>
    </row>
    <row r="31" spans="1:11" s="575" customFormat="1" ht="16.5">
      <c r="A31" s="1193" t="s">
        <v>1368</v>
      </c>
      <c r="B31" s="576"/>
      <c r="C31" s="574"/>
      <c r="D31" s="577"/>
      <c r="E31" s="573"/>
      <c r="F31" s="577"/>
      <c r="G31" s="573"/>
      <c r="H31" s="577"/>
      <c r="I31" s="574"/>
      <c r="K31" s="574"/>
    </row>
    <row r="32" spans="1:11" s="575" customFormat="1" ht="16.5">
      <c r="A32" s="572" t="s">
        <v>725</v>
      </c>
      <c r="B32" s="576" t="s">
        <v>22</v>
      </c>
      <c r="C32" s="574">
        <v>762480</v>
      </c>
      <c r="D32" s="577"/>
      <c r="E32" s="896">
        <v>37747643</v>
      </c>
      <c r="F32" s="896"/>
      <c r="G32" s="896">
        <v>38238501</v>
      </c>
      <c r="H32" s="577"/>
      <c r="I32" s="574">
        <f>SUM(C32)+SUM(E32)-SUM(G32)</f>
        <v>271622</v>
      </c>
      <c r="K32" s="574"/>
    </row>
    <row r="33" spans="1:11" s="575" customFormat="1" ht="16.5">
      <c r="A33" s="572" t="s">
        <v>1367</v>
      </c>
      <c r="B33" s="576"/>
      <c r="C33" s="574"/>
      <c r="D33" s="577"/>
      <c r="E33" s="896"/>
      <c r="F33" s="896"/>
      <c r="G33" s="896"/>
      <c r="H33" s="577"/>
      <c r="I33" s="574"/>
      <c r="K33" s="574"/>
    </row>
    <row r="34" spans="1:11" s="575" customFormat="1" ht="16.5">
      <c r="A34" s="572" t="s">
        <v>725</v>
      </c>
      <c r="B34" s="576" t="s">
        <v>22</v>
      </c>
      <c r="C34" s="574">
        <v>16225</v>
      </c>
      <c r="D34" s="577"/>
      <c r="E34" s="896">
        <v>1267520</v>
      </c>
      <c r="F34" s="896"/>
      <c r="G34" s="896">
        <v>1244300</v>
      </c>
      <c r="H34" s="577"/>
      <c r="I34" s="574">
        <f>SUM(C34)+SUM(E34)-SUM(G34)</f>
        <v>39445</v>
      </c>
      <c r="K34" s="574"/>
    </row>
    <row r="35" spans="1:11" s="575" customFormat="1" ht="16.5">
      <c r="A35" s="568" t="s">
        <v>738</v>
      </c>
      <c r="B35" s="576" t="s">
        <v>22</v>
      </c>
      <c r="C35" s="574"/>
      <c r="D35" s="577"/>
      <c r="E35" s="896"/>
      <c r="F35" s="896"/>
      <c r="G35" s="896"/>
      <c r="H35" s="577"/>
      <c r="I35" s="574"/>
      <c r="K35" s="574"/>
    </row>
    <row r="36" spans="1:11" s="575" customFormat="1" ht="16.5">
      <c r="A36" s="579" t="s">
        <v>1153</v>
      </c>
      <c r="B36" s="576" t="s">
        <v>22</v>
      </c>
      <c r="C36" s="574">
        <v>2446398</v>
      </c>
      <c r="D36" s="577"/>
      <c r="E36" s="896">
        <v>11946470</v>
      </c>
      <c r="F36" s="896"/>
      <c r="G36" s="896">
        <v>4030277</v>
      </c>
      <c r="H36" s="577"/>
      <c r="I36" s="574">
        <f>SUM(C36)+SUM(E36)-SUM(G36)</f>
        <v>10362591</v>
      </c>
      <c r="K36" s="574"/>
    </row>
    <row r="37" spans="1:11" s="575" customFormat="1" ht="16.5">
      <c r="A37" s="579" t="s">
        <v>1246</v>
      </c>
      <c r="B37" s="576" t="s">
        <v>22</v>
      </c>
      <c r="C37" s="574">
        <v>706660</v>
      </c>
      <c r="D37" s="577"/>
      <c r="E37" s="896">
        <v>308713</v>
      </c>
      <c r="F37" s="896"/>
      <c r="G37" s="896">
        <v>506787</v>
      </c>
      <c r="H37" s="577"/>
      <c r="I37" s="574">
        <f>SUM(C37)+SUM(E37)-SUM(G37)</f>
        <v>508586</v>
      </c>
      <c r="K37" s="574"/>
    </row>
    <row r="38" spans="1:11" s="575" customFormat="1" ht="16.5">
      <c r="A38" s="572" t="s">
        <v>1247</v>
      </c>
      <c r="B38" s="576" t="s">
        <v>22</v>
      </c>
      <c r="C38" s="574">
        <v>4424532</v>
      </c>
      <c r="D38" s="577"/>
      <c r="E38" s="896">
        <v>1665156147</v>
      </c>
      <c r="F38" s="896"/>
      <c r="G38" s="896">
        <v>1660293971</v>
      </c>
      <c r="H38" s="577"/>
      <c r="I38" s="574">
        <f>SUM(C38)+SUM(E38)-SUM(G38)</f>
        <v>9286708</v>
      </c>
      <c r="K38" s="574"/>
    </row>
    <row r="39" spans="1:11" s="575" customFormat="1" ht="16.5">
      <c r="A39" s="572" t="s">
        <v>1206</v>
      </c>
      <c r="B39" s="576"/>
      <c r="C39" s="574"/>
      <c r="D39" s="577"/>
      <c r="E39" s="896"/>
      <c r="F39" s="896"/>
      <c r="G39" s="896"/>
      <c r="H39" s="577"/>
      <c r="I39" s="574"/>
      <c r="K39" s="574"/>
    </row>
    <row r="40" spans="1:11" s="575" customFormat="1" ht="16.5">
      <c r="A40" s="572" t="s">
        <v>725</v>
      </c>
      <c r="B40" s="576" t="s">
        <v>22</v>
      </c>
      <c r="C40" s="574">
        <v>4400</v>
      </c>
      <c r="D40" s="577"/>
      <c r="E40" s="896">
        <v>626246</v>
      </c>
      <c r="F40" s="896"/>
      <c r="G40" s="896">
        <v>584640</v>
      </c>
      <c r="H40" s="577"/>
      <c r="I40" s="574">
        <f>SUM(C40)+SUM(E40)-SUM(G40)</f>
        <v>46006</v>
      </c>
      <c r="K40" s="574"/>
    </row>
    <row r="41" spans="1:11" s="575" customFormat="1" ht="16.5">
      <c r="A41" s="579" t="s">
        <v>1199</v>
      </c>
      <c r="B41" s="580"/>
      <c r="C41" s="574"/>
      <c r="D41" s="577"/>
      <c r="E41" s="896"/>
      <c r="F41" s="896"/>
      <c r="G41" s="896"/>
      <c r="H41" s="577"/>
      <c r="I41" s="574"/>
      <c r="K41" s="574"/>
    </row>
    <row r="42" spans="1:11" s="575" customFormat="1" ht="16.5">
      <c r="A42" s="572" t="s">
        <v>723</v>
      </c>
      <c r="B42" s="576" t="s">
        <v>22</v>
      </c>
      <c r="C42" s="574">
        <v>205</v>
      </c>
      <c r="D42" s="577"/>
      <c r="E42" s="896">
        <v>176</v>
      </c>
      <c r="F42" s="896"/>
      <c r="G42" s="896">
        <v>316</v>
      </c>
      <c r="H42" s="577"/>
      <c r="I42" s="574">
        <f>SUM(C42)+SUM(E42)-SUM(G42)</f>
        <v>65</v>
      </c>
      <c r="K42" s="574"/>
    </row>
    <row r="43" spans="1:11" s="575" customFormat="1" ht="16.5">
      <c r="A43" s="572" t="s">
        <v>739</v>
      </c>
      <c r="B43" s="576"/>
      <c r="C43" s="574"/>
      <c r="D43" s="577"/>
      <c r="E43" s="896"/>
      <c r="F43" s="896"/>
      <c r="G43" s="896"/>
      <c r="H43" s="577"/>
      <c r="I43" s="574"/>
      <c r="K43" s="574"/>
    </row>
    <row r="44" spans="1:11" s="575" customFormat="1" ht="16.5">
      <c r="A44" s="572" t="s">
        <v>1374</v>
      </c>
      <c r="B44" s="576" t="s">
        <v>22</v>
      </c>
      <c r="C44" s="574">
        <v>12252226</v>
      </c>
      <c r="D44" s="577"/>
      <c r="E44" s="896">
        <v>17340892</v>
      </c>
      <c r="F44" s="896"/>
      <c r="G44" s="896">
        <v>16342338</v>
      </c>
      <c r="H44" s="577"/>
      <c r="I44" s="574">
        <f>SUM(C44)+SUM(E44)-SUM(G44)</f>
        <v>13250780</v>
      </c>
      <c r="K44" s="574"/>
    </row>
    <row r="45" spans="1:11" s="575" customFormat="1" ht="16.5">
      <c r="A45" s="572" t="s">
        <v>740</v>
      </c>
      <c r="B45" s="576" t="s">
        <v>22</v>
      </c>
      <c r="C45" s="574">
        <v>35736</v>
      </c>
      <c r="D45" s="577" t="s">
        <v>22</v>
      </c>
      <c r="E45" s="896">
        <v>73239</v>
      </c>
      <c r="F45" s="896"/>
      <c r="G45" s="896">
        <v>101203</v>
      </c>
      <c r="H45" s="577" t="s">
        <v>22</v>
      </c>
      <c r="I45" s="574">
        <f>SUM(C45)+SUM(E45)-SUM(G45)</f>
        <v>7772</v>
      </c>
      <c r="K45" s="574"/>
    </row>
    <row r="46" spans="1:11" s="575" customFormat="1" ht="16.5">
      <c r="A46" s="568" t="s">
        <v>741</v>
      </c>
      <c r="B46" s="576"/>
      <c r="C46" s="574"/>
      <c r="D46" s="577"/>
      <c r="E46" s="896"/>
      <c r="F46" s="896"/>
      <c r="G46" s="896"/>
      <c r="H46" s="577"/>
      <c r="I46" s="574"/>
      <c r="K46" s="574"/>
    </row>
    <row r="47" spans="1:11" s="575" customFormat="1" ht="16.5">
      <c r="A47" s="572" t="s">
        <v>1195</v>
      </c>
      <c r="B47" s="576" t="s">
        <v>22</v>
      </c>
      <c r="C47" s="574">
        <v>8029</v>
      </c>
      <c r="D47" s="577"/>
      <c r="E47" s="896">
        <v>1784293</v>
      </c>
      <c r="F47" s="896"/>
      <c r="G47" s="896">
        <f>1791378-1</f>
        <v>1791377</v>
      </c>
      <c r="H47" s="577"/>
      <c r="I47" s="574">
        <f>SUM(C47)+SUM(E47)-SUM(G47)</f>
        <v>945</v>
      </c>
      <c r="K47" s="574"/>
    </row>
    <row r="48" spans="1:11" s="575" customFormat="1" ht="18" customHeight="1">
      <c r="A48" s="572" t="s">
        <v>1375</v>
      </c>
      <c r="B48" s="576" t="s">
        <v>22</v>
      </c>
      <c r="C48" s="574">
        <v>958165</v>
      </c>
      <c r="D48" s="577"/>
      <c r="E48" s="896">
        <v>2612193</v>
      </c>
      <c r="F48" s="896"/>
      <c r="G48" s="896">
        <v>1947808</v>
      </c>
      <c r="H48" s="577"/>
      <c r="I48" s="574">
        <f>SUM(C48)+SUM(E48)-SUM(G48)</f>
        <v>1622550</v>
      </c>
      <c r="K48" s="574"/>
    </row>
    <row r="49" spans="1:11" s="575" customFormat="1" ht="11.1" customHeight="1">
      <c r="A49" s="572"/>
      <c r="B49" s="576"/>
      <c r="C49" s="898"/>
      <c r="D49" s="577"/>
      <c r="E49" s="896"/>
      <c r="F49" s="896"/>
      <c r="G49" s="896"/>
      <c r="H49" s="577"/>
      <c r="I49" s="574"/>
    </row>
    <row r="50" spans="1:11" ht="16.5">
      <c r="A50" s="568"/>
      <c r="C50" s="401"/>
      <c r="D50" s="401"/>
      <c r="E50" s="896"/>
      <c r="F50" s="896"/>
      <c r="G50" s="896"/>
      <c r="H50" s="401"/>
      <c r="I50" s="1149"/>
    </row>
    <row r="51" spans="1:11" s="575" customFormat="1" ht="16.5">
      <c r="A51" s="567"/>
      <c r="B51" s="568"/>
      <c r="C51" s="587"/>
      <c r="D51" s="573"/>
      <c r="E51" s="896"/>
      <c r="F51" s="896"/>
      <c r="G51" s="896"/>
      <c r="H51" s="573"/>
      <c r="I51" s="1150"/>
    </row>
    <row r="52" spans="1:11" s="575" customFormat="1" ht="16.5">
      <c r="A52" s="567" t="s">
        <v>1254</v>
      </c>
      <c r="B52" s="568"/>
      <c r="C52" s="587"/>
      <c r="D52" s="573"/>
      <c r="E52" s="896"/>
      <c r="F52" s="896"/>
      <c r="G52" s="896"/>
      <c r="H52" s="573"/>
      <c r="I52" s="1150"/>
    </row>
    <row r="53" spans="1:11" s="575" customFormat="1" ht="16.5">
      <c r="A53" s="567"/>
      <c r="B53" s="568"/>
      <c r="C53" s="587"/>
      <c r="D53" s="573"/>
      <c r="E53" s="896"/>
      <c r="F53" s="896"/>
      <c r="G53" s="896"/>
      <c r="H53" s="573"/>
      <c r="I53" s="1150"/>
    </row>
    <row r="54" spans="1:11" s="575" customFormat="1" ht="16.5">
      <c r="A54" s="568" t="s">
        <v>742</v>
      </c>
      <c r="B54" s="576"/>
      <c r="C54" s="573"/>
      <c r="D54" s="577"/>
      <c r="E54" s="896"/>
      <c r="F54" s="896"/>
      <c r="G54" s="896"/>
      <c r="H54" s="577"/>
      <c r="I54" s="574"/>
    </row>
    <row r="55" spans="1:11" s="575" customFormat="1" ht="16.5">
      <c r="A55" s="572" t="s">
        <v>1156</v>
      </c>
      <c r="B55" s="580" t="s">
        <v>22</v>
      </c>
      <c r="C55" s="574">
        <v>375236596</v>
      </c>
      <c r="D55" s="577"/>
      <c r="E55" s="896">
        <v>104735068088</v>
      </c>
      <c r="F55" s="896"/>
      <c r="G55" s="896">
        <v>104414115309</v>
      </c>
      <c r="H55" s="577"/>
      <c r="I55" s="574">
        <f>SUM(C55)+SUM(E55)-SUM(G55)</f>
        <v>696189375</v>
      </c>
      <c r="K55" s="574"/>
    </row>
    <row r="56" spans="1:11" s="575" customFormat="1" ht="16.5">
      <c r="A56" s="572" t="s">
        <v>744</v>
      </c>
      <c r="B56" s="580" t="s">
        <v>22</v>
      </c>
      <c r="C56" s="574">
        <v>2879863</v>
      </c>
      <c r="D56" s="577"/>
      <c r="E56" s="896">
        <v>9335</v>
      </c>
      <c r="F56" s="896"/>
      <c r="G56" s="896">
        <v>0</v>
      </c>
      <c r="H56" s="577"/>
      <c r="I56" s="574">
        <f>SUM(C56)+SUM(E56)-SUM(G56)</f>
        <v>2889198</v>
      </c>
      <c r="K56" s="574"/>
    </row>
    <row r="57" spans="1:11" s="575" customFormat="1" ht="16.5">
      <c r="A57" s="588" t="s">
        <v>746</v>
      </c>
      <c r="B57" s="589" t="s">
        <v>22</v>
      </c>
      <c r="C57" s="590">
        <f>SUM(C12:C56)</f>
        <v>543811656</v>
      </c>
      <c r="D57" s="591"/>
      <c r="E57" s="590">
        <f>SUM(E12:E56)</f>
        <v>113358721765</v>
      </c>
      <c r="F57" s="591"/>
      <c r="G57" s="590">
        <f>SUM(G12:G56)</f>
        <v>113118960964</v>
      </c>
      <c r="H57" s="591"/>
      <c r="I57" s="590">
        <f>SUM(I12:I56)</f>
        <v>783572457</v>
      </c>
    </row>
    <row r="58" spans="1:11" s="575" customFormat="1" ht="16.5">
      <c r="A58" s="572"/>
      <c r="B58" s="576"/>
      <c r="C58" s="573"/>
      <c r="D58" s="577"/>
      <c r="E58" s="896"/>
      <c r="F58" s="896"/>
      <c r="G58" s="897"/>
      <c r="H58" s="577"/>
      <c r="I58" s="574"/>
    </row>
    <row r="59" spans="1:11" s="575" customFormat="1" ht="16.5">
      <c r="A59" s="592" t="s">
        <v>747</v>
      </c>
      <c r="B59" s="583"/>
      <c r="C59" s="584" t="s">
        <v>22</v>
      </c>
      <c r="D59" s="585"/>
      <c r="E59" s="584"/>
      <c r="F59" s="585"/>
      <c r="G59" s="584"/>
      <c r="H59" s="585"/>
      <c r="I59" s="1148" t="s">
        <v>22</v>
      </c>
    </row>
    <row r="60" spans="1:11" s="575" customFormat="1" ht="16.5">
      <c r="A60" s="568"/>
      <c r="B60" s="576"/>
      <c r="C60" s="593"/>
      <c r="D60" s="577"/>
      <c r="E60" s="593"/>
      <c r="F60" s="577"/>
      <c r="G60" s="593"/>
      <c r="H60" s="577"/>
      <c r="I60" s="578"/>
    </row>
    <row r="61" spans="1:11" s="575" customFormat="1" ht="16.5">
      <c r="A61" s="572" t="s">
        <v>1364</v>
      </c>
      <c r="B61" s="576"/>
      <c r="C61" s="574"/>
      <c r="D61" s="577"/>
      <c r="E61" s="573"/>
      <c r="F61" s="577"/>
      <c r="G61" s="573"/>
      <c r="H61" s="577"/>
      <c r="I61" s="574"/>
      <c r="K61" s="574"/>
    </row>
    <row r="62" spans="1:11" s="575" customFormat="1" ht="16.5">
      <c r="A62" s="572" t="s">
        <v>725</v>
      </c>
      <c r="B62" s="576" t="s">
        <v>22</v>
      </c>
      <c r="C62" s="574">
        <v>18806</v>
      </c>
      <c r="D62" s="577"/>
      <c r="E62" s="896">
        <v>645059</v>
      </c>
      <c r="F62" s="896"/>
      <c r="G62" s="896">
        <v>506890</v>
      </c>
      <c r="H62" s="577"/>
      <c r="I62" s="574">
        <f>SUM(C62)+SUM(E62)-SUM(G62)</f>
        <v>156975</v>
      </c>
      <c r="K62" s="574"/>
    </row>
    <row r="63" spans="1:11" s="575" customFormat="1" ht="16.5">
      <c r="A63" s="582" t="s">
        <v>721</v>
      </c>
      <c r="B63" s="576" t="s">
        <v>22</v>
      </c>
      <c r="C63" s="577"/>
      <c r="D63" s="577"/>
      <c r="E63" s="896"/>
      <c r="F63" s="896"/>
      <c r="G63" s="896"/>
      <c r="H63" s="577"/>
      <c r="I63" s="574"/>
      <c r="K63" s="574"/>
    </row>
    <row r="64" spans="1:11" s="575" customFormat="1" ht="16.5">
      <c r="A64" s="586" t="s">
        <v>1275</v>
      </c>
      <c r="B64" s="583" t="s">
        <v>22</v>
      </c>
      <c r="C64" s="574">
        <v>132901</v>
      </c>
      <c r="D64" s="585"/>
      <c r="E64" s="896">
        <v>2441422</v>
      </c>
      <c r="F64" s="896"/>
      <c r="G64" s="896">
        <v>2423305</v>
      </c>
      <c r="H64" s="585"/>
      <c r="I64" s="574">
        <f>SUM(C64)+SUM(E64)-SUM(G64)</f>
        <v>151018</v>
      </c>
      <c r="K64" s="574"/>
    </row>
    <row r="65" spans="1:11" s="575" customFormat="1" ht="16.5">
      <c r="A65" s="568" t="s">
        <v>748</v>
      </c>
      <c r="B65" s="576"/>
      <c r="C65" s="574"/>
      <c r="D65" s="577"/>
      <c r="E65" s="896"/>
      <c r="F65" s="896"/>
      <c r="G65" s="896"/>
      <c r="H65" s="577"/>
      <c r="I65" s="574"/>
      <c r="K65" s="574"/>
    </row>
    <row r="66" spans="1:11" ht="16.5">
      <c r="A66" s="572" t="s">
        <v>749</v>
      </c>
      <c r="B66" s="576" t="s">
        <v>22</v>
      </c>
      <c r="C66" s="574">
        <v>5142</v>
      </c>
      <c r="D66" s="577"/>
      <c r="E66" s="896">
        <v>0</v>
      </c>
      <c r="F66" s="896"/>
      <c r="G66" s="896">
        <v>0</v>
      </c>
      <c r="H66" s="577"/>
      <c r="I66" s="574">
        <f>SUM(C66)+SUM(E66)-SUM(G66)</f>
        <v>5142</v>
      </c>
    </row>
    <row r="67" spans="1:11" ht="16.5">
      <c r="A67" s="572" t="s">
        <v>1274</v>
      </c>
      <c r="B67" s="576" t="s">
        <v>22</v>
      </c>
      <c r="C67" s="574">
        <v>15495</v>
      </c>
      <c r="D67" s="577"/>
      <c r="E67" s="896">
        <v>238440</v>
      </c>
      <c r="F67" s="896"/>
      <c r="G67" s="896">
        <v>253075</v>
      </c>
      <c r="H67" s="577"/>
      <c r="I67" s="574">
        <f>SUM(C67)+SUM(E67)-SUM(G67)</f>
        <v>860</v>
      </c>
    </row>
    <row r="68" spans="1:11" ht="16.5">
      <c r="A68" s="568" t="s">
        <v>751</v>
      </c>
      <c r="B68" s="576"/>
      <c r="C68" s="574"/>
      <c r="D68" s="577" t="s">
        <v>22</v>
      </c>
      <c r="E68" s="896"/>
      <c r="F68" s="896"/>
      <c r="G68" s="896"/>
      <c r="H68" s="577"/>
      <c r="I68" s="574"/>
    </row>
    <row r="69" spans="1:11" ht="16.5">
      <c r="A69" s="572" t="s">
        <v>725</v>
      </c>
      <c r="B69" s="576" t="s">
        <v>22</v>
      </c>
      <c r="C69" s="574">
        <v>4823094</v>
      </c>
      <c r="D69" s="577" t="s">
        <v>22</v>
      </c>
      <c r="E69" s="896">
        <v>197640177</v>
      </c>
      <c r="F69" s="896"/>
      <c r="G69" s="896">
        <v>196439920</v>
      </c>
      <c r="H69" s="577" t="s">
        <v>22</v>
      </c>
      <c r="I69" s="574">
        <f>SUM(C69)+SUM(E69)-SUM(G69)</f>
        <v>6023351</v>
      </c>
    </row>
    <row r="70" spans="1:11" ht="16.5">
      <c r="A70" s="568" t="s">
        <v>726</v>
      </c>
      <c r="B70" s="576"/>
      <c r="C70" s="574"/>
      <c r="D70" s="577"/>
      <c r="E70" s="896"/>
      <c r="F70" s="896"/>
      <c r="G70" s="896"/>
      <c r="H70" s="577"/>
      <c r="I70" s="574"/>
    </row>
    <row r="71" spans="1:11" s="575" customFormat="1" ht="16.5">
      <c r="A71" s="572" t="s">
        <v>1034</v>
      </c>
      <c r="B71" s="575" t="s">
        <v>22</v>
      </c>
      <c r="C71" s="574">
        <v>3028822</v>
      </c>
      <c r="D71" s="573"/>
      <c r="E71" s="896">
        <v>102156287</v>
      </c>
      <c r="F71" s="896"/>
      <c r="G71" s="896">
        <v>102159989</v>
      </c>
      <c r="H71" s="573"/>
      <c r="I71" s="574">
        <f t="shared" ref="I71:I76" si="0">SUM(C71)+SUM(E71)-SUM(G71)</f>
        <v>3025120</v>
      </c>
      <c r="K71" s="574"/>
    </row>
    <row r="72" spans="1:11" s="575" customFormat="1" ht="16.5">
      <c r="A72" s="572" t="s">
        <v>754</v>
      </c>
      <c r="B72" s="575" t="s">
        <v>22</v>
      </c>
      <c r="C72" s="574">
        <v>329901685</v>
      </c>
      <c r="D72" s="573"/>
      <c r="E72" s="896">
        <v>6859414</v>
      </c>
      <c r="F72" s="896"/>
      <c r="G72" s="896">
        <v>65348347</v>
      </c>
      <c r="H72" s="573"/>
      <c r="I72" s="574">
        <f t="shared" si="0"/>
        <v>271412752</v>
      </c>
      <c r="K72" s="574"/>
    </row>
    <row r="73" spans="1:11" s="575" customFormat="1" ht="16.5">
      <c r="A73" s="572" t="s">
        <v>755</v>
      </c>
      <c r="B73" s="576" t="s">
        <v>22</v>
      </c>
      <c r="C73" s="574">
        <v>131730216</v>
      </c>
      <c r="D73" s="577"/>
      <c r="E73" s="896">
        <v>15089980</v>
      </c>
      <c r="F73" s="896"/>
      <c r="G73" s="896">
        <v>23165804</v>
      </c>
      <c r="H73" s="577"/>
      <c r="I73" s="574">
        <f t="shared" si="0"/>
        <v>123654392</v>
      </c>
      <c r="K73" s="574"/>
    </row>
    <row r="74" spans="1:11" s="575" customFormat="1" ht="16.5">
      <c r="A74" s="572" t="s">
        <v>756</v>
      </c>
      <c r="B74" s="576" t="s">
        <v>22</v>
      </c>
      <c r="C74" s="574">
        <v>245720049</v>
      </c>
      <c r="D74" s="577"/>
      <c r="E74" s="896">
        <v>1613526</v>
      </c>
      <c r="F74" s="896"/>
      <c r="G74" s="896">
        <v>70876811</v>
      </c>
      <c r="H74" s="577"/>
      <c r="I74" s="574">
        <f t="shared" si="0"/>
        <v>176456764</v>
      </c>
      <c r="K74" s="574"/>
    </row>
    <row r="75" spans="1:11" s="575" customFormat="1" ht="16.5">
      <c r="A75" s="568" t="s">
        <v>1124</v>
      </c>
      <c r="B75" s="575" t="s">
        <v>22</v>
      </c>
      <c r="C75" s="574">
        <v>79993632</v>
      </c>
      <c r="D75" s="573"/>
      <c r="E75" s="896">
        <v>14987732</v>
      </c>
      <c r="F75" s="896"/>
      <c r="G75" s="896">
        <v>20574949</v>
      </c>
      <c r="H75" s="573"/>
      <c r="I75" s="574">
        <f t="shared" si="0"/>
        <v>74406415</v>
      </c>
      <c r="K75" s="574"/>
    </row>
    <row r="76" spans="1:11" s="575" customFormat="1" ht="16.5">
      <c r="A76" s="568" t="s">
        <v>1369</v>
      </c>
      <c r="C76" s="574">
        <v>0</v>
      </c>
      <c r="E76" s="896">
        <v>432170</v>
      </c>
      <c r="F76" s="896"/>
      <c r="G76" s="896">
        <v>54655</v>
      </c>
      <c r="I76" s="574">
        <f t="shared" si="0"/>
        <v>377515</v>
      </c>
      <c r="K76" s="574"/>
    </row>
    <row r="77" spans="1:11" s="575" customFormat="1" ht="16.5">
      <c r="A77" s="572" t="s">
        <v>1293</v>
      </c>
      <c r="B77" s="576" t="s">
        <v>22</v>
      </c>
      <c r="C77" s="574">
        <v>188766811</v>
      </c>
      <c r="D77" s="577"/>
      <c r="E77" s="896">
        <v>13726951</v>
      </c>
      <c r="F77" s="896"/>
      <c r="G77" s="896">
        <v>70211198</v>
      </c>
      <c r="H77" s="577"/>
      <c r="I77" s="574">
        <f>SUM(C77)+SUM(E77)-SUM(G77)</f>
        <v>132282564</v>
      </c>
      <c r="K77" s="574"/>
    </row>
    <row r="78" spans="1:11" s="575" customFormat="1" ht="16.5">
      <c r="A78" s="572" t="s">
        <v>1294</v>
      </c>
      <c r="B78" s="576" t="s">
        <v>22</v>
      </c>
      <c r="C78" s="574">
        <v>100012</v>
      </c>
      <c r="D78" s="577"/>
      <c r="E78" s="896">
        <v>12786430</v>
      </c>
      <c r="F78" s="896"/>
      <c r="G78" s="896">
        <v>12786441</v>
      </c>
      <c r="H78" s="577"/>
      <c r="I78" s="574">
        <f>SUM(C78)+SUM(E78)-SUM(G78)</f>
        <v>100001</v>
      </c>
      <c r="K78" s="574"/>
    </row>
    <row r="79" spans="1:11" s="575" customFormat="1" ht="16.5">
      <c r="A79" s="568" t="s">
        <v>727</v>
      </c>
      <c r="B79" s="576"/>
      <c r="C79" s="574" t="s">
        <v>22</v>
      </c>
      <c r="D79" s="577"/>
      <c r="E79" s="896"/>
      <c r="F79" s="896"/>
      <c r="G79" s="896"/>
      <c r="H79" s="577"/>
      <c r="I79" s="574" t="s">
        <v>22</v>
      </c>
      <c r="K79" s="574"/>
    </row>
    <row r="80" spans="1:11" s="575" customFormat="1" ht="16.5">
      <c r="A80" s="572" t="s">
        <v>757</v>
      </c>
      <c r="B80" s="580" t="s">
        <v>22</v>
      </c>
      <c r="C80" s="574">
        <v>130534</v>
      </c>
      <c r="D80" s="577"/>
      <c r="E80" s="896">
        <v>13876428</v>
      </c>
      <c r="F80" s="896"/>
      <c r="G80" s="896">
        <v>13996274</v>
      </c>
      <c r="H80" s="577"/>
      <c r="I80" s="574">
        <f t="shared" ref="I80:I84" si="1">SUM(C80)+SUM(E80)-SUM(G80)</f>
        <v>10688</v>
      </c>
      <c r="K80" s="574"/>
    </row>
    <row r="81" spans="1:11" s="575" customFormat="1" ht="16.5">
      <c r="A81" s="568" t="s">
        <v>1289</v>
      </c>
      <c r="B81" s="580" t="s">
        <v>22</v>
      </c>
      <c r="C81" s="574">
        <v>915291</v>
      </c>
      <c r="D81" s="577"/>
      <c r="E81" s="896">
        <v>162563493</v>
      </c>
      <c r="F81" s="896"/>
      <c r="G81" s="896">
        <v>162787009</v>
      </c>
      <c r="H81" s="577"/>
      <c r="I81" s="574">
        <f t="shared" si="1"/>
        <v>691775</v>
      </c>
      <c r="K81" s="574"/>
    </row>
    <row r="82" spans="1:11" s="575" customFormat="1" ht="16.5">
      <c r="A82" s="568" t="s">
        <v>1035</v>
      </c>
      <c r="B82" s="580" t="s">
        <v>22</v>
      </c>
      <c r="C82" s="574">
        <v>24872283</v>
      </c>
      <c r="D82" s="577"/>
      <c r="E82" s="896">
        <v>859571862</v>
      </c>
      <c r="F82" s="896"/>
      <c r="G82" s="896">
        <f>883864138-1</f>
        <v>883864137</v>
      </c>
      <c r="H82" s="577"/>
      <c r="I82" s="574">
        <f t="shared" si="1"/>
        <v>580008</v>
      </c>
      <c r="K82" s="574"/>
    </row>
    <row r="83" spans="1:11" s="575" customFormat="1" ht="17.25" customHeight="1">
      <c r="A83" s="568" t="s">
        <v>1196</v>
      </c>
      <c r="B83" s="580" t="s">
        <v>22</v>
      </c>
      <c r="C83" s="574">
        <v>68936</v>
      </c>
      <c r="D83" s="577"/>
      <c r="E83" s="896">
        <v>2864604</v>
      </c>
      <c r="F83" s="896"/>
      <c r="G83" s="896">
        <v>2849549</v>
      </c>
      <c r="H83" s="577"/>
      <c r="I83" s="574">
        <f t="shared" si="1"/>
        <v>83991</v>
      </c>
      <c r="K83" s="574"/>
    </row>
    <row r="84" spans="1:11" s="575" customFormat="1" ht="16.5">
      <c r="A84" s="572" t="s">
        <v>1036</v>
      </c>
      <c r="B84" s="580" t="s">
        <v>22</v>
      </c>
      <c r="C84" s="574">
        <v>669</v>
      </c>
      <c r="D84" s="577"/>
      <c r="E84" s="896">
        <v>761953886</v>
      </c>
      <c r="F84" s="896"/>
      <c r="G84" s="896">
        <v>761898899</v>
      </c>
      <c r="H84" s="577"/>
      <c r="I84" s="574">
        <f t="shared" si="1"/>
        <v>55656</v>
      </c>
      <c r="K84" s="574"/>
    </row>
    <row r="85" spans="1:11" s="575" customFormat="1" ht="16.5">
      <c r="A85" s="572" t="s">
        <v>1089</v>
      </c>
      <c r="B85" s="580" t="s">
        <v>22</v>
      </c>
      <c r="C85" s="574">
        <v>350947309</v>
      </c>
      <c r="D85" s="577"/>
      <c r="E85" s="896">
        <v>4994137911</v>
      </c>
      <c r="F85" s="896"/>
      <c r="G85" s="896">
        <f>5051208351-1</f>
        <v>5051208350</v>
      </c>
      <c r="H85" s="577"/>
      <c r="I85" s="574">
        <f t="shared" ref="I85:I87" si="2">SUM(C85)+SUM(E85)-SUM(G85)</f>
        <v>293876870</v>
      </c>
      <c r="K85" s="574"/>
    </row>
    <row r="86" spans="1:11" s="575" customFormat="1" ht="16.5">
      <c r="A86" s="572" t="s">
        <v>1288</v>
      </c>
      <c r="B86" s="580" t="s">
        <v>22</v>
      </c>
      <c r="C86" s="574">
        <v>99257</v>
      </c>
      <c r="D86" s="577"/>
      <c r="E86" s="896">
        <v>156003</v>
      </c>
      <c r="F86" s="896"/>
      <c r="G86" s="896">
        <v>222000</v>
      </c>
      <c r="H86" s="577"/>
      <c r="I86" s="574">
        <f t="shared" si="2"/>
        <v>33260</v>
      </c>
      <c r="K86" s="574"/>
    </row>
    <row r="87" spans="1:11" s="575" customFormat="1" ht="16.5">
      <c r="A87" s="572" t="s">
        <v>1295</v>
      </c>
      <c r="B87" s="580" t="s">
        <v>22</v>
      </c>
      <c r="C87" s="574">
        <v>10940</v>
      </c>
      <c r="D87" s="577"/>
      <c r="E87" s="896">
        <v>309112628</v>
      </c>
      <c r="F87" s="896"/>
      <c r="G87" s="896">
        <v>309079490</v>
      </c>
      <c r="H87" s="577"/>
      <c r="I87" s="574">
        <f t="shared" si="2"/>
        <v>44078</v>
      </c>
      <c r="K87" s="574"/>
    </row>
    <row r="88" spans="1:11" s="575" customFormat="1" ht="16.5">
      <c r="A88" s="568" t="s">
        <v>728</v>
      </c>
      <c r="B88" s="580"/>
      <c r="C88" s="581"/>
      <c r="D88" s="577"/>
      <c r="E88" s="896"/>
      <c r="F88" s="896"/>
      <c r="G88" s="896"/>
      <c r="H88" s="577"/>
      <c r="I88" s="574"/>
      <c r="K88" s="574"/>
    </row>
    <row r="89" spans="1:11" s="575" customFormat="1" ht="16.5">
      <c r="A89" s="572" t="s">
        <v>1244</v>
      </c>
      <c r="B89" s="580" t="s">
        <v>22</v>
      </c>
      <c r="C89" s="574">
        <v>1388549</v>
      </c>
      <c r="D89" s="577"/>
      <c r="E89" s="896">
        <v>17991769</v>
      </c>
      <c r="F89" s="896"/>
      <c r="G89" s="896">
        <v>18221531</v>
      </c>
      <c r="H89" s="577"/>
      <c r="I89" s="574">
        <f t="shared" ref="I89" si="3">SUM(C89)+SUM(E89)-SUM(G89)</f>
        <v>1158787</v>
      </c>
      <c r="K89" s="574"/>
    </row>
    <row r="90" spans="1:11" s="575" customFormat="1" ht="16.5">
      <c r="A90" s="572"/>
      <c r="B90" s="580"/>
      <c r="C90" s="574"/>
      <c r="D90" s="577"/>
      <c r="E90" s="896"/>
      <c r="F90" s="896"/>
      <c r="G90" s="896"/>
      <c r="H90" s="577"/>
      <c r="I90" s="574"/>
      <c r="K90" s="574"/>
    </row>
    <row r="91" spans="1:11" s="575" customFormat="1" ht="16.5">
      <c r="E91" s="896"/>
      <c r="F91" s="896"/>
      <c r="G91" s="896"/>
      <c r="I91" s="573"/>
    </row>
    <row r="92" spans="1:11" s="575" customFormat="1" ht="16.5">
      <c r="A92" s="579" t="s">
        <v>796</v>
      </c>
      <c r="E92" s="896"/>
      <c r="F92" s="896"/>
      <c r="G92" s="896"/>
      <c r="I92" s="573"/>
    </row>
    <row r="93" spans="1:11" s="575" customFormat="1" ht="16.5">
      <c r="A93" s="572"/>
      <c r="B93" s="576"/>
      <c r="C93" s="899"/>
      <c r="D93" s="577"/>
      <c r="E93" s="896"/>
      <c r="F93" s="896"/>
      <c r="G93" s="896"/>
      <c r="H93" s="577"/>
      <c r="I93" s="574"/>
    </row>
    <row r="94" spans="1:11" s="575" customFormat="1" ht="16.5">
      <c r="C94" s="573"/>
      <c r="D94" s="573"/>
      <c r="E94" s="896"/>
      <c r="F94" s="896"/>
      <c r="G94" s="896"/>
      <c r="H94" s="573"/>
      <c r="I94" s="574"/>
    </row>
    <row r="95" spans="1:11" s="575" customFormat="1" ht="16.5">
      <c r="A95" s="592" t="s">
        <v>750</v>
      </c>
      <c r="B95" s="576"/>
      <c r="C95" s="577"/>
      <c r="D95" s="577"/>
      <c r="E95" s="896"/>
      <c r="F95" s="896"/>
      <c r="G95" s="896"/>
      <c r="H95" s="577"/>
      <c r="I95" s="574"/>
    </row>
    <row r="96" spans="1:11" s="575" customFormat="1" ht="16.5">
      <c r="A96" s="572"/>
      <c r="B96" s="576"/>
      <c r="C96" s="898"/>
      <c r="D96" s="577"/>
      <c r="E96" s="896"/>
      <c r="F96" s="896"/>
      <c r="G96" s="896"/>
      <c r="H96" s="577"/>
      <c r="I96" s="574"/>
    </row>
    <row r="97" spans="1:11" s="575" customFormat="1" ht="16.5">
      <c r="A97" s="568" t="s">
        <v>729</v>
      </c>
      <c r="B97" s="576"/>
      <c r="C97" s="574"/>
      <c r="D97" s="577"/>
      <c r="E97" s="896"/>
      <c r="F97" s="896"/>
      <c r="G97" s="896"/>
      <c r="H97" s="577"/>
      <c r="I97" s="574"/>
    </row>
    <row r="98" spans="1:11" s="575" customFormat="1" ht="16.5">
      <c r="A98" s="572" t="s">
        <v>758</v>
      </c>
      <c r="B98" s="576" t="s">
        <v>22</v>
      </c>
      <c r="C98" s="574">
        <v>1628455</v>
      </c>
      <c r="D98" s="577"/>
      <c r="E98" s="896">
        <v>131</v>
      </c>
      <c r="F98" s="896"/>
      <c r="G98" s="896">
        <f>1038939+1</f>
        <v>1038940</v>
      </c>
      <c r="H98" s="577"/>
      <c r="I98" s="574">
        <f>SUM(C98)+SUM(E98)-SUM(G98)</f>
        <v>589646</v>
      </c>
      <c r="K98" s="574"/>
    </row>
    <row r="99" spans="1:11" s="575" customFormat="1" ht="16.5">
      <c r="A99" s="568" t="s">
        <v>759</v>
      </c>
      <c r="B99" s="576"/>
      <c r="C99" s="574"/>
      <c r="D99" s="577"/>
      <c r="E99" s="896"/>
      <c r="F99" s="896"/>
      <c r="G99" s="896"/>
      <c r="H99" s="577"/>
      <c r="I99" s="574"/>
      <c r="K99" s="574"/>
    </row>
    <row r="100" spans="1:11" s="575" customFormat="1" ht="16.5">
      <c r="A100" s="572" t="s">
        <v>725</v>
      </c>
      <c r="B100" s="576" t="s">
        <v>22</v>
      </c>
      <c r="C100" s="574">
        <v>108495</v>
      </c>
      <c r="D100" s="577"/>
      <c r="E100" s="896">
        <v>100621925</v>
      </c>
      <c r="F100" s="896"/>
      <c r="G100" s="896">
        <v>100711000</v>
      </c>
      <c r="H100" s="577"/>
      <c r="I100" s="574">
        <f>SUM(C100)+SUM(E100)-SUM(G100)</f>
        <v>19420</v>
      </c>
      <c r="K100" s="574"/>
    </row>
    <row r="101" spans="1:11" s="575" customFormat="1" ht="16.5">
      <c r="A101" s="568" t="s">
        <v>760</v>
      </c>
      <c r="B101" s="576"/>
      <c r="C101" s="574"/>
      <c r="D101" s="577"/>
      <c r="E101" s="896"/>
      <c r="F101" s="896"/>
      <c r="G101" s="896"/>
      <c r="H101" s="577"/>
      <c r="I101" s="574"/>
      <c r="K101" s="574"/>
    </row>
    <row r="102" spans="1:11" s="575" customFormat="1" ht="16.5">
      <c r="A102" s="572" t="s">
        <v>725</v>
      </c>
      <c r="B102" s="576" t="s">
        <v>22</v>
      </c>
      <c r="C102" s="574">
        <v>1407899</v>
      </c>
      <c r="D102" s="577"/>
      <c r="E102" s="896">
        <f>89343688-1</f>
        <v>89343687</v>
      </c>
      <c r="F102" s="896"/>
      <c r="G102" s="896">
        <v>89423298</v>
      </c>
      <c r="H102" s="577"/>
      <c r="I102" s="574">
        <f>SUM(C102)+SUM(E102)-SUM(G102)</f>
        <v>1328288</v>
      </c>
      <c r="K102" s="574"/>
    </row>
    <row r="103" spans="1:11" s="575" customFormat="1" ht="16.5">
      <c r="A103" s="582" t="s">
        <v>731</v>
      </c>
      <c r="B103" s="583"/>
      <c r="C103" s="574"/>
      <c r="D103" s="585"/>
      <c r="E103" s="896"/>
      <c r="F103" s="896"/>
      <c r="G103" s="896"/>
      <c r="H103" s="585"/>
      <c r="I103" s="574"/>
      <c r="K103" s="574"/>
    </row>
    <row r="104" spans="1:11" s="575" customFormat="1" ht="16.5">
      <c r="A104" s="582" t="s">
        <v>725</v>
      </c>
      <c r="B104" s="583" t="s">
        <v>22</v>
      </c>
      <c r="C104" s="574">
        <v>1949388</v>
      </c>
      <c r="D104" s="585"/>
      <c r="E104" s="896">
        <v>25570457</v>
      </c>
      <c r="F104" s="896"/>
      <c r="G104" s="896">
        <v>25478000</v>
      </c>
      <c r="H104" s="585"/>
      <c r="I104" s="574">
        <f t="shared" ref="I104" si="4">SUM(C104)+SUM(E104)-SUM(G104)</f>
        <v>2041845</v>
      </c>
      <c r="K104" s="574"/>
    </row>
    <row r="105" spans="1:11" s="575" customFormat="1" ht="16.5">
      <c r="A105" s="572" t="s">
        <v>1277</v>
      </c>
      <c r="B105" s="576" t="s">
        <v>22</v>
      </c>
      <c r="C105" s="574">
        <v>107772</v>
      </c>
      <c r="D105" s="577"/>
      <c r="E105" s="896">
        <v>54417</v>
      </c>
      <c r="F105" s="896"/>
      <c r="G105" s="896">
        <v>58536</v>
      </c>
      <c r="H105" s="577"/>
      <c r="I105" s="574">
        <f>SUM(C105)+SUM(E105)-SUM(G105)</f>
        <v>103653</v>
      </c>
      <c r="K105" s="574"/>
    </row>
    <row r="106" spans="1:11" s="575" customFormat="1" ht="16.5">
      <c r="A106" s="572" t="s">
        <v>781</v>
      </c>
      <c r="B106" s="576"/>
      <c r="C106" s="574"/>
      <c r="D106" s="577"/>
      <c r="E106" s="896"/>
      <c r="F106" s="896"/>
      <c r="G106" s="896"/>
      <c r="H106" s="577"/>
      <c r="I106" s="574"/>
      <c r="K106" s="574"/>
    </row>
    <row r="107" spans="1:11" s="575" customFormat="1" ht="16.5">
      <c r="A107" s="572" t="s">
        <v>1273</v>
      </c>
      <c r="B107" s="576" t="s">
        <v>22</v>
      </c>
      <c r="C107" s="574">
        <v>11920</v>
      </c>
      <c r="D107" s="577"/>
      <c r="E107" s="896">
        <v>386318</v>
      </c>
      <c r="F107" s="896"/>
      <c r="G107" s="896">
        <f>373347-1</f>
        <v>373346</v>
      </c>
      <c r="H107" s="577"/>
      <c r="I107" s="574">
        <f t="shared" ref="I107" si="5">SUM(C107)+SUM(E107)-SUM(G107)</f>
        <v>24892</v>
      </c>
      <c r="K107" s="574"/>
    </row>
    <row r="108" spans="1:11" s="575" customFormat="1" ht="16.5">
      <c r="A108" s="572" t="s">
        <v>734</v>
      </c>
      <c r="B108" s="576"/>
      <c r="C108" s="574"/>
      <c r="D108" s="577"/>
      <c r="E108" s="896"/>
      <c r="F108" s="896"/>
      <c r="G108" s="896"/>
      <c r="H108" s="577"/>
      <c r="I108" s="574"/>
      <c r="K108" s="574"/>
    </row>
    <row r="109" spans="1:11" s="575" customFormat="1" ht="16.5">
      <c r="A109" s="568" t="s">
        <v>1296</v>
      </c>
      <c r="B109" s="583" t="s">
        <v>22</v>
      </c>
      <c r="C109" s="574">
        <v>10935</v>
      </c>
      <c r="D109" s="573"/>
      <c r="E109" s="896">
        <v>11460</v>
      </c>
      <c r="F109" s="896"/>
      <c r="G109" s="896">
        <v>0</v>
      </c>
      <c r="H109" s="573"/>
      <c r="I109" s="574">
        <f>SUM(C109)+SUM(E109)-SUM(G109)</f>
        <v>22395</v>
      </c>
      <c r="K109" s="574"/>
    </row>
    <row r="110" spans="1:11" s="575" customFormat="1" ht="16.5">
      <c r="A110" s="568" t="s">
        <v>725</v>
      </c>
      <c r="B110" s="583" t="s">
        <v>22</v>
      </c>
      <c r="C110" s="574">
        <v>215789</v>
      </c>
      <c r="D110" s="573"/>
      <c r="E110" s="896">
        <v>10580591</v>
      </c>
      <c r="F110" s="896"/>
      <c r="G110" s="896">
        <v>10541843</v>
      </c>
      <c r="H110" s="573"/>
      <c r="I110" s="574">
        <f>SUM(C110)+SUM(E110)-SUM(G110)</f>
        <v>254537</v>
      </c>
      <c r="K110" s="574"/>
    </row>
    <row r="111" spans="1:11" s="575" customFormat="1" ht="16.5">
      <c r="A111" s="572" t="s">
        <v>761</v>
      </c>
      <c r="B111" s="583"/>
      <c r="C111" s="1148"/>
      <c r="D111" s="585"/>
      <c r="E111" s="896"/>
      <c r="F111" s="896"/>
      <c r="G111" s="896"/>
      <c r="H111" s="585"/>
      <c r="I111" s="1148"/>
      <c r="K111" s="574"/>
    </row>
    <row r="112" spans="1:11" s="575" customFormat="1" ht="16.5">
      <c r="A112" s="568" t="s">
        <v>762</v>
      </c>
      <c r="B112" s="576" t="s">
        <v>22</v>
      </c>
      <c r="C112" s="574">
        <v>9317</v>
      </c>
      <c r="D112" s="577"/>
      <c r="E112" s="896">
        <v>86950</v>
      </c>
      <c r="F112" s="896"/>
      <c r="G112" s="896">
        <v>81698</v>
      </c>
      <c r="H112" s="577"/>
      <c r="I112" s="574">
        <f>SUM(C112)+SUM(E112)-SUM(G112)</f>
        <v>14569</v>
      </c>
      <c r="K112" s="574"/>
    </row>
    <row r="113" spans="1:11" s="575" customFormat="1" ht="16.5">
      <c r="A113" s="579" t="s">
        <v>763</v>
      </c>
      <c r="B113" s="576"/>
      <c r="C113" s="574"/>
      <c r="D113" s="577"/>
      <c r="E113" s="896"/>
      <c r="F113" s="896"/>
      <c r="G113" s="896"/>
      <c r="H113" s="577"/>
      <c r="I113" s="574"/>
      <c r="K113" s="1148"/>
    </row>
    <row r="114" spans="1:11" s="575" customFormat="1" ht="16.5">
      <c r="A114" s="572" t="s">
        <v>725</v>
      </c>
      <c r="B114" s="576" t="s">
        <v>22</v>
      </c>
      <c r="C114" s="574">
        <v>917465</v>
      </c>
      <c r="D114" s="577"/>
      <c r="E114" s="896">
        <v>2585803</v>
      </c>
      <c r="F114" s="896"/>
      <c r="G114" s="896">
        <v>2690000</v>
      </c>
      <c r="H114" s="577"/>
      <c r="I114" s="574">
        <f>SUM(C114)+SUM(E114)-SUM(G114)</f>
        <v>813268</v>
      </c>
      <c r="K114" s="574"/>
    </row>
    <row r="115" spans="1:11" s="575" customFormat="1" ht="16.5">
      <c r="A115" s="572" t="s">
        <v>1202</v>
      </c>
      <c r="B115" s="583" t="s">
        <v>106</v>
      </c>
      <c r="C115" s="1148"/>
      <c r="D115" s="585"/>
      <c r="E115" s="896"/>
      <c r="F115" s="896"/>
      <c r="G115" s="896"/>
      <c r="H115" s="585"/>
      <c r="I115" s="1148"/>
      <c r="K115" s="574"/>
    </row>
    <row r="116" spans="1:11" s="575" customFormat="1" ht="16.5">
      <c r="A116" s="568" t="s">
        <v>762</v>
      </c>
      <c r="B116" s="583" t="s">
        <v>22</v>
      </c>
      <c r="C116" s="574">
        <v>1415234</v>
      </c>
      <c r="D116" s="585"/>
      <c r="E116" s="896">
        <f>712007435-1</f>
        <v>712007434</v>
      </c>
      <c r="F116" s="896"/>
      <c r="G116" s="896">
        <v>705483675</v>
      </c>
      <c r="H116" s="585"/>
      <c r="I116" s="574">
        <f>SUM(C116)+SUM(E116)-SUM(G116)</f>
        <v>7938993</v>
      </c>
      <c r="K116" s="574"/>
    </row>
    <row r="117" spans="1:11" s="575" customFormat="1" ht="16.5">
      <c r="A117" s="568" t="s">
        <v>738</v>
      </c>
      <c r="B117" s="576"/>
      <c r="C117" s="574"/>
      <c r="D117" s="577"/>
      <c r="E117" s="896"/>
      <c r="F117" s="896"/>
      <c r="G117" s="896"/>
      <c r="H117" s="577"/>
      <c r="I117" s="574"/>
      <c r="K117" s="1148"/>
    </row>
    <row r="118" spans="1:11" s="575" customFormat="1" ht="16.5">
      <c r="A118" s="572" t="s">
        <v>1270</v>
      </c>
      <c r="B118" s="576" t="s">
        <v>22</v>
      </c>
      <c r="C118" s="574">
        <v>25012</v>
      </c>
      <c r="D118" s="577"/>
      <c r="E118" s="896">
        <v>9</v>
      </c>
      <c r="F118" s="896"/>
      <c r="G118" s="896">
        <v>0</v>
      </c>
      <c r="H118" s="577"/>
      <c r="I118" s="574">
        <f>SUM(C118)+SUM(E118)-SUM(G118)</f>
        <v>25021</v>
      </c>
      <c r="K118" s="574"/>
    </row>
    <row r="119" spans="1:11" s="575" customFormat="1" ht="16.5">
      <c r="A119" s="568" t="s">
        <v>1199</v>
      </c>
      <c r="B119" s="576"/>
      <c r="C119" s="574"/>
      <c r="D119" s="577"/>
      <c r="E119" s="896"/>
      <c r="F119" s="896"/>
      <c r="G119" s="896"/>
      <c r="H119" s="577"/>
      <c r="I119" s="574"/>
      <c r="K119" s="574"/>
    </row>
    <row r="120" spans="1:11" s="575" customFormat="1" ht="16.5">
      <c r="A120" s="572" t="s">
        <v>1271</v>
      </c>
      <c r="B120" s="576" t="s">
        <v>22</v>
      </c>
      <c r="C120" s="574">
        <v>78055</v>
      </c>
      <c r="D120" s="577"/>
      <c r="E120" s="896">
        <v>212488</v>
      </c>
      <c r="F120" s="896"/>
      <c r="G120" s="896">
        <v>268894</v>
      </c>
      <c r="H120" s="577"/>
      <c r="I120" s="574">
        <f>SUM(C120)+SUM(E120)-SUM(G120)</f>
        <v>21649</v>
      </c>
      <c r="K120" s="574"/>
    </row>
    <row r="121" spans="1:11" s="575" customFormat="1" ht="16.5">
      <c r="A121" s="572" t="s">
        <v>1272</v>
      </c>
      <c r="B121" s="576" t="s">
        <v>22</v>
      </c>
      <c r="C121" s="574">
        <v>146344</v>
      </c>
      <c r="D121" s="577"/>
      <c r="E121" s="896">
        <v>1856425</v>
      </c>
      <c r="F121" s="896"/>
      <c r="G121" s="896">
        <v>1832306</v>
      </c>
      <c r="H121" s="577"/>
      <c r="I121" s="574">
        <f>SUM(C121)+SUM(E121)-SUM(G121)</f>
        <v>170463</v>
      </c>
      <c r="K121" s="574"/>
    </row>
    <row r="122" spans="1:11" s="575" customFormat="1" ht="16.5">
      <c r="A122" s="579" t="s">
        <v>1290</v>
      </c>
      <c r="B122" s="576" t="s">
        <v>22</v>
      </c>
      <c r="C122" s="574"/>
      <c r="D122" s="577"/>
      <c r="E122" s="896"/>
      <c r="F122" s="896"/>
      <c r="G122" s="896"/>
      <c r="H122" s="577"/>
      <c r="I122" s="574"/>
      <c r="K122" s="574"/>
    </row>
    <row r="123" spans="1:11" s="575" customFormat="1" ht="16.5">
      <c r="A123" s="572" t="s">
        <v>725</v>
      </c>
      <c r="B123" s="576" t="s">
        <v>22</v>
      </c>
      <c r="C123" s="574">
        <v>1366566</v>
      </c>
      <c r="D123" s="577"/>
      <c r="E123" s="896">
        <v>92027416</v>
      </c>
      <c r="F123" s="896"/>
      <c r="G123" s="896">
        <v>92024950</v>
      </c>
      <c r="H123" s="577"/>
      <c r="I123" s="574">
        <f>SUM(C123)+SUM(E123)-SUM(G123)</f>
        <v>1369032</v>
      </c>
      <c r="K123" s="574"/>
    </row>
    <row r="124" spans="1:11" s="575" customFormat="1" ht="16.5">
      <c r="A124" s="582" t="s">
        <v>764</v>
      </c>
      <c r="B124" s="583" t="s">
        <v>22</v>
      </c>
      <c r="C124" s="1148" t="s">
        <v>22</v>
      </c>
      <c r="D124" s="585"/>
      <c r="E124" s="896"/>
      <c r="F124" s="896"/>
      <c r="G124" s="896"/>
      <c r="H124" s="585"/>
      <c r="I124" s="1148" t="s">
        <v>22</v>
      </c>
      <c r="K124" s="574"/>
    </row>
    <row r="125" spans="1:11" s="575" customFormat="1" ht="16.5">
      <c r="A125" s="572" t="s">
        <v>765</v>
      </c>
      <c r="B125" s="595" t="s">
        <v>22</v>
      </c>
      <c r="C125" s="574">
        <v>13192322</v>
      </c>
      <c r="D125" s="581"/>
      <c r="E125" s="896">
        <v>1170291285</v>
      </c>
      <c r="F125" s="896"/>
      <c r="G125" s="896">
        <f>1161151288+1</f>
        <v>1161151289</v>
      </c>
      <c r="H125" s="581"/>
      <c r="I125" s="574">
        <f>SUM(C125)+SUM(E125)-SUM(G125)</f>
        <v>22332318</v>
      </c>
      <c r="K125" s="574"/>
    </row>
    <row r="126" spans="1:11" s="575" customFormat="1" ht="16.5">
      <c r="A126" s="568" t="s">
        <v>1362</v>
      </c>
      <c r="B126" s="576"/>
      <c r="C126" s="574"/>
      <c r="D126" s="577"/>
      <c r="E126" s="896"/>
      <c r="F126" s="896"/>
      <c r="G126" s="896"/>
      <c r="H126" s="577"/>
      <c r="I126" s="574"/>
      <c r="K126" s="574"/>
    </row>
    <row r="127" spans="1:11" s="575" customFormat="1" ht="16.5">
      <c r="A127" s="568" t="s">
        <v>1292</v>
      </c>
      <c r="B127" s="576" t="s">
        <v>22</v>
      </c>
      <c r="C127" s="574">
        <v>4380274</v>
      </c>
      <c r="D127" s="577" t="s">
        <v>22</v>
      </c>
      <c r="E127" s="896">
        <v>1659779</v>
      </c>
      <c r="F127" s="896"/>
      <c r="G127" s="896">
        <v>425223</v>
      </c>
      <c r="H127" s="577"/>
      <c r="I127" s="574">
        <f>SUM(C127)+SUM(E127)-SUM(G127)</f>
        <v>5614830</v>
      </c>
      <c r="K127" s="574"/>
    </row>
    <row r="128" spans="1:11" s="575" customFormat="1" ht="16.5">
      <c r="A128" s="568" t="s">
        <v>725</v>
      </c>
      <c r="B128" s="576" t="s">
        <v>22</v>
      </c>
      <c r="C128" s="574">
        <v>277734</v>
      </c>
      <c r="D128" s="577"/>
      <c r="E128" s="896">
        <f>106767931+1</f>
        <v>106767932</v>
      </c>
      <c r="F128" s="896"/>
      <c r="G128" s="896">
        <v>106694000</v>
      </c>
      <c r="H128" s="577"/>
      <c r="I128" s="574">
        <f>SUM(C128)+SUM(E128)-SUM(G128)</f>
        <v>351666</v>
      </c>
      <c r="K128" s="574"/>
    </row>
    <row r="129" spans="1:11" s="575" customFormat="1" ht="16.5">
      <c r="A129" s="572" t="s">
        <v>752</v>
      </c>
      <c r="B129" s="576" t="s">
        <v>22</v>
      </c>
      <c r="C129" s="574">
        <v>1607</v>
      </c>
      <c r="D129" s="577"/>
      <c r="E129" s="896">
        <v>579889</v>
      </c>
      <c r="F129" s="896"/>
      <c r="G129" s="896">
        <v>469097</v>
      </c>
      <c r="H129" s="577"/>
      <c r="I129" s="574">
        <f>SUM(C129)+SUM(E129)-SUM(G129)</f>
        <v>112399</v>
      </c>
      <c r="K129" s="574"/>
    </row>
    <row r="130" spans="1:11" s="575" customFormat="1" ht="16.5">
      <c r="A130" s="572" t="s">
        <v>753</v>
      </c>
      <c r="B130" s="576" t="s">
        <v>22</v>
      </c>
      <c r="C130" s="574">
        <v>3933</v>
      </c>
      <c r="D130" s="577"/>
      <c r="E130" s="896">
        <f>45609</f>
        <v>45609</v>
      </c>
      <c r="F130" s="896"/>
      <c r="G130" s="896">
        <f>32587+1</f>
        <v>32588</v>
      </c>
      <c r="H130" s="577"/>
      <c r="I130" s="574">
        <f>SUM(C130)+SUM(E130)-SUM(G130)</f>
        <v>16954</v>
      </c>
      <c r="K130" s="574"/>
    </row>
    <row r="131" spans="1:11" s="575" customFormat="1" ht="16.5">
      <c r="A131" s="568" t="s">
        <v>766</v>
      </c>
      <c r="B131" s="576"/>
      <c r="C131" s="574" t="s">
        <v>22</v>
      </c>
      <c r="D131" s="577"/>
      <c r="E131" s="896"/>
      <c r="F131" s="896"/>
      <c r="G131" s="896"/>
      <c r="H131" s="577"/>
      <c r="I131" s="574" t="s">
        <v>22</v>
      </c>
      <c r="K131" s="574"/>
    </row>
    <row r="132" spans="1:11" s="575" customFormat="1" ht="16.5">
      <c r="A132" s="572" t="s">
        <v>725</v>
      </c>
      <c r="B132" s="576" t="s">
        <v>22</v>
      </c>
      <c r="C132" s="574">
        <v>12068769</v>
      </c>
      <c r="D132" s="577"/>
      <c r="E132" s="896">
        <v>5941157746</v>
      </c>
      <c r="F132" s="896"/>
      <c r="G132" s="896">
        <v>5929714858</v>
      </c>
      <c r="H132" s="577"/>
      <c r="I132" s="574">
        <f>SUM(C132)+SUM(E132)-SUM(G132)</f>
        <v>23511657</v>
      </c>
      <c r="K132" s="574"/>
    </row>
    <row r="133" spans="1:11" s="575" customFormat="1" ht="16.5">
      <c r="A133" s="572" t="s">
        <v>767</v>
      </c>
      <c r="B133" s="576" t="s">
        <v>22</v>
      </c>
      <c r="C133" s="574">
        <v>651233</v>
      </c>
      <c r="D133" s="577"/>
      <c r="E133" s="896">
        <v>171831006</v>
      </c>
      <c r="F133" s="896"/>
      <c r="G133" s="896">
        <v>176969418</v>
      </c>
      <c r="H133" s="577"/>
      <c r="I133" s="574">
        <f>SUM(C133)+SUM(E133)-SUM(G133)</f>
        <v>-4487179</v>
      </c>
      <c r="K133" s="574"/>
    </row>
    <row r="134" spans="1:11" s="575" customFormat="1" ht="16.5">
      <c r="K134" s="574"/>
    </row>
    <row r="135" spans="1:11" s="575" customFormat="1" ht="16.5">
      <c r="A135" s="572"/>
      <c r="B135" s="576"/>
      <c r="C135" s="581"/>
      <c r="D135" s="577"/>
      <c r="E135" s="896"/>
      <c r="F135" s="896"/>
      <c r="G135" s="896"/>
      <c r="H135" s="577"/>
      <c r="I135" s="574"/>
    </row>
    <row r="136" spans="1:11" s="575" customFormat="1" ht="16.5">
      <c r="A136" s="592"/>
      <c r="B136" s="576"/>
      <c r="C136" s="573"/>
      <c r="D136" s="577"/>
      <c r="E136" s="896"/>
      <c r="F136" s="896"/>
      <c r="G136" s="896"/>
      <c r="H136" s="577"/>
      <c r="I136" s="574"/>
    </row>
    <row r="137" spans="1:11" s="575" customFormat="1" ht="16.5">
      <c r="A137" s="572"/>
      <c r="B137" s="595"/>
      <c r="C137" s="573"/>
      <c r="D137" s="581"/>
      <c r="E137" s="896"/>
      <c r="F137" s="896"/>
      <c r="G137" s="896"/>
      <c r="H137" s="581"/>
      <c r="I137" s="574"/>
    </row>
    <row r="138" spans="1:11" s="575" customFormat="1" ht="16.5">
      <c r="A138" s="592" t="s">
        <v>750</v>
      </c>
      <c r="B138" s="576"/>
      <c r="C138" s="573"/>
      <c r="D138" s="577"/>
      <c r="E138" s="896"/>
      <c r="F138" s="896"/>
      <c r="G138" s="896"/>
      <c r="H138" s="577"/>
      <c r="I138" s="574"/>
    </row>
    <row r="139" spans="1:11" s="575" customFormat="1" ht="16.5">
      <c r="E139" s="896"/>
      <c r="F139" s="896"/>
      <c r="G139" s="896"/>
      <c r="I139" s="573"/>
    </row>
    <row r="140" spans="1:11" s="575" customFormat="1" ht="16.5">
      <c r="A140" s="572" t="s">
        <v>1245</v>
      </c>
      <c r="E140" s="896"/>
      <c r="F140" s="896"/>
      <c r="G140" s="896"/>
      <c r="I140" s="573"/>
    </row>
    <row r="141" spans="1:11" s="575" customFormat="1" ht="16.5">
      <c r="A141" s="572" t="s">
        <v>1363</v>
      </c>
      <c r="B141" s="576" t="s">
        <v>22</v>
      </c>
      <c r="C141" s="574">
        <v>11246635</v>
      </c>
      <c r="D141" s="577"/>
      <c r="E141" s="896">
        <v>656548318</v>
      </c>
      <c r="F141" s="896"/>
      <c r="G141" s="896">
        <v>640993837</v>
      </c>
      <c r="H141" s="577"/>
      <c r="I141" s="574">
        <f>SUM(C141)+SUM(E141)-SUM(G141)</f>
        <v>26801116</v>
      </c>
      <c r="K141" s="574"/>
    </row>
    <row r="142" spans="1:11" s="575" customFormat="1" ht="16.5">
      <c r="A142" s="568" t="s">
        <v>745</v>
      </c>
      <c r="B142" s="576"/>
      <c r="C142" s="574"/>
      <c r="D142" s="577"/>
      <c r="E142" s="896"/>
      <c r="F142" s="896"/>
      <c r="G142" s="896"/>
      <c r="H142" s="577"/>
      <c r="I142" s="574"/>
      <c r="K142" s="574"/>
    </row>
    <row r="143" spans="1:11" s="575" customFormat="1" ht="16.5">
      <c r="A143" s="572" t="s">
        <v>725</v>
      </c>
      <c r="B143" s="576" t="s">
        <v>22</v>
      </c>
      <c r="C143" s="574">
        <v>2784676521</v>
      </c>
      <c r="D143" s="577"/>
      <c r="E143" s="896">
        <v>1144467044</v>
      </c>
      <c r="F143" s="896"/>
      <c r="G143" s="896">
        <v>1175779290</v>
      </c>
      <c r="H143" s="577"/>
      <c r="I143" s="574">
        <f>SUM(C143)+SUM(E143)-SUM(G143)</f>
        <v>2753364275</v>
      </c>
      <c r="K143" s="574"/>
    </row>
    <row r="144" spans="1:11" s="575" customFormat="1" ht="16.5">
      <c r="A144" s="596" t="s">
        <v>768</v>
      </c>
      <c r="B144" s="589" t="s">
        <v>22</v>
      </c>
      <c r="C144" s="597">
        <f>SUM(C62:C143)</f>
        <v>4198568107</v>
      </c>
      <c r="D144" s="591"/>
      <c r="E144" s="597">
        <f>SUM(E62:E143)</f>
        <v>17719540291</v>
      </c>
      <c r="F144" s="591"/>
      <c r="G144" s="597">
        <f>SUM(G62:G143)</f>
        <v>17991164709</v>
      </c>
      <c r="H144" s="591"/>
      <c r="I144" s="597">
        <f>SUM(I62:I143)</f>
        <v>3926943689</v>
      </c>
    </row>
    <row r="145" spans="1:11" s="598" customFormat="1" ht="15.75" customHeight="1">
      <c r="A145" s="596"/>
      <c r="B145" s="576"/>
      <c r="C145" s="587"/>
      <c r="D145" s="577"/>
      <c r="E145" s="587"/>
      <c r="F145" s="577"/>
      <c r="G145" s="587"/>
      <c r="H145" s="577"/>
      <c r="I145" s="587"/>
    </row>
    <row r="146" spans="1:11" s="575" customFormat="1" ht="15.75" customHeight="1">
      <c r="A146" s="567" t="s">
        <v>769</v>
      </c>
      <c r="B146" s="576"/>
      <c r="C146" s="573"/>
      <c r="D146" s="577"/>
      <c r="E146" s="573"/>
      <c r="F146" s="577"/>
      <c r="G146" s="573"/>
      <c r="H146" s="577"/>
      <c r="I146" s="574"/>
    </row>
    <row r="147" spans="1:11" s="575" customFormat="1" ht="15" customHeight="1">
      <c r="A147" s="568" t="s">
        <v>22</v>
      </c>
      <c r="B147" s="576"/>
      <c r="C147" s="573"/>
      <c r="D147" s="577"/>
      <c r="E147" s="573"/>
      <c r="F147" s="577"/>
      <c r="G147" s="573"/>
      <c r="H147" s="577"/>
      <c r="I147" s="574"/>
    </row>
    <row r="148" spans="1:11" s="575" customFormat="1" ht="16.5">
      <c r="A148" s="568" t="s">
        <v>727</v>
      </c>
      <c r="B148" s="576" t="s">
        <v>22</v>
      </c>
      <c r="C148" s="573"/>
      <c r="D148" s="577"/>
      <c r="E148" s="573"/>
      <c r="F148" s="577"/>
      <c r="G148" s="573"/>
      <c r="H148" s="577"/>
      <c r="I148" s="574"/>
    </row>
    <row r="149" spans="1:11" s="575" customFormat="1" ht="16.5">
      <c r="A149" s="572" t="s">
        <v>770</v>
      </c>
      <c r="B149" s="576" t="s">
        <v>22</v>
      </c>
      <c r="C149" s="574">
        <v>3181176</v>
      </c>
      <c r="D149" s="577"/>
      <c r="E149" s="573">
        <v>137869900</v>
      </c>
      <c r="F149" s="573"/>
      <c r="G149" s="573">
        <f>137959287-1</f>
        <v>137959286</v>
      </c>
      <c r="H149" s="577"/>
      <c r="I149" s="574">
        <f>SUM(C149)+SUM(E149)-SUM(G149)</f>
        <v>3091790</v>
      </c>
      <c r="K149" s="574"/>
    </row>
    <row r="150" spans="1:11" s="575" customFormat="1" ht="16.5">
      <c r="A150" s="568" t="s">
        <v>771</v>
      </c>
      <c r="B150" s="576" t="s">
        <v>22</v>
      </c>
      <c r="C150" s="574"/>
      <c r="D150" s="577"/>
      <c r="E150" s="573"/>
      <c r="F150" s="573"/>
      <c r="G150" s="573"/>
      <c r="H150" s="577"/>
      <c r="I150" s="574"/>
      <c r="K150" s="574"/>
    </row>
    <row r="151" spans="1:11" s="575" customFormat="1" ht="16.5">
      <c r="A151" s="572" t="s">
        <v>1297</v>
      </c>
      <c r="B151" s="576" t="s">
        <v>22</v>
      </c>
      <c r="C151" s="574">
        <v>4924253</v>
      </c>
      <c r="D151" s="573"/>
      <c r="E151" s="573">
        <v>9537254</v>
      </c>
      <c r="F151" s="573"/>
      <c r="G151" s="573">
        <v>10009090</v>
      </c>
      <c r="H151" s="577"/>
      <c r="I151" s="574">
        <f>SUM(C151)+SUM(E151)-SUM(G151)</f>
        <v>4452417</v>
      </c>
      <c r="K151" s="574"/>
    </row>
    <row r="152" spans="1:11" s="575" customFormat="1" ht="16.5">
      <c r="A152" s="572" t="s">
        <v>1298</v>
      </c>
      <c r="B152" s="576" t="s">
        <v>22</v>
      </c>
      <c r="C152" s="574">
        <v>0</v>
      </c>
      <c r="D152" s="577"/>
      <c r="E152" s="573">
        <v>260219</v>
      </c>
      <c r="F152" s="573"/>
      <c r="G152" s="573">
        <v>0</v>
      </c>
      <c r="H152" s="577"/>
      <c r="I152" s="574">
        <f>SUM(C152)+SUM(E152)-SUM(G152)</f>
        <v>260219</v>
      </c>
      <c r="K152" s="574"/>
    </row>
    <row r="153" spans="1:11" s="575" customFormat="1" ht="16.5">
      <c r="A153" s="572" t="s">
        <v>1299</v>
      </c>
      <c r="B153" s="576" t="s">
        <v>22</v>
      </c>
      <c r="C153" s="574">
        <v>31768</v>
      </c>
      <c r="D153" s="577"/>
      <c r="E153" s="573">
        <v>35312690</v>
      </c>
      <c r="F153" s="573"/>
      <c r="G153" s="573">
        <f>35312653-1</f>
        <v>35312652</v>
      </c>
      <c r="H153" s="577"/>
      <c r="I153" s="574">
        <f>SUM(C153)+SUM(E153)-SUM(G153)</f>
        <v>31806</v>
      </c>
      <c r="K153" s="574"/>
    </row>
    <row r="154" spans="1:11" s="575" customFormat="1" ht="16.5">
      <c r="A154" s="572" t="s">
        <v>1300</v>
      </c>
      <c r="B154" s="576" t="s">
        <v>22</v>
      </c>
      <c r="C154" s="574">
        <v>146872825</v>
      </c>
      <c r="D154" s="577"/>
      <c r="E154" s="573">
        <v>548915897</v>
      </c>
      <c r="F154" s="573"/>
      <c r="G154" s="573">
        <v>603407084</v>
      </c>
      <c r="H154" s="577"/>
      <c r="I154" s="574">
        <f>SUM(C154)+SUM(E154)-SUM(G154)</f>
        <v>92381638</v>
      </c>
      <c r="K154" s="574"/>
    </row>
    <row r="155" spans="1:11" s="575" customFormat="1" ht="16.5">
      <c r="A155" s="568" t="s">
        <v>1206</v>
      </c>
      <c r="B155" s="576"/>
      <c r="C155" s="574"/>
      <c r="D155" s="577"/>
      <c r="E155" s="573"/>
      <c r="F155" s="573"/>
      <c r="G155" s="573"/>
      <c r="H155" s="577"/>
      <c r="I155" s="574"/>
      <c r="K155" s="574"/>
    </row>
    <row r="156" spans="1:11" s="575" customFormat="1" ht="16.5">
      <c r="A156" s="572" t="s">
        <v>770</v>
      </c>
      <c r="B156" s="576" t="s">
        <v>22</v>
      </c>
      <c r="C156" s="574">
        <v>798562</v>
      </c>
      <c r="D156" s="577"/>
      <c r="E156" s="573">
        <v>16188237</v>
      </c>
      <c r="F156" s="573"/>
      <c r="G156" s="573">
        <v>16558713</v>
      </c>
      <c r="H156" s="577"/>
      <c r="I156" s="574">
        <f>SUM(C156)+SUM(E156)-SUM(G156)</f>
        <v>428086</v>
      </c>
      <c r="K156" s="574"/>
    </row>
    <row r="157" spans="1:11" s="575" customFormat="1" ht="16.5">
      <c r="A157" s="568" t="s">
        <v>741</v>
      </c>
      <c r="B157" s="576" t="s">
        <v>22</v>
      </c>
      <c r="C157" s="574"/>
      <c r="D157" s="577"/>
      <c r="E157" s="573"/>
      <c r="F157" s="573"/>
      <c r="G157" s="573"/>
      <c r="H157" s="577"/>
      <c r="I157" s="574"/>
      <c r="K157" s="574"/>
    </row>
    <row r="158" spans="1:11" s="575" customFormat="1" ht="16.5">
      <c r="A158" s="572" t="s">
        <v>770</v>
      </c>
      <c r="B158" s="576" t="s">
        <v>22</v>
      </c>
      <c r="C158" s="574">
        <v>37687912</v>
      </c>
      <c r="D158" s="577"/>
      <c r="E158" s="573">
        <v>1408449358</v>
      </c>
      <c r="F158" s="573"/>
      <c r="G158" s="573">
        <v>1424498189</v>
      </c>
      <c r="H158" s="577"/>
      <c r="I158" s="574">
        <f>SUM(C158)+SUM(E158)-SUM(G158)</f>
        <v>21639081</v>
      </c>
      <c r="K158" s="574"/>
    </row>
    <row r="159" spans="1:11" s="575" customFormat="1" ht="16.5">
      <c r="A159" s="568" t="s">
        <v>742</v>
      </c>
      <c r="B159" s="576" t="s">
        <v>22</v>
      </c>
      <c r="C159" s="574"/>
      <c r="D159" s="577"/>
      <c r="E159" s="573"/>
      <c r="F159" s="573"/>
      <c r="G159" s="573"/>
      <c r="H159" s="577"/>
      <c r="I159" s="574"/>
      <c r="K159" s="574"/>
    </row>
    <row r="160" spans="1:11" s="575" customFormat="1" ht="16.5">
      <c r="A160" s="572" t="s">
        <v>772</v>
      </c>
      <c r="B160" s="576" t="s">
        <v>22</v>
      </c>
      <c r="C160" s="574">
        <v>1477535</v>
      </c>
      <c r="D160" s="577"/>
      <c r="E160" s="573">
        <v>1115567286</v>
      </c>
      <c r="F160" s="573"/>
      <c r="G160" s="573">
        <v>1115812646</v>
      </c>
      <c r="H160" s="577"/>
      <c r="I160" s="574">
        <f>SUM(C160)+SUM(E160)-SUM(G160)</f>
        <v>1232175</v>
      </c>
      <c r="K160" s="574"/>
    </row>
    <row r="161" spans="1:11" s="575" customFormat="1" ht="16.5">
      <c r="A161" s="596" t="s">
        <v>773</v>
      </c>
      <c r="B161" s="589" t="s">
        <v>22</v>
      </c>
      <c r="C161" s="597">
        <f>SUM(C149:C160)</f>
        <v>194974031</v>
      </c>
      <c r="D161" s="591"/>
      <c r="E161" s="597">
        <f>SUM(E149:E160)</f>
        <v>3272100841</v>
      </c>
      <c r="F161" s="591"/>
      <c r="G161" s="597">
        <f>SUM(G149:G160)</f>
        <v>3343557660</v>
      </c>
      <c r="H161" s="591"/>
      <c r="I161" s="597">
        <f>SUM(I149:I160)</f>
        <v>123517212</v>
      </c>
    </row>
    <row r="162" spans="1:11" s="575" customFormat="1" ht="16.5">
      <c r="A162" s="568"/>
      <c r="B162" s="576"/>
      <c r="C162" s="587"/>
      <c r="D162" s="577"/>
      <c r="E162" s="587"/>
      <c r="F162" s="577"/>
      <c r="G162" s="587"/>
      <c r="H162" s="577"/>
      <c r="I162" s="1150"/>
    </row>
    <row r="163" spans="1:11" s="575" customFormat="1" ht="16.5">
      <c r="A163" s="567" t="s">
        <v>774</v>
      </c>
      <c r="B163" s="576"/>
      <c r="C163" s="573"/>
      <c r="D163" s="577"/>
      <c r="E163" s="573"/>
      <c r="F163" s="577"/>
      <c r="G163" s="573"/>
      <c r="H163" s="577"/>
      <c r="I163" s="574"/>
    </row>
    <row r="164" spans="1:11" s="575" customFormat="1" ht="16.5">
      <c r="A164" s="568"/>
      <c r="B164" s="576"/>
      <c r="C164" s="573"/>
      <c r="D164" s="577"/>
      <c r="E164" s="573"/>
      <c r="F164" s="577"/>
      <c r="G164" s="573"/>
      <c r="H164" s="577"/>
      <c r="I164" s="574"/>
    </row>
    <row r="165" spans="1:11" s="575" customFormat="1" ht="16.5">
      <c r="A165" s="568" t="s">
        <v>771</v>
      </c>
      <c r="B165" s="576" t="s">
        <v>22</v>
      </c>
      <c r="C165" s="573"/>
      <c r="D165" s="577"/>
      <c r="E165" s="573"/>
      <c r="F165" s="577"/>
      <c r="G165" s="573"/>
      <c r="H165" s="577"/>
      <c r="I165" s="574"/>
    </row>
    <row r="166" spans="1:11" s="575" customFormat="1" ht="16.5">
      <c r="A166" s="572" t="s">
        <v>1303</v>
      </c>
      <c r="B166" s="576" t="s">
        <v>22</v>
      </c>
      <c r="C166" s="574">
        <v>0</v>
      </c>
      <c r="D166" s="577"/>
      <c r="E166" s="573">
        <v>138752659</v>
      </c>
      <c r="F166" s="573"/>
      <c r="G166" s="573">
        <v>138752659</v>
      </c>
      <c r="H166" s="577"/>
      <c r="I166" s="574">
        <f>SUM(C166)+SUM(E166)-SUM(G166)</f>
        <v>0</v>
      </c>
      <c r="K166" s="574"/>
    </row>
    <row r="167" spans="1:11" s="575" customFormat="1" ht="16.5">
      <c r="A167" s="572" t="s">
        <v>1301</v>
      </c>
      <c r="B167" s="576" t="s">
        <v>22</v>
      </c>
      <c r="C167" s="574">
        <v>31516792</v>
      </c>
      <c r="D167" s="577"/>
      <c r="E167" s="573">
        <v>1186815</v>
      </c>
      <c r="F167" s="573"/>
      <c r="G167" s="573">
        <v>991297</v>
      </c>
      <c r="H167" s="577"/>
      <c r="I167" s="574">
        <f>SUM(C167)+SUM(E167)-SUM(G167)</f>
        <v>31712310</v>
      </c>
      <c r="K167" s="574"/>
    </row>
    <row r="168" spans="1:11" s="575" customFormat="1" ht="16.5">
      <c r="A168" s="572" t="s">
        <v>1302</v>
      </c>
      <c r="B168" s="576" t="s">
        <v>22</v>
      </c>
      <c r="C168" s="574">
        <v>74632561</v>
      </c>
      <c r="D168" s="577"/>
      <c r="E168" s="573">
        <v>380479</v>
      </c>
      <c r="F168" s="573"/>
      <c r="G168" s="573">
        <v>75013040</v>
      </c>
      <c r="H168" s="577"/>
      <c r="I168" s="574">
        <f>SUM(C168)+SUM(E168)-SUM(G168)</f>
        <v>0</v>
      </c>
      <c r="K168" s="574"/>
    </row>
    <row r="169" spans="1:11" s="575" customFormat="1" ht="16.5">
      <c r="A169" s="572" t="s">
        <v>733</v>
      </c>
      <c r="B169" s="576"/>
      <c r="C169" s="574"/>
      <c r="D169" s="577"/>
      <c r="E169" s="573"/>
      <c r="F169" s="573"/>
      <c r="G169" s="573"/>
      <c r="H169" s="577"/>
      <c r="I169" s="574"/>
      <c r="K169" s="574"/>
    </row>
    <row r="170" spans="1:11" s="575" customFormat="1" ht="16.5">
      <c r="A170" s="572" t="s">
        <v>725</v>
      </c>
      <c r="B170" s="576" t="s">
        <v>22</v>
      </c>
      <c r="C170" s="574">
        <v>355760</v>
      </c>
      <c r="D170" s="577"/>
      <c r="E170" s="573">
        <v>42671799</v>
      </c>
      <c r="F170" s="573"/>
      <c r="G170" s="573">
        <v>39894175</v>
      </c>
      <c r="H170" s="577"/>
      <c r="I170" s="574">
        <f t="shared" ref="I170:I172" si="6">SUM(C170)+SUM(E170)-SUM(G170)</f>
        <v>3133384</v>
      </c>
      <c r="K170" s="574"/>
    </row>
    <row r="171" spans="1:11" s="575" customFormat="1" ht="16.5">
      <c r="A171" s="572" t="s">
        <v>735</v>
      </c>
      <c r="B171" s="576"/>
      <c r="C171" s="574"/>
      <c r="D171" s="577"/>
      <c r="E171" s="573"/>
      <c r="F171" s="573"/>
      <c r="G171" s="573"/>
      <c r="H171" s="577"/>
      <c r="I171" s="574"/>
      <c r="K171" s="574"/>
    </row>
    <row r="172" spans="1:11" s="575" customFormat="1" ht="16.5">
      <c r="A172" s="572" t="s">
        <v>725</v>
      </c>
      <c r="B172" s="576" t="s">
        <v>22</v>
      </c>
      <c r="C172" s="574">
        <v>48848</v>
      </c>
      <c r="D172" s="577"/>
      <c r="E172" s="573">
        <v>3080983</v>
      </c>
      <c r="F172" s="573"/>
      <c r="G172" s="573">
        <v>3080249</v>
      </c>
      <c r="H172" s="577"/>
      <c r="I172" s="574">
        <f t="shared" si="6"/>
        <v>49582</v>
      </c>
      <c r="K172" s="574"/>
    </row>
    <row r="173" spans="1:11" s="575" customFormat="1" ht="16.5">
      <c r="A173" s="568" t="s">
        <v>775</v>
      </c>
      <c r="B173" s="576" t="s">
        <v>22</v>
      </c>
      <c r="C173" s="574"/>
      <c r="D173" s="577"/>
      <c r="E173" s="573"/>
      <c r="F173" s="573"/>
      <c r="G173" s="573"/>
      <c r="H173" s="577"/>
      <c r="I173" s="574"/>
      <c r="K173" s="574"/>
    </row>
    <row r="174" spans="1:11" s="575" customFormat="1" ht="16.5">
      <c r="A174" s="582" t="s">
        <v>776</v>
      </c>
      <c r="B174" s="583" t="s">
        <v>22</v>
      </c>
      <c r="C174" s="574">
        <v>40333</v>
      </c>
      <c r="D174" s="585"/>
      <c r="E174" s="573">
        <v>1234192</v>
      </c>
      <c r="F174" s="573"/>
      <c r="G174" s="573">
        <v>1273000</v>
      </c>
      <c r="H174" s="594"/>
      <c r="I174" s="574">
        <f>SUM(C174)+SUM(E174)-SUM(G174)</f>
        <v>1525</v>
      </c>
      <c r="K174" s="574"/>
    </row>
    <row r="175" spans="1:11" s="575" customFormat="1" ht="16.5">
      <c r="A175" s="572" t="s">
        <v>777</v>
      </c>
      <c r="B175" s="576" t="s">
        <v>22</v>
      </c>
      <c r="C175" s="574">
        <v>2704238</v>
      </c>
      <c r="D175" s="577"/>
      <c r="E175" s="573">
        <v>1581698779</v>
      </c>
      <c r="F175" s="573"/>
      <c r="G175" s="573">
        <v>1580880990</v>
      </c>
      <c r="H175" s="577"/>
      <c r="I175" s="574">
        <f t="shared" ref="I175" si="7">SUM(C175)+SUM(E175)-SUM(G175)</f>
        <v>3522027</v>
      </c>
      <c r="K175" s="574"/>
    </row>
    <row r="176" spans="1:11" s="575" customFormat="1" ht="16.5">
      <c r="A176" s="596" t="s">
        <v>778</v>
      </c>
      <c r="B176" s="589" t="s">
        <v>22</v>
      </c>
      <c r="C176" s="600">
        <f>SUM(C166:C175)</f>
        <v>109298532</v>
      </c>
      <c r="D176" s="591"/>
      <c r="E176" s="600">
        <f>SUM(E166:E175)</f>
        <v>1769005706</v>
      </c>
      <c r="F176" s="591"/>
      <c r="G176" s="600">
        <f>SUM(G166:G175)</f>
        <v>1839885410</v>
      </c>
      <c r="H176" s="591"/>
      <c r="I176" s="600">
        <f>SUM(I166:I175)</f>
        <v>38418828</v>
      </c>
    </row>
    <row r="177" spans="1:11" s="575" customFormat="1" ht="16.5">
      <c r="A177" s="596"/>
      <c r="B177" s="589"/>
      <c r="C177" s="1005"/>
      <c r="D177" s="591"/>
      <c r="E177" s="1005"/>
      <c r="F177" s="591"/>
      <c r="G177" s="1005"/>
      <c r="H177" s="591"/>
      <c r="I177" s="1005"/>
    </row>
    <row r="178" spans="1:11" s="575" customFormat="1" ht="16.5">
      <c r="A178" s="568"/>
      <c r="B178" s="576" t="s">
        <v>22</v>
      </c>
      <c r="C178" s="587"/>
      <c r="D178" s="577"/>
      <c r="E178" s="587"/>
      <c r="F178" s="577"/>
      <c r="G178" s="587"/>
      <c r="H178" s="577"/>
      <c r="I178" s="1150"/>
    </row>
    <row r="179" spans="1:11" s="575" customFormat="1" ht="16.5">
      <c r="C179" s="573"/>
      <c r="D179" s="573"/>
      <c r="E179" s="573"/>
      <c r="F179" s="573"/>
      <c r="G179" s="573"/>
      <c r="H179" s="573"/>
      <c r="I179" s="573"/>
    </row>
    <row r="180" spans="1:11" s="575" customFormat="1" ht="16.5">
      <c r="C180" s="573"/>
      <c r="D180" s="573"/>
      <c r="E180" s="573"/>
      <c r="F180" s="573"/>
      <c r="G180" s="573"/>
      <c r="H180" s="573"/>
      <c r="I180" s="573"/>
    </row>
    <row r="181" spans="1:11" s="575" customFormat="1" ht="16.5">
      <c r="A181" s="567"/>
      <c r="B181" s="576"/>
      <c r="C181" s="573"/>
      <c r="D181" s="577"/>
      <c r="E181" s="897"/>
      <c r="F181" s="896"/>
      <c r="G181" s="897"/>
      <c r="H181" s="577"/>
      <c r="I181" s="574"/>
    </row>
    <row r="182" spans="1:11" s="575" customFormat="1" ht="16.5">
      <c r="A182" s="572"/>
      <c r="B182" s="576"/>
      <c r="C182" s="573"/>
      <c r="D182" s="577"/>
      <c r="E182" s="897"/>
      <c r="F182" s="896"/>
      <c r="G182" s="897"/>
      <c r="H182" s="577"/>
      <c r="I182" s="574"/>
    </row>
    <row r="183" spans="1:11" s="575" customFormat="1" ht="16.5">
      <c r="A183" s="568" t="s">
        <v>22</v>
      </c>
      <c r="B183" s="576"/>
      <c r="C183" s="573"/>
      <c r="D183" s="577"/>
      <c r="E183" s="897"/>
      <c r="F183" s="896"/>
      <c r="G183" s="897"/>
      <c r="H183" s="577"/>
      <c r="I183" s="574"/>
    </row>
    <row r="184" spans="1:11" s="575" customFormat="1" ht="16.5">
      <c r="A184" s="567" t="s">
        <v>599</v>
      </c>
      <c r="I184" s="573"/>
    </row>
    <row r="185" spans="1:11" s="575" customFormat="1" ht="16.5">
      <c r="I185" s="573"/>
    </row>
    <row r="186" spans="1:11" s="575" customFormat="1" ht="16.5">
      <c r="A186" s="568" t="s">
        <v>721</v>
      </c>
      <c r="I186" s="573"/>
    </row>
    <row r="187" spans="1:11" s="575" customFormat="1" ht="16.5">
      <c r="A187" s="572" t="s">
        <v>1278</v>
      </c>
      <c r="B187" s="576" t="s">
        <v>22</v>
      </c>
      <c r="C187" s="574">
        <v>112941</v>
      </c>
      <c r="D187" s="577"/>
      <c r="E187" s="573">
        <v>655212</v>
      </c>
      <c r="F187" s="573"/>
      <c r="G187" s="573">
        <v>755035</v>
      </c>
      <c r="H187" s="577"/>
      <c r="I187" s="574">
        <f>SUM(C187)+SUM(E187)-SUM(G187)</f>
        <v>13118</v>
      </c>
      <c r="K187" s="574"/>
    </row>
    <row r="188" spans="1:11" s="598" customFormat="1" ht="16.5">
      <c r="A188" s="568" t="s">
        <v>728</v>
      </c>
      <c r="B188" s="576" t="s">
        <v>22</v>
      </c>
      <c r="C188" s="574"/>
      <c r="D188" s="577"/>
      <c r="E188" s="573"/>
      <c r="F188" s="573"/>
      <c r="G188" s="573"/>
      <c r="H188" s="577"/>
      <c r="I188" s="574"/>
      <c r="K188" s="574"/>
    </row>
    <row r="189" spans="1:11" s="575" customFormat="1" ht="16.5">
      <c r="A189" s="572" t="s">
        <v>779</v>
      </c>
      <c r="B189" s="576" t="s">
        <v>22</v>
      </c>
      <c r="C189" s="574">
        <v>2214541</v>
      </c>
      <c r="D189" s="577" t="s">
        <v>22</v>
      </c>
      <c r="E189" s="573">
        <f>2680048383+1</f>
        <v>2680048384</v>
      </c>
      <c r="F189" s="573"/>
      <c r="G189" s="573">
        <v>2674631798</v>
      </c>
      <c r="H189" s="577" t="s">
        <v>22</v>
      </c>
      <c r="I189" s="574">
        <f>SUM(C189)+SUM(E189)-SUM(G189)</f>
        <v>7631127</v>
      </c>
      <c r="K189" s="574"/>
    </row>
    <row r="190" spans="1:11" s="575" customFormat="1" ht="16.5">
      <c r="A190" s="599" t="s">
        <v>780</v>
      </c>
      <c r="B190" s="589" t="s">
        <v>22</v>
      </c>
      <c r="C190" s="597">
        <f>SUM(C187:C189)</f>
        <v>2327482</v>
      </c>
      <c r="D190" s="591"/>
      <c r="E190" s="597">
        <f>SUM(E187:E189)</f>
        <v>2680703596</v>
      </c>
      <c r="F190" s="591"/>
      <c r="G190" s="597">
        <f>SUM(G187:G189)</f>
        <v>2675386833</v>
      </c>
      <c r="H190" s="591"/>
      <c r="I190" s="597">
        <f>SUM(I187:I189)</f>
        <v>7644245</v>
      </c>
    </row>
    <row r="191" spans="1:11" s="575" customFormat="1" ht="16.5">
      <c r="I191" s="573"/>
    </row>
    <row r="192" spans="1:11" s="575" customFormat="1" ht="16.5">
      <c r="A192" s="567" t="s">
        <v>625</v>
      </c>
      <c r="B192" s="576" t="s">
        <v>22</v>
      </c>
      <c r="C192" s="587"/>
      <c r="D192" s="577"/>
      <c r="E192" s="587"/>
      <c r="F192" s="577"/>
      <c r="G192" s="587"/>
      <c r="H192" s="577"/>
      <c r="I192" s="1150"/>
    </row>
    <row r="193" spans="1:11" s="575" customFormat="1" ht="16.5">
      <c r="A193" s="567"/>
      <c r="B193" s="576" t="s">
        <v>22</v>
      </c>
      <c r="C193" s="587"/>
      <c r="D193" s="577"/>
      <c r="E193" s="587"/>
      <c r="F193" s="577"/>
      <c r="G193" s="587"/>
      <c r="H193" s="577"/>
      <c r="I193" s="1150"/>
    </row>
    <row r="194" spans="1:11" s="575" customFormat="1" ht="16.5">
      <c r="A194" s="568" t="s">
        <v>1125</v>
      </c>
      <c r="B194" s="576"/>
      <c r="C194" s="587"/>
      <c r="D194" s="577"/>
      <c r="E194" s="587"/>
      <c r="F194" s="577"/>
      <c r="G194" s="587"/>
      <c r="H194" s="577"/>
      <c r="I194" s="1150"/>
    </row>
    <row r="195" spans="1:11" s="575" customFormat="1" ht="16.5">
      <c r="A195" s="572" t="s">
        <v>1126</v>
      </c>
      <c r="B195" s="576" t="s">
        <v>22</v>
      </c>
      <c r="C195" s="574">
        <v>720334</v>
      </c>
      <c r="D195" s="577"/>
      <c r="E195" s="573">
        <v>30457952</v>
      </c>
      <c r="F195" s="573"/>
      <c r="G195" s="573">
        <v>30546890</v>
      </c>
      <c r="H195" s="577"/>
      <c r="I195" s="574">
        <f>SUM(C195)+SUM(E195)-SUM(G195)</f>
        <v>631396</v>
      </c>
      <c r="K195" s="574"/>
    </row>
    <row r="196" spans="1:11" s="575" customFormat="1" ht="16.5">
      <c r="A196" s="579" t="s">
        <v>739</v>
      </c>
      <c r="B196" s="576" t="s">
        <v>22</v>
      </c>
      <c r="C196" s="574" t="s">
        <v>22</v>
      </c>
      <c r="D196" s="577"/>
      <c r="E196" s="573"/>
      <c r="F196" s="573"/>
      <c r="G196" s="573"/>
      <c r="H196" s="577"/>
      <c r="I196" s="574" t="s">
        <v>22</v>
      </c>
      <c r="K196" s="574"/>
    </row>
    <row r="197" spans="1:11" s="598" customFormat="1" ht="16.5">
      <c r="A197" s="572" t="s">
        <v>782</v>
      </c>
      <c r="B197" s="576" t="s">
        <v>22</v>
      </c>
      <c r="C197" s="574">
        <v>537</v>
      </c>
      <c r="D197" s="577"/>
      <c r="E197" s="573">
        <v>5510</v>
      </c>
      <c r="F197" s="573"/>
      <c r="G197" s="573">
        <v>6047</v>
      </c>
      <c r="H197" s="577"/>
      <c r="I197" s="574">
        <f>SUM(C197)+SUM(E197)-SUM(G197)</f>
        <v>0</v>
      </c>
      <c r="K197" s="574"/>
    </row>
    <row r="198" spans="1:11" s="575" customFormat="1" ht="16.5">
      <c r="A198" s="599" t="s">
        <v>783</v>
      </c>
      <c r="B198" s="589" t="s">
        <v>22</v>
      </c>
      <c r="C198" s="597">
        <f>SUM(C195:C197)</f>
        <v>720871</v>
      </c>
      <c r="D198" s="591"/>
      <c r="E198" s="597">
        <f>SUM(E195:E197)</f>
        <v>30463462</v>
      </c>
      <c r="F198" s="591"/>
      <c r="G198" s="597">
        <f>SUM(G195:G197)</f>
        <v>30552937</v>
      </c>
      <c r="H198" s="591"/>
      <c r="I198" s="597">
        <f>SUM(I195:I197)</f>
        <v>631396</v>
      </c>
    </row>
    <row r="199" spans="1:11" s="575" customFormat="1" ht="16.5">
      <c r="A199" s="599"/>
      <c r="B199" s="576"/>
      <c r="C199" s="587"/>
      <c r="D199" s="577"/>
      <c r="E199" s="587"/>
      <c r="F199" s="577"/>
      <c r="G199" s="587"/>
      <c r="H199" s="577"/>
      <c r="I199" s="587"/>
    </row>
    <row r="200" spans="1:11" s="575" customFormat="1" ht="16.5">
      <c r="A200" s="599"/>
      <c r="B200" s="576" t="s">
        <v>22</v>
      </c>
      <c r="C200" s="587"/>
      <c r="D200" s="577"/>
      <c r="E200" s="587"/>
      <c r="F200" s="577"/>
      <c r="G200" s="587"/>
      <c r="H200" s="577"/>
      <c r="I200" s="1150"/>
    </row>
    <row r="201" spans="1:11" s="575" customFormat="1" ht="16.5">
      <c r="A201" s="567" t="s">
        <v>784</v>
      </c>
      <c r="B201" s="576" t="s">
        <v>22</v>
      </c>
      <c r="C201" s="587"/>
      <c r="D201" s="577"/>
      <c r="E201" s="587"/>
      <c r="F201" s="577"/>
      <c r="G201" s="587"/>
      <c r="H201" s="577"/>
      <c r="I201" s="1150"/>
    </row>
    <row r="202" spans="1:11" s="575" customFormat="1" ht="16.5">
      <c r="A202" s="568" t="s">
        <v>22</v>
      </c>
      <c r="B202" s="576" t="s">
        <v>22</v>
      </c>
      <c r="C202" s="573"/>
      <c r="D202" s="577"/>
      <c r="E202" s="573"/>
      <c r="F202" s="577"/>
      <c r="G202" s="573"/>
      <c r="H202" s="577"/>
      <c r="I202" s="574"/>
    </row>
    <row r="203" spans="1:11" s="575" customFormat="1" ht="16.5">
      <c r="A203" s="568" t="s">
        <v>721</v>
      </c>
      <c r="B203" s="576" t="s">
        <v>22</v>
      </c>
      <c r="C203" s="574" t="s">
        <v>22</v>
      </c>
      <c r="D203" s="577"/>
      <c r="E203" s="573"/>
      <c r="F203" s="577"/>
      <c r="G203" s="573"/>
      <c r="H203" s="577"/>
      <c r="I203" s="574" t="s">
        <v>22</v>
      </c>
    </row>
    <row r="204" spans="1:11" s="575" customFormat="1" ht="16.5">
      <c r="A204" s="572" t="s">
        <v>785</v>
      </c>
      <c r="B204" s="576" t="s">
        <v>22</v>
      </c>
      <c r="C204" s="574">
        <v>47439</v>
      </c>
      <c r="D204" s="577"/>
      <c r="E204" s="573">
        <v>1749928</v>
      </c>
      <c r="F204" s="573"/>
      <c r="G204" s="573">
        <f>1698935+1</f>
        <v>1698936</v>
      </c>
      <c r="H204" s="577"/>
      <c r="I204" s="574">
        <f>SUM(C204)+SUM(E204)-SUM(G204)</f>
        <v>98431</v>
      </c>
      <c r="K204" s="574"/>
    </row>
    <row r="205" spans="1:11" s="575" customFormat="1" ht="16.5">
      <c r="A205" s="568" t="s">
        <v>742</v>
      </c>
      <c r="B205" s="576" t="s">
        <v>22</v>
      </c>
      <c r="C205" s="574" t="s">
        <v>22</v>
      </c>
      <c r="D205" s="577"/>
      <c r="E205" s="573"/>
      <c r="F205" s="573"/>
      <c r="G205" s="573"/>
      <c r="H205" s="577"/>
      <c r="I205" s="574" t="s">
        <v>22</v>
      </c>
      <c r="K205" s="574"/>
    </row>
    <row r="206" spans="1:11" s="575" customFormat="1" ht="16.5">
      <c r="A206" s="568" t="s">
        <v>1269</v>
      </c>
      <c r="B206" s="576" t="s">
        <v>22</v>
      </c>
      <c r="C206" s="574">
        <v>34681159957</v>
      </c>
      <c r="D206" s="577" t="s">
        <v>22</v>
      </c>
      <c r="E206" s="573">
        <v>8394336633</v>
      </c>
      <c r="F206" s="573"/>
      <c r="G206" s="573">
        <v>2374413286</v>
      </c>
      <c r="H206" s="577" t="s">
        <v>22</v>
      </c>
      <c r="I206" s="574">
        <f>SUM(C206)+SUM(E206)-SUM(G206)</f>
        <v>40701083304</v>
      </c>
      <c r="K206" s="574"/>
    </row>
    <row r="207" spans="1:11" s="598" customFormat="1" ht="16.5">
      <c r="A207" s="596" t="s">
        <v>786</v>
      </c>
      <c r="B207" s="589" t="s">
        <v>22</v>
      </c>
      <c r="C207" s="597">
        <f>SUM(C204:C206)</f>
        <v>34681207396</v>
      </c>
      <c r="D207" s="591" t="s">
        <v>22</v>
      </c>
      <c r="E207" s="597">
        <f>SUM(E204:E206)</f>
        <v>8396086561</v>
      </c>
      <c r="F207" s="591" t="s">
        <v>22</v>
      </c>
      <c r="G207" s="597">
        <f>SUM(G204:G206)</f>
        <v>2376112222</v>
      </c>
      <c r="H207" s="591" t="s">
        <v>22</v>
      </c>
      <c r="I207" s="597">
        <f>SUM(I204:I206)</f>
        <v>40701181735</v>
      </c>
    </row>
    <row r="208" spans="1:11" s="575" customFormat="1" ht="16.5">
      <c r="A208" s="596"/>
      <c r="B208" s="589"/>
      <c r="C208" s="1005"/>
      <c r="D208" s="591"/>
      <c r="E208" s="1005"/>
      <c r="F208" s="591"/>
      <c r="G208" s="1005"/>
      <c r="H208" s="591"/>
      <c r="I208" s="1005"/>
    </row>
    <row r="209" spans="1:16384" s="575" customFormat="1" ht="16.5">
      <c r="A209" s="572"/>
      <c r="B209" s="576"/>
      <c r="C209" s="573"/>
      <c r="D209" s="577"/>
      <c r="E209" s="573"/>
      <c r="F209" s="577"/>
      <c r="G209" s="573"/>
      <c r="H209" s="577"/>
      <c r="I209" s="1148"/>
    </row>
    <row r="210" spans="1:16384" s="575" customFormat="1" ht="16.5">
      <c r="A210" s="567" t="s">
        <v>787</v>
      </c>
      <c r="B210" s="576"/>
      <c r="C210" s="573"/>
      <c r="D210" s="577"/>
      <c r="E210" s="573"/>
      <c r="F210" s="577"/>
      <c r="G210" s="573"/>
      <c r="H210" s="577"/>
      <c r="I210" s="574"/>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79"/>
      <c r="AL210" s="579"/>
      <c r="AM210" s="579"/>
      <c r="AN210" s="579"/>
      <c r="AO210" s="579"/>
      <c r="AP210" s="579"/>
      <c r="AQ210" s="579"/>
      <c r="AR210" s="579"/>
      <c r="AS210" s="579"/>
      <c r="AT210" s="579"/>
      <c r="AU210" s="579"/>
      <c r="AV210" s="579"/>
      <c r="AW210" s="579"/>
      <c r="AX210" s="579"/>
      <c r="AY210" s="579"/>
      <c r="AZ210" s="579"/>
      <c r="BA210" s="579"/>
      <c r="BB210" s="579"/>
      <c r="BC210" s="579"/>
      <c r="BD210" s="579"/>
      <c r="BE210" s="579"/>
      <c r="BF210" s="579"/>
      <c r="BG210" s="579"/>
      <c r="BH210" s="579"/>
      <c r="BI210" s="579"/>
      <c r="BJ210" s="579"/>
      <c r="BK210" s="579"/>
      <c r="BL210" s="579"/>
      <c r="BM210" s="579"/>
      <c r="BN210" s="579"/>
      <c r="BO210" s="579"/>
      <c r="BP210" s="579"/>
      <c r="BQ210" s="579"/>
      <c r="BR210" s="579"/>
      <c r="BS210" s="579"/>
      <c r="BT210" s="579"/>
      <c r="BU210" s="579"/>
      <c r="BV210" s="579"/>
      <c r="BW210" s="579"/>
      <c r="BX210" s="579"/>
      <c r="BY210" s="579"/>
      <c r="BZ210" s="579"/>
      <c r="CA210" s="579"/>
      <c r="CB210" s="579"/>
      <c r="CC210" s="579"/>
      <c r="CD210" s="579"/>
      <c r="CE210" s="579"/>
      <c r="CF210" s="579"/>
      <c r="CG210" s="579"/>
      <c r="CH210" s="579"/>
      <c r="CI210" s="579"/>
      <c r="CJ210" s="579"/>
      <c r="CK210" s="579"/>
      <c r="CL210" s="579"/>
      <c r="CM210" s="579"/>
      <c r="CN210" s="579"/>
      <c r="CO210" s="579"/>
      <c r="CP210" s="579"/>
      <c r="CQ210" s="579"/>
      <c r="CR210" s="579"/>
      <c r="CS210" s="579"/>
      <c r="CT210" s="579"/>
      <c r="CU210" s="579"/>
      <c r="CV210" s="579"/>
      <c r="CW210" s="579"/>
      <c r="CX210" s="579"/>
      <c r="CY210" s="579"/>
      <c r="CZ210" s="579"/>
      <c r="DA210" s="579"/>
      <c r="DB210" s="579"/>
      <c r="DC210" s="579"/>
      <c r="DD210" s="579"/>
      <c r="DE210" s="579"/>
      <c r="DF210" s="579"/>
      <c r="DG210" s="579"/>
      <c r="DH210" s="579"/>
      <c r="DI210" s="579"/>
      <c r="DJ210" s="579"/>
      <c r="DK210" s="579"/>
      <c r="DL210" s="579"/>
      <c r="DM210" s="579"/>
      <c r="DN210" s="579"/>
      <c r="DO210" s="579"/>
      <c r="DP210" s="579"/>
      <c r="DQ210" s="579"/>
      <c r="DR210" s="579"/>
      <c r="DS210" s="579"/>
      <c r="DT210" s="579"/>
      <c r="DU210" s="579"/>
      <c r="DV210" s="579"/>
      <c r="DW210" s="579"/>
      <c r="DX210" s="579"/>
      <c r="DY210" s="579"/>
      <c r="DZ210" s="579"/>
      <c r="EA210" s="579"/>
      <c r="EB210" s="579"/>
      <c r="EC210" s="579"/>
      <c r="ED210" s="579"/>
      <c r="EE210" s="579"/>
      <c r="EF210" s="579"/>
      <c r="EG210" s="579"/>
      <c r="EH210" s="579"/>
      <c r="EI210" s="579"/>
      <c r="EJ210" s="579"/>
      <c r="EK210" s="579"/>
      <c r="EL210" s="579"/>
      <c r="EM210" s="579"/>
      <c r="EN210" s="579"/>
      <c r="EO210" s="579"/>
      <c r="EP210" s="579"/>
      <c r="EQ210" s="579"/>
      <c r="ER210" s="579"/>
      <c r="ES210" s="579"/>
      <c r="ET210" s="579"/>
      <c r="EU210" s="579"/>
      <c r="EV210" s="579"/>
      <c r="EW210" s="579"/>
      <c r="EX210" s="579"/>
      <c r="EY210" s="579"/>
      <c r="EZ210" s="579"/>
      <c r="FA210" s="579"/>
      <c r="FB210" s="579"/>
      <c r="FC210" s="579"/>
      <c r="FD210" s="579"/>
      <c r="FE210" s="579"/>
      <c r="FF210" s="579"/>
      <c r="FG210" s="579"/>
      <c r="FH210" s="579"/>
      <c r="FI210" s="579"/>
      <c r="FJ210" s="579"/>
      <c r="FK210" s="579"/>
      <c r="FL210" s="579"/>
      <c r="FM210" s="579"/>
      <c r="FN210" s="579"/>
      <c r="FO210" s="579"/>
      <c r="FP210" s="579"/>
      <c r="FQ210" s="579"/>
      <c r="FR210" s="579"/>
      <c r="FS210" s="579"/>
      <c r="FT210" s="579"/>
      <c r="FU210" s="579"/>
      <c r="FV210" s="579"/>
      <c r="FW210" s="579"/>
      <c r="FX210" s="579"/>
      <c r="FY210" s="579"/>
      <c r="FZ210" s="579"/>
      <c r="GA210" s="579"/>
      <c r="GB210" s="579"/>
      <c r="GC210" s="579"/>
      <c r="GD210" s="579"/>
      <c r="GE210" s="579"/>
      <c r="GF210" s="579"/>
      <c r="GG210" s="579"/>
      <c r="GH210" s="579"/>
      <c r="GI210" s="579"/>
      <c r="GJ210" s="579"/>
      <c r="GK210" s="579"/>
      <c r="GL210" s="579"/>
      <c r="GM210" s="579"/>
      <c r="GN210" s="579"/>
      <c r="GO210" s="579"/>
      <c r="GP210" s="579"/>
      <c r="GQ210" s="579"/>
      <c r="GR210" s="579"/>
      <c r="GS210" s="579"/>
      <c r="GT210" s="579"/>
      <c r="GU210" s="579"/>
      <c r="GV210" s="579"/>
      <c r="GW210" s="579"/>
      <c r="GX210" s="579"/>
      <c r="GY210" s="579"/>
      <c r="GZ210" s="579"/>
      <c r="HA210" s="579"/>
      <c r="HB210" s="579"/>
      <c r="HC210" s="579"/>
      <c r="HD210" s="579"/>
      <c r="HE210" s="579"/>
      <c r="HF210" s="579"/>
      <c r="HG210" s="579"/>
      <c r="HH210" s="579"/>
      <c r="HI210" s="579"/>
      <c r="HJ210" s="579"/>
      <c r="HK210" s="579"/>
      <c r="HL210" s="579"/>
      <c r="HM210" s="579"/>
      <c r="HN210" s="579"/>
      <c r="HO210" s="579"/>
      <c r="HP210" s="579"/>
      <c r="HQ210" s="579"/>
      <c r="HR210" s="579"/>
      <c r="HS210" s="579"/>
      <c r="HT210" s="579"/>
      <c r="HU210" s="579"/>
      <c r="HV210" s="579"/>
      <c r="HW210" s="579"/>
      <c r="HX210" s="579"/>
      <c r="HY210" s="579"/>
      <c r="HZ210" s="579"/>
      <c r="IA210" s="579"/>
      <c r="IB210" s="579"/>
      <c r="IC210" s="579"/>
      <c r="ID210" s="579"/>
      <c r="IE210" s="579"/>
      <c r="IF210" s="579"/>
      <c r="IG210" s="579"/>
      <c r="IH210" s="579"/>
      <c r="II210" s="579"/>
      <c r="IJ210" s="579"/>
      <c r="IK210" s="579"/>
      <c r="IL210" s="579"/>
      <c r="IM210" s="579"/>
      <c r="IN210" s="579"/>
      <c r="IO210" s="579"/>
      <c r="IP210" s="579"/>
      <c r="IQ210" s="579"/>
      <c r="IR210" s="579"/>
      <c r="IS210" s="579"/>
      <c r="IT210" s="579"/>
      <c r="IU210" s="579"/>
      <c r="IV210" s="579"/>
      <c r="IW210" s="579"/>
      <c r="IX210" s="579"/>
      <c r="IY210" s="579"/>
      <c r="IZ210" s="579"/>
      <c r="JA210" s="579"/>
      <c r="JB210" s="579"/>
      <c r="JC210" s="579"/>
      <c r="JD210" s="579"/>
      <c r="JE210" s="579"/>
      <c r="JF210" s="579"/>
      <c r="JG210" s="579"/>
      <c r="JH210" s="579"/>
      <c r="JI210" s="579"/>
      <c r="JJ210" s="579"/>
      <c r="JK210" s="579"/>
      <c r="JL210" s="579"/>
      <c r="JM210" s="579"/>
      <c r="JN210" s="579"/>
      <c r="JO210" s="579"/>
      <c r="JP210" s="579"/>
      <c r="JQ210" s="579"/>
      <c r="JR210" s="579"/>
      <c r="JS210" s="579"/>
      <c r="JT210" s="579"/>
      <c r="JU210" s="579"/>
      <c r="JV210" s="579"/>
      <c r="JW210" s="579"/>
      <c r="JX210" s="579"/>
      <c r="JY210" s="579"/>
      <c r="JZ210" s="579"/>
      <c r="KA210" s="579"/>
      <c r="KB210" s="579"/>
      <c r="KC210" s="579"/>
      <c r="KD210" s="579"/>
      <c r="KE210" s="579"/>
      <c r="KF210" s="579"/>
      <c r="KG210" s="579"/>
      <c r="KH210" s="579"/>
      <c r="KI210" s="579"/>
      <c r="KJ210" s="579"/>
      <c r="KK210" s="579"/>
      <c r="KL210" s="579"/>
      <c r="KM210" s="579"/>
      <c r="KN210" s="579"/>
      <c r="KO210" s="579"/>
      <c r="KP210" s="579"/>
      <c r="KQ210" s="579"/>
      <c r="KR210" s="579"/>
      <c r="KS210" s="579"/>
      <c r="KT210" s="579"/>
      <c r="KU210" s="579"/>
      <c r="KV210" s="579"/>
      <c r="KW210" s="579"/>
      <c r="KX210" s="579"/>
      <c r="KY210" s="579"/>
      <c r="KZ210" s="579"/>
      <c r="LA210" s="579"/>
      <c r="LB210" s="579"/>
      <c r="LC210" s="579"/>
      <c r="LD210" s="579"/>
      <c r="LE210" s="579"/>
      <c r="LF210" s="579"/>
      <c r="LG210" s="579"/>
      <c r="LH210" s="579"/>
      <c r="LI210" s="579"/>
      <c r="LJ210" s="579"/>
      <c r="LK210" s="579"/>
      <c r="LL210" s="579"/>
      <c r="LM210" s="579"/>
      <c r="LN210" s="579"/>
      <c r="LO210" s="579"/>
      <c r="LP210" s="579"/>
      <c r="LQ210" s="579"/>
      <c r="LR210" s="579"/>
      <c r="LS210" s="579"/>
      <c r="LT210" s="579"/>
      <c r="LU210" s="579"/>
      <c r="LV210" s="579"/>
      <c r="LW210" s="579"/>
      <c r="LX210" s="579"/>
      <c r="LY210" s="579"/>
      <c r="LZ210" s="579"/>
      <c r="MA210" s="579"/>
      <c r="MB210" s="579"/>
      <c r="MC210" s="579"/>
      <c r="MD210" s="579"/>
      <c r="ME210" s="579"/>
      <c r="MF210" s="579"/>
      <c r="MG210" s="579"/>
      <c r="MH210" s="579"/>
      <c r="MI210" s="579"/>
      <c r="MJ210" s="579"/>
      <c r="MK210" s="579"/>
      <c r="ML210" s="579"/>
      <c r="MM210" s="579"/>
      <c r="MN210" s="579"/>
      <c r="MO210" s="579"/>
      <c r="MP210" s="579"/>
      <c r="MQ210" s="579"/>
      <c r="MR210" s="579"/>
      <c r="MS210" s="579"/>
      <c r="MT210" s="579"/>
      <c r="MU210" s="579"/>
      <c r="MV210" s="579"/>
      <c r="MW210" s="579"/>
      <c r="MX210" s="579"/>
      <c r="MY210" s="579"/>
      <c r="MZ210" s="579"/>
      <c r="NA210" s="579"/>
      <c r="NB210" s="579"/>
      <c r="NC210" s="579"/>
      <c r="ND210" s="579"/>
      <c r="NE210" s="579"/>
      <c r="NF210" s="579"/>
      <c r="NG210" s="579"/>
      <c r="NH210" s="579"/>
      <c r="NI210" s="579"/>
      <c r="NJ210" s="579"/>
      <c r="NK210" s="579"/>
      <c r="NL210" s="579"/>
      <c r="NM210" s="579"/>
      <c r="NN210" s="579"/>
      <c r="NO210" s="579"/>
      <c r="NP210" s="579"/>
      <c r="NQ210" s="579"/>
      <c r="NR210" s="579"/>
      <c r="NS210" s="579"/>
      <c r="NT210" s="579"/>
      <c r="NU210" s="579"/>
      <c r="NV210" s="579"/>
      <c r="NW210" s="579"/>
      <c r="NX210" s="579"/>
      <c r="NY210" s="579"/>
      <c r="NZ210" s="579"/>
      <c r="OA210" s="579"/>
      <c r="OB210" s="579"/>
      <c r="OC210" s="579"/>
      <c r="OD210" s="579"/>
      <c r="OE210" s="579"/>
      <c r="OF210" s="579"/>
      <c r="OG210" s="579"/>
      <c r="OH210" s="579"/>
      <c r="OI210" s="579"/>
      <c r="OJ210" s="579"/>
      <c r="OK210" s="579"/>
      <c r="OL210" s="579"/>
      <c r="OM210" s="579"/>
      <c r="ON210" s="579"/>
      <c r="OO210" s="579"/>
      <c r="OP210" s="579"/>
      <c r="OQ210" s="579"/>
      <c r="OR210" s="579"/>
      <c r="OS210" s="579"/>
      <c r="OT210" s="579"/>
      <c r="OU210" s="579"/>
      <c r="OV210" s="579"/>
      <c r="OW210" s="579"/>
      <c r="OX210" s="579"/>
      <c r="OY210" s="579"/>
      <c r="OZ210" s="579"/>
      <c r="PA210" s="579"/>
      <c r="PB210" s="579"/>
      <c r="PC210" s="579"/>
      <c r="PD210" s="579"/>
      <c r="PE210" s="579"/>
      <c r="PF210" s="579"/>
      <c r="PG210" s="579"/>
      <c r="PH210" s="579"/>
      <c r="PI210" s="579"/>
      <c r="PJ210" s="579"/>
      <c r="PK210" s="579"/>
      <c r="PL210" s="579"/>
      <c r="PM210" s="579"/>
      <c r="PN210" s="579"/>
      <c r="PO210" s="579"/>
      <c r="PP210" s="579"/>
      <c r="PQ210" s="579"/>
      <c r="PR210" s="579"/>
      <c r="PS210" s="579"/>
      <c r="PT210" s="579"/>
      <c r="PU210" s="579"/>
      <c r="PV210" s="579"/>
      <c r="PW210" s="579"/>
      <c r="PX210" s="579"/>
      <c r="PY210" s="579"/>
      <c r="PZ210" s="579"/>
      <c r="QA210" s="579"/>
      <c r="QB210" s="579"/>
      <c r="QC210" s="579"/>
      <c r="QD210" s="579"/>
      <c r="QE210" s="579"/>
      <c r="QF210" s="579"/>
      <c r="QG210" s="579"/>
      <c r="QH210" s="579"/>
      <c r="QI210" s="579"/>
      <c r="QJ210" s="579"/>
      <c r="QK210" s="579"/>
      <c r="QL210" s="579"/>
      <c r="QM210" s="579"/>
      <c r="QN210" s="579"/>
      <c r="QO210" s="579"/>
      <c r="QP210" s="579"/>
      <c r="QQ210" s="579"/>
      <c r="QR210" s="579"/>
      <c r="QS210" s="579"/>
      <c r="QT210" s="579"/>
      <c r="QU210" s="579"/>
      <c r="QV210" s="579"/>
      <c r="QW210" s="579"/>
      <c r="QX210" s="579"/>
      <c r="QY210" s="579"/>
      <c r="QZ210" s="579"/>
      <c r="RA210" s="579"/>
      <c r="RB210" s="579"/>
      <c r="RC210" s="579"/>
      <c r="RD210" s="579"/>
      <c r="RE210" s="579"/>
      <c r="RF210" s="579"/>
      <c r="RG210" s="579"/>
      <c r="RH210" s="579"/>
      <c r="RI210" s="579"/>
      <c r="RJ210" s="579"/>
      <c r="RK210" s="579"/>
      <c r="RL210" s="579"/>
      <c r="RM210" s="579"/>
      <c r="RN210" s="579"/>
      <c r="RO210" s="579"/>
      <c r="RP210" s="579"/>
      <c r="RQ210" s="579"/>
      <c r="RR210" s="579"/>
      <c r="RS210" s="579"/>
      <c r="RT210" s="579"/>
      <c r="RU210" s="579"/>
      <c r="RV210" s="579"/>
      <c r="RW210" s="579"/>
      <c r="RX210" s="579"/>
      <c r="RY210" s="579"/>
      <c r="RZ210" s="579"/>
      <c r="SA210" s="579"/>
      <c r="SB210" s="579"/>
      <c r="SC210" s="579"/>
      <c r="SD210" s="579"/>
      <c r="SE210" s="579"/>
      <c r="SF210" s="579"/>
      <c r="SG210" s="579"/>
      <c r="SH210" s="579"/>
      <c r="SI210" s="579"/>
      <c r="SJ210" s="579"/>
      <c r="SK210" s="579"/>
      <c r="SL210" s="579"/>
      <c r="SM210" s="579"/>
      <c r="SN210" s="579"/>
      <c r="SO210" s="579"/>
      <c r="SP210" s="579"/>
      <c r="SQ210" s="579"/>
      <c r="SR210" s="579"/>
      <c r="SS210" s="579"/>
      <c r="ST210" s="579"/>
      <c r="SU210" s="579"/>
      <c r="SV210" s="579"/>
      <c r="SW210" s="579"/>
      <c r="SX210" s="579"/>
      <c r="SY210" s="579"/>
      <c r="SZ210" s="579"/>
      <c r="TA210" s="579"/>
      <c r="TB210" s="579"/>
      <c r="TC210" s="579"/>
      <c r="TD210" s="579"/>
      <c r="TE210" s="579"/>
      <c r="TF210" s="579"/>
      <c r="TG210" s="579"/>
      <c r="TH210" s="579"/>
      <c r="TI210" s="579"/>
      <c r="TJ210" s="579"/>
      <c r="TK210" s="579"/>
      <c r="TL210" s="579"/>
      <c r="TM210" s="579"/>
      <c r="TN210" s="579"/>
      <c r="TO210" s="579"/>
      <c r="TP210" s="579"/>
      <c r="TQ210" s="579"/>
      <c r="TR210" s="579"/>
      <c r="TS210" s="579"/>
      <c r="TT210" s="579"/>
      <c r="TU210" s="579"/>
      <c r="TV210" s="579"/>
      <c r="TW210" s="579"/>
      <c r="TX210" s="579"/>
      <c r="TY210" s="579"/>
      <c r="TZ210" s="579"/>
      <c r="UA210" s="579"/>
      <c r="UB210" s="579"/>
      <c r="UC210" s="579"/>
      <c r="UD210" s="579"/>
      <c r="UE210" s="579"/>
      <c r="UF210" s="579"/>
      <c r="UG210" s="579"/>
      <c r="UH210" s="579"/>
      <c r="UI210" s="579"/>
      <c r="UJ210" s="579"/>
      <c r="UK210" s="579"/>
      <c r="UL210" s="579"/>
      <c r="UM210" s="579"/>
      <c r="UN210" s="579"/>
      <c r="UO210" s="579"/>
      <c r="UP210" s="579"/>
      <c r="UQ210" s="579"/>
      <c r="UR210" s="579"/>
      <c r="US210" s="579"/>
      <c r="UT210" s="579"/>
      <c r="UU210" s="579"/>
      <c r="UV210" s="579"/>
      <c r="UW210" s="579"/>
      <c r="UX210" s="579"/>
      <c r="UY210" s="579"/>
      <c r="UZ210" s="579"/>
      <c r="VA210" s="579"/>
      <c r="VB210" s="579"/>
      <c r="VC210" s="579"/>
      <c r="VD210" s="579"/>
      <c r="VE210" s="579"/>
      <c r="VF210" s="579"/>
      <c r="VG210" s="579"/>
      <c r="VH210" s="579"/>
      <c r="VI210" s="579"/>
      <c r="VJ210" s="579"/>
      <c r="VK210" s="579"/>
      <c r="VL210" s="579"/>
      <c r="VM210" s="579"/>
      <c r="VN210" s="579"/>
      <c r="VO210" s="579"/>
      <c r="VP210" s="579"/>
      <c r="VQ210" s="579"/>
      <c r="VR210" s="579"/>
      <c r="VS210" s="579"/>
      <c r="VT210" s="579"/>
      <c r="VU210" s="579"/>
      <c r="VV210" s="579"/>
      <c r="VW210" s="579"/>
      <c r="VX210" s="579"/>
      <c r="VY210" s="579"/>
      <c r="VZ210" s="579"/>
      <c r="WA210" s="579"/>
      <c r="WB210" s="579"/>
      <c r="WC210" s="579"/>
      <c r="WD210" s="579"/>
      <c r="WE210" s="579"/>
      <c r="WF210" s="579"/>
      <c r="WG210" s="579"/>
      <c r="WH210" s="579"/>
      <c r="WI210" s="579"/>
      <c r="WJ210" s="579"/>
      <c r="WK210" s="579"/>
      <c r="WL210" s="579"/>
      <c r="WM210" s="579"/>
      <c r="WN210" s="579"/>
      <c r="WO210" s="579"/>
      <c r="WP210" s="579"/>
      <c r="WQ210" s="579"/>
      <c r="WR210" s="579"/>
      <c r="WS210" s="579"/>
      <c r="WT210" s="579"/>
      <c r="WU210" s="579"/>
      <c r="WV210" s="579"/>
      <c r="WW210" s="579"/>
      <c r="WX210" s="579"/>
      <c r="WY210" s="579"/>
      <c r="WZ210" s="579"/>
      <c r="XA210" s="579"/>
      <c r="XB210" s="579"/>
      <c r="XC210" s="579"/>
      <c r="XD210" s="579"/>
      <c r="XE210" s="579"/>
      <c r="XF210" s="579"/>
      <c r="XG210" s="579"/>
      <c r="XH210" s="579"/>
      <c r="XI210" s="579"/>
      <c r="XJ210" s="579"/>
      <c r="XK210" s="579"/>
      <c r="XL210" s="579"/>
      <c r="XM210" s="579"/>
      <c r="XN210" s="579"/>
      <c r="XO210" s="579"/>
      <c r="XP210" s="579"/>
      <c r="XQ210" s="579"/>
      <c r="XR210" s="579"/>
      <c r="XS210" s="579"/>
      <c r="XT210" s="579"/>
      <c r="XU210" s="579"/>
      <c r="XV210" s="579"/>
      <c r="XW210" s="579"/>
      <c r="XX210" s="579"/>
      <c r="XY210" s="579"/>
      <c r="XZ210" s="579"/>
      <c r="YA210" s="579"/>
      <c r="YB210" s="579"/>
      <c r="YC210" s="579"/>
      <c r="YD210" s="579"/>
      <c r="YE210" s="579"/>
      <c r="YF210" s="579"/>
      <c r="YG210" s="579"/>
      <c r="YH210" s="579"/>
      <c r="YI210" s="579"/>
      <c r="YJ210" s="579"/>
      <c r="YK210" s="579"/>
      <c r="YL210" s="579"/>
      <c r="YM210" s="579"/>
      <c r="YN210" s="579"/>
      <c r="YO210" s="579"/>
      <c r="YP210" s="579"/>
      <c r="YQ210" s="579"/>
      <c r="YR210" s="579"/>
      <c r="YS210" s="579"/>
      <c r="YT210" s="579"/>
      <c r="YU210" s="579"/>
      <c r="YV210" s="579"/>
      <c r="YW210" s="579"/>
      <c r="YX210" s="579"/>
      <c r="YY210" s="579"/>
      <c r="YZ210" s="579"/>
      <c r="ZA210" s="579"/>
      <c r="ZB210" s="579"/>
      <c r="ZC210" s="579"/>
      <c r="ZD210" s="579"/>
      <c r="ZE210" s="579"/>
      <c r="ZF210" s="579"/>
      <c r="ZG210" s="579"/>
      <c r="ZH210" s="579"/>
      <c r="ZI210" s="579"/>
      <c r="ZJ210" s="579"/>
      <c r="ZK210" s="579"/>
      <c r="ZL210" s="579"/>
      <c r="ZM210" s="579"/>
      <c r="ZN210" s="579"/>
      <c r="ZO210" s="579"/>
      <c r="ZP210" s="579"/>
      <c r="ZQ210" s="579"/>
      <c r="ZR210" s="579"/>
      <c r="ZS210" s="579"/>
      <c r="ZT210" s="579"/>
      <c r="ZU210" s="579"/>
      <c r="ZV210" s="579"/>
      <c r="ZW210" s="579"/>
      <c r="ZX210" s="579"/>
      <c r="ZY210" s="579"/>
      <c r="ZZ210" s="579"/>
      <c r="AAA210" s="579"/>
      <c r="AAB210" s="579"/>
      <c r="AAC210" s="579"/>
      <c r="AAD210" s="579"/>
      <c r="AAE210" s="579"/>
      <c r="AAF210" s="579"/>
      <c r="AAG210" s="579"/>
      <c r="AAH210" s="579"/>
      <c r="AAI210" s="579"/>
      <c r="AAJ210" s="579"/>
      <c r="AAK210" s="579"/>
      <c r="AAL210" s="579"/>
      <c r="AAM210" s="579"/>
      <c r="AAN210" s="579"/>
      <c r="AAO210" s="579"/>
      <c r="AAP210" s="579"/>
      <c r="AAQ210" s="579"/>
      <c r="AAR210" s="579"/>
      <c r="AAS210" s="579"/>
      <c r="AAT210" s="579"/>
      <c r="AAU210" s="579"/>
      <c r="AAV210" s="579"/>
      <c r="AAW210" s="579"/>
      <c r="AAX210" s="579"/>
      <c r="AAY210" s="579"/>
      <c r="AAZ210" s="579"/>
      <c r="ABA210" s="579"/>
      <c r="ABB210" s="579"/>
      <c r="ABC210" s="579"/>
      <c r="ABD210" s="579"/>
      <c r="ABE210" s="579"/>
      <c r="ABF210" s="579"/>
      <c r="ABG210" s="579"/>
      <c r="ABH210" s="579"/>
      <c r="ABI210" s="579"/>
      <c r="ABJ210" s="579"/>
      <c r="ABK210" s="579"/>
      <c r="ABL210" s="579"/>
      <c r="ABM210" s="579"/>
      <c r="ABN210" s="579"/>
      <c r="ABO210" s="579"/>
      <c r="ABP210" s="579"/>
      <c r="ABQ210" s="579"/>
      <c r="ABR210" s="579"/>
      <c r="ABS210" s="579"/>
      <c r="ABT210" s="579"/>
      <c r="ABU210" s="579"/>
      <c r="ABV210" s="579"/>
      <c r="ABW210" s="579"/>
      <c r="ABX210" s="579"/>
      <c r="ABY210" s="579"/>
      <c r="ABZ210" s="579"/>
      <c r="ACA210" s="579"/>
      <c r="ACB210" s="579"/>
      <c r="ACC210" s="579"/>
      <c r="ACD210" s="579"/>
      <c r="ACE210" s="579"/>
      <c r="ACF210" s="579"/>
      <c r="ACG210" s="579"/>
      <c r="ACH210" s="579"/>
      <c r="ACI210" s="579"/>
      <c r="ACJ210" s="579"/>
      <c r="ACK210" s="579"/>
      <c r="ACL210" s="579"/>
      <c r="ACM210" s="579"/>
      <c r="ACN210" s="579"/>
      <c r="ACO210" s="579"/>
      <c r="ACP210" s="579"/>
      <c r="ACQ210" s="579"/>
      <c r="ACR210" s="579"/>
      <c r="ACS210" s="579"/>
      <c r="ACT210" s="579"/>
      <c r="ACU210" s="579"/>
      <c r="ACV210" s="579"/>
      <c r="ACW210" s="579"/>
      <c r="ACX210" s="579"/>
      <c r="ACY210" s="579"/>
      <c r="ACZ210" s="579"/>
      <c r="ADA210" s="579"/>
      <c r="ADB210" s="579"/>
      <c r="ADC210" s="579"/>
      <c r="ADD210" s="579"/>
      <c r="ADE210" s="579"/>
      <c r="ADF210" s="579"/>
      <c r="ADG210" s="579"/>
      <c r="ADH210" s="579"/>
      <c r="ADI210" s="579"/>
      <c r="ADJ210" s="579"/>
      <c r="ADK210" s="579"/>
      <c r="ADL210" s="579"/>
      <c r="ADM210" s="579"/>
      <c r="ADN210" s="579"/>
      <c r="ADO210" s="579"/>
      <c r="ADP210" s="579"/>
      <c r="ADQ210" s="579"/>
      <c r="ADR210" s="579"/>
      <c r="ADS210" s="579"/>
      <c r="ADT210" s="579"/>
      <c r="ADU210" s="579"/>
      <c r="ADV210" s="579"/>
      <c r="ADW210" s="579"/>
      <c r="ADX210" s="579"/>
      <c r="ADY210" s="579"/>
      <c r="ADZ210" s="579"/>
      <c r="AEA210" s="579"/>
      <c r="AEB210" s="579"/>
      <c r="AEC210" s="579"/>
      <c r="AED210" s="579"/>
      <c r="AEE210" s="579"/>
      <c r="AEF210" s="579"/>
      <c r="AEG210" s="579"/>
      <c r="AEH210" s="579"/>
      <c r="AEI210" s="579"/>
      <c r="AEJ210" s="579"/>
      <c r="AEK210" s="579"/>
      <c r="AEL210" s="579"/>
      <c r="AEM210" s="579"/>
      <c r="AEN210" s="579"/>
      <c r="AEO210" s="579"/>
      <c r="AEP210" s="579"/>
      <c r="AEQ210" s="579"/>
      <c r="AER210" s="579"/>
      <c r="AES210" s="579"/>
      <c r="AET210" s="579"/>
      <c r="AEU210" s="579"/>
      <c r="AEV210" s="579"/>
      <c r="AEW210" s="579"/>
      <c r="AEX210" s="579"/>
      <c r="AEY210" s="579"/>
      <c r="AEZ210" s="579"/>
      <c r="AFA210" s="579"/>
      <c r="AFB210" s="579"/>
      <c r="AFC210" s="579"/>
      <c r="AFD210" s="579"/>
      <c r="AFE210" s="579"/>
      <c r="AFF210" s="579"/>
      <c r="AFG210" s="579"/>
      <c r="AFH210" s="579"/>
      <c r="AFI210" s="579"/>
      <c r="AFJ210" s="579"/>
      <c r="AFK210" s="579"/>
      <c r="AFL210" s="579"/>
      <c r="AFM210" s="579"/>
      <c r="AFN210" s="579"/>
      <c r="AFO210" s="579"/>
      <c r="AFP210" s="579"/>
      <c r="AFQ210" s="579"/>
      <c r="AFR210" s="579"/>
      <c r="AFS210" s="579"/>
      <c r="AFT210" s="579"/>
      <c r="AFU210" s="579"/>
      <c r="AFV210" s="579"/>
      <c r="AFW210" s="579"/>
      <c r="AFX210" s="579"/>
      <c r="AFY210" s="579"/>
      <c r="AFZ210" s="579"/>
      <c r="AGA210" s="579"/>
      <c r="AGB210" s="579"/>
      <c r="AGC210" s="579"/>
      <c r="AGD210" s="579"/>
      <c r="AGE210" s="579"/>
      <c r="AGF210" s="579"/>
      <c r="AGG210" s="579"/>
      <c r="AGH210" s="579"/>
      <c r="AGI210" s="579"/>
      <c r="AGJ210" s="579"/>
      <c r="AGK210" s="579"/>
      <c r="AGL210" s="579"/>
      <c r="AGM210" s="579"/>
      <c r="AGN210" s="579"/>
      <c r="AGO210" s="579"/>
      <c r="AGP210" s="579"/>
      <c r="AGQ210" s="579"/>
      <c r="AGR210" s="579"/>
      <c r="AGS210" s="579"/>
      <c r="AGT210" s="579"/>
      <c r="AGU210" s="579"/>
      <c r="AGV210" s="579"/>
      <c r="AGW210" s="579"/>
      <c r="AGX210" s="579"/>
      <c r="AGY210" s="579"/>
      <c r="AGZ210" s="579"/>
      <c r="AHA210" s="579"/>
      <c r="AHB210" s="579"/>
      <c r="AHC210" s="579"/>
      <c r="AHD210" s="579"/>
      <c r="AHE210" s="579"/>
      <c r="AHF210" s="579"/>
      <c r="AHG210" s="579"/>
      <c r="AHH210" s="579"/>
      <c r="AHI210" s="579"/>
      <c r="AHJ210" s="579"/>
      <c r="AHK210" s="579"/>
      <c r="AHL210" s="579"/>
      <c r="AHM210" s="579"/>
      <c r="AHN210" s="579"/>
      <c r="AHO210" s="579"/>
      <c r="AHP210" s="579"/>
      <c r="AHQ210" s="579"/>
      <c r="AHR210" s="579"/>
      <c r="AHS210" s="579"/>
      <c r="AHT210" s="579"/>
      <c r="AHU210" s="579"/>
      <c r="AHV210" s="579"/>
      <c r="AHW210" s="579"/>
      <c r="AHX210" s="579"/>
      <c r="AHY210" s="579"/>
      <c r="AHZ210" s="579"/>
      <c r="AIA210" s="579"/>
      <c r="AIB210" s="579"/>
      <c r="AIC210" s="579"/>
      <c r="AID210" s="579"/>
      <c r="AIE210" s="579"/>
      <c r="AIF210" s="579"/>
      <c r="AIG210" s="579"/>
      <c r="AIH210" s="579"/>
      <c r="AII210" s="579"/>
      <c r="AIJ210" s="579"/>
      <c r="AIK210" s="579"/>
      <c r="AIL210" s="579"/>
      <c r="AIM210" s="579"/>
      <c r="AIN210" s="579"/>
      <c r="AIO210" s="579"/>
      <c r="AIP210" s="579"/>
      <c r="AIQ210" s="579"/>
      <c r="AIR210" s="579"/>
      <c r="AIS210" s="579"/>
      <c r="AIT210" s="579"/>
      <c r="AIU210" s="579"/>
      <c r="AIV210" s="579"/>
      <c r="AIW210" s="579"/>
      <c r="AIX210" s="579"/>
      <c r="AIY210" s="579"/>
      <c r="AIZ210" s="579"/>
      <c r="AJA210" s="579"/>
      <c r="AJB210" s="579"/>
      <c r="AJC210" s="579"/>
      <c r="AJD210" s="579"/>
      <c r="AJE210" s="579"/>
      <c r="AJF210" s="579"/>
      <c r="AJG210" s="579"/>
      <c r="AJH210" s="579"/>
      <c r="AJI210" s="579"/>
      <c r="AJJ210" s="579"/>
      <c r="AJK210" s="579"/>
      <c r="AJL210" s="579"/>
      <c r="AJM210" s="579"/>
      <c r="AJN210" s="579"/>
      <c r="AJO210" s="579"/>
      <c r="AJP210" s="579"/>
      <c r="AJQ210" s="579"/>
      <c r="AJR210" s="579"/>
      <c r="AJS210" s="579"/>
      <c r="AJT210" s="579"/>
      <c r="AJU210" s="579"/>
      <c r="AJV210" s="579"/>
      <c r="AJW210" s="579"/>
      <c r="AJX210" s="579"/>
      <c r="AJY210" s="579"/>
      <c r="AJZ210" s="579"/>
      <c r="AKA210" s="579"/>
      <c r="AKB210" s="579"/>
      <c r="AKC210" s="579"/>
      <c r="AKD210" s="579"/>
      <c r="AKE210" s="579"/>
      <c r="AKF210" s="579"/>
      <c r="AKG210" s="579"/>
      <c r="AKH210" s="579"/>
      <c r="AKI210" s="579"/>
      <c r="AKJ210" s="579"/>
      <c r="AKK210" s="579"/>
      <c r="AKL210" s="579"/>
      <c r="AKM210" s="579"/>
      <c r="AKN210" s="579"/>
      <c r="AKO210" s="579"/>
      <c r="AKP210" s="579"/>
      <c r="AKQ210" s="579"/>
      <c r="AKR210" s="579"/>
      <c r="AKS210" s="579"/>
      <c r="AKT210" s="579"/>
      <c r="AKU210" s="579"/>
      <c r="AKV210" s="579"/>
      <c r="AKW210" s="579"/>
      <c r="AKX210" s="579"/>
      <c r="AKY210" s="579"/>
      <c r="AKZ210" s="579"/>
      <c r="ALA210" s="579"/>
      <c r="ALB210" s="579"/>
      <c r="ALC210" s="579"/>
      <c r="ALD210" s="579"/>
      <c r="ALE210" s="579"/>
      <c r="ALF210" s="579"/>
      <c r="ALG210" s="579"/>
      <c r="ALH210" s="579"/>
      <c r="ALI210" s="579"/>
      <c r="ALJ210" s="579"/>
      <c r="ALK210" s="579"/>
      <c r="ALL210" s="579"/>
      <c r="ALM210" s="579"/>
      <c r="ALN210" s="579"/>
      <c r="ALO210" s="579"/>
      <c r="ALP210" s="579"/>
      <c r="ALQ210" s="579"/>
      <c r="ALR210" s="579"/>
      <c r="ALS210" s="579"/>
      <c r="ALT210" s="579"/>
      <c r="ALU210" s="579"/>
      <c r="ALV210" s="579"/>
      <c r="ALW210" s="579"/>
      <c r="ALX210" s="579"/>
      <c r="ALY210" s="579"/>
      <c r="ALZ210" s="579"/>
      <c r="AMA210" s="579"/>
      <c r="AMB210" s="579"/>
      <c r="AMC210" s="579"/>
      <c r="AMD210" s="579"/>
      <c r="AME210" s="579"/>
      <c r="AMF210" s="579"/>
      <c r="AMG210" s="579"/>
      <c r="AMH210" s="579"/>
      <c r="AMI210" s="579"/>
      <c r="AMJ210" s="579"/>
      <c r="AMK210" s="579"/>
      <c r="AML210" s="579"/>
      <c r="AMM210" s="579"/>
      <c r="AMN210" s="579"/>
      <c r="AMO210" s="579"/>
      <c r="AMP210" s="579"/>
      <c r="AMQ210" s="579"/>
      <c r="AMR210" s="579"/>
      <c r="AMS210" s="579"/>
      <c r="AMT210" s="579"/>
      <c r="AMU210" s="579"/>
      <c r="AMV210" s="579"/>
      <c r="AMW210" s="579"/>
      <c r="AMX210" s="579"/>
      <c r="AMY210" s="579"/>
      <c r="AMZ210" s="579"/>
      <c r="ANA210" s="579"/>
      <c r="ANB210" s="579"/>
      <c r="ANC210" s="579"/>
      <c r="AND210" s="579"/>
      <c r="ANE210" s="579"/>
      <c r="ANF210" s="579"/>
      <c r="ANG210" s="579"/>
      <c r="ANH210" s="579"/>
      <c r="ANI210" s="579"/>
      <c r="ANJ210" s="579"/>
      <c r="ANK210" s="579"/>
      <c r="ANL210" s="579"/>
      <c r="ANM210" s="579"/>
      <c r="ANN210" s="579"/>
      <c r="ANO210" s="579"/>
      <c r="ANP210" s="579"/>
      <c r="ANQ210" s="579"/>
      <c r="ANR210" s="579"/>
      <c r="ANS210" s="579"/>
      <c r="ANT210" s="579"/>
      <c r="ANU210" s="579"/>
      <c r="ANV210" s="579"/>
      <c r="ANW210" s="579"/>
      <c r="ANX210" s="579"/>
      <c r="ANY210" s="579"/>
      <c r="ANZ210" s="579"/>
      <c r="AOA210" s="579"/>
      <c r="AOB210" s="579"/>
      <c r="AOC210" s="579"/>
      <c r="AOD210" s="579"/>
      <c r="AOE210" s="579"/>
      <c r="AOF210" s="579"/>
      <c r="AOG210" s="579"/>
      <c r="AOH210" s="579"/>
      <c r="AOI210" s="579"/>
      <c r="AOJ210" s="579"/>
      <c r="AOK210" s="579"/>
      <c r="AOL210" s="579"/>
      <c r="AOM210" s="579"/>
      <c r="AON210" s="579"/>
      <c r="AOO210" s="579"/>
      <c r="AOP210" s="579"/>
      <c r="AOQ210" s="579"/>
      <c r="AOR210" s="579"/>
      <c r="AOS210" s="579"/>
      <c r="AOT210" s="579"/>
      <c r="AOU210" s="579"/>
      <c r="AOV210" s="579"/>
      <c r="AOW210" s="579"/>
      <c r="AOX210" s="579"/>
      <c r="AOY210" s="579"/>
      <c r="AOZ210" s="579"/>
      <c r="APA210" s="579"/>
      <c r="APB210" s="579"/>
      <c r="APC210" s="579"/>
      <c r="APD210" s="579"/>
      <c r="APE210" s="579"/>
      <c r="APF210" s="579"/>
      <c r="APG210" s="579"/>
      <c r="APH210" s="579"/>
      <c r="API210" s="579"/>
      <c r="APJ210" s="579"/>
      <c r="APK210" s="579"/>
      <c r="APL210" s="579"/>
      <c r="APM210" s="579"/>
      <c r="APN210" s="579"/>
      <c r="APO210" s="579"/>
      <c r="APP210" s="579"/>
      <c r="APQ210" s="579"/>
      <c r="APR210" s="579"/>
      <c r="APS210" s="579"/>
      <c r="APT210" s="579"/>
      <c r="APU210" s="579"/>
      <c r="APV210" s="579"/>
      <c r="APW210" s="579"/>
      <c r="APX210" s="579"/>
      <c r="APY210" s="579"/>
      <c r="APZ210" s="579"/>
      <c r="AQA210" s="579"/>
      <c r="AQB210" s="579"/>
      <c r="AQC210" s="579"/>
      <c r="AQD210" s="579"/>
      <c r="AQE210" s="579"/>
      <c r="AQF210" s="579"/>
      <c r="AQG210" s="579"/>
      <c r="AQH210" s="579"/>
      <c r="AQI210" s="579"/>
      <c r="AQJ210" s="579"/>
      <c r="AQK210" s="579"/>
      <c r="AQL210" s="579"/>
      <c r="AQM210" s="579"/>
      <c r="AQN210" s="579"/>
      <c r="AQO210" s="579"/>
      <c r="AQP210" s="579"/>
      <c r="AQQ210" s="579"/>
      <c r="AQR210" s="579"/>
      <c r="AQS210" s="579"/>
      <c r="AQT210" s="579"/>
      <c r="AQU210" s="579"/>
      <c r="AQV210" s="579"/>
      <c r="AQW210" s="579"/>
      <c r="AQX210" s="579"/>
      <c r="AQY210" s="579"/>
      <c r="AQZ210" s="579"/>
      <c r="ARA210" s="579"/>
      <c r="ARB210" s="579"/>
      <c r="ARC210" s="579"/>
      <c r="ARD210" s="579"/>
      <c r="ARE210" s="579"/>
      <c r="ARF210" s="579"/>
      <c r="ARG210" s="579"/>
      <c r="ARH210" s="579"/>
      <c r="ARI210" s="579"/>
      <c r="ARJ210" s="579"/>
      <c r="ARK210" s="579"/>
      <c r="ARL210" s="579"/>
      <c r="ARM210" s="579"/>
      <c r="ARN210" s="579"/>
      <c r="ARO210" s="579"/>
      <c r="ARP210" s="579"/>
      <c r="ARQ210" s="579"/>
      <c r="ARR210" s="579"/>
      <c r="ARS210" s="579"/>
      <c r="ART210" s="579"/>
      <c r="ARU210" s="579"/>
      <c r="ARV210" s="579"/>
      <c r="ARW210" s="579"/>
      <c r="ARX210" s="579"/>
      <c r="ARY210" s="579"/>
      <c r="ARZ210" s="579"/>
      <c r="ASA210" s="579"/>
      <c r="ASB210" s="579"/>
      <c r="ASC210" s="579"/>
      <c r="ASD210" s="579"/>
      <c r="ASE210" s="579"/>
      <c r="ASF210" s="579"/>
      <c r="ASG210" s="579"/>
      <c r="ASH210" s="579"/>
      <c r="ASI210" s="579"/>
      <c r="ASJ210" s="579"/>
      <c r="ASK210" s="579"/>
      <c r="ASL210" s="579"/>
      <c r="ASM210" s="579"/>
      <c r="ASN210" s="579"/>
      <c r="ASO210" s="579"/>
      <c r="ASP210" s="579"/>
      <c r="ASQ210" s="579"/>
      <c r="ASR210" s="579"/>
      <c r="ASS210" s="579"/>
      <c r="AST210" s="579"/>
      <c r="ASU210" s="579"/>
      <c r="ASV210" s="579"/>
      <c r="ASW210" s="579"/>
      <c r="ASX210" s="579"/>
      <c r="ASY210" s="579"/>
      <c r="ASZ210" s="579"/>
      <c r="ATA210" s="579"/>
      <c r="ATB210" s="579"/>
      <c r="ATC210" s="579"/>
      <c r="ATD210" s="579"/>
      <c r="ATE210" s="579"/>
      <c r="ATF210" s="579"/>
      <c r="ATG210" s="579"/>
      <c r="ATH210" s="579"/>
      <c r="ATI210" s="579"/>
      <c r="ATJ210" s="579"/>
      <c r="ATK210" s="579"/>
      <c r="ATL210" s="579"/>
      <c r="ATM210" s="579"/>
      <c r="ATN210" s="579"/>
      <c r="ATO210" s="579"/>
      <c r="ATP210" s="579"/>
      <c r="ATQ210" s="579"/>
      <c r="ATR210" s="579"/>
      <c r="ATS210" s="579"/>
      <c r="ATT210" s="579"/>
      <c r="ATU210" s="579"/>
      <c r="ATV210" s="579"/>
      <c r="ATW210" s="579"/>
      <c r="ATX210" s="579"/>
      <c r="ATY210" s="579"/>
      <c r="ATZ210" s="579"/>
      <c r="AUA210" s="579"/>
      <c r="AUB210" s="579"/>
      <c r="AUC210" s="579"/>
      <c r="AUD210" s="579"/>
      <c r="AUE210" s="579"/>
      <c r="AUF210" s="579"/>
      <c r="AUG210" s="579"/>
      <c r="AUH210" s="579"/>
      <c r="AUI210" s="579"/>
      <c r="AUJ210" s="579"/>
      <c r="AUK210" s="579"/>
      <c r="AUL210" s="579"/>
      <c r="AUM210" s="579"/>
      <c r="AUN210" s="579"/>
      <c r="AUO210" s="579"/>
      <c r="AUP210" s="579"/>
      <c r="AUQ210" s="579"/>
      <c r="AUR210" s="579"/>
      <c r="AUS210" s="579"/>
      <c r="AUT210" s="579"/>
      <c r="AUU210" s="579"/>
      <c r="AUV210" s="579"/>
      <c r="AUW210" s="579"/>
      <c r="AUX210" s="579"/>
      <c r="AUY210" s="579"/>
      <c r="AUZ210" s="579"/>
      <c r="AVA210" s="579"/>
      <c r="AVB210" s="579"/>
      <c r="AVC210" s="579"/>
      <c r="AVD210" s="579"/>
      <c r="AVE210" s="579"/>
      <c r="AVF210" s="579"/>
      <c r="AVG210" s="579"/>
      <c r="AVH210" s="579"/>
      <c r="AVI210" s="579"/>
      <c r="AVJ210" s="579"/>
      <c r="AVK210" s="579"/>
      <c r="AVL210" s="579"/>
      <c r="AVM210" s="579"/>
      <c r="AVN210" s="579"/>
      <c r="AVO210" s="579"/>
      <c r="AVP210" s="579"/>
      <c r="AVQ210" s="579"/>
      <c r="AVR210" s="579"/>
      <c r="AVS210" s="579"/>
      <c r="AVT210" s="579"/>
      <c r="AVU210" s="579"/>
      <c r="AVV210" s="579"/>
      <c r="AVW210" s="579"/>
      <c r="AVX210" s="579"/>
      <c r="AVY210" s="579"/>
      <c r="AVZ210" s="579"/>
      <c r="AWA210" s="579"/>
      <c r="AWB210" s="579"/>
      <c r="AWC210" s="579"/>
      <c r="AWD210" s="579"/>
      <c r="AWE210" s="579"/>
      <c r="AWF210" s="579"/>
      <c r="AWG210" s="579"/>
      <c r="AWH210" s="579"/>
      <c r="AWI210" s="579"/>
      <c r="AWJ210" s="579"/>
      <c r="AWK210" s="579"/>
      <c r="AWL210" s="579"/>
      <c r="AWM210" s="579"/>
      <c r="AWN210" s="579"/>
      <c r="AWO210" s="579"/>
      <c r="AWP210" s="579"/>
      <c r="AWQ210" s="579"/>
      <c r="AWR210" s="579"/>
      <c r="AWS210" s="579"/>
      <c r="AWT210" s="579"/>
      <c r="AWU210" s="579"/>
      <c r="AWV210" s="579"/>
      <c r="AWW210" s="579"/>
      <c r="AWX210" s="579"/>
      <c r="AWY210" s="579"/>
      <c r="AWZ210" s="579"/>
      <c r="AXA210" s="579"/>
      <c r="AXB210" s="579"/>
      <c r="AXC210" s="579"/>
      <c r="AXD210" s="579"/>
      <c r="AXE210" s="579"/>
      <c r="AXF210" s="579"/>
      <c r="AXG210" s="579"/>
      <c r="AXH210" s="579"/>
      <c r="AXI210" s="579"/>
      <c r="AXJ210" s="579"/>
      <c r="AXK210" s="579"/>
      <c r="AXL210" s="579"/>
      <c r="AXM210" s="579"/>
      <c r="AXN210" s="579"/>
      <c r="AXO210" s="579"/>
      <c r="AXP210" s="579"/>
      <c r="AXQ210" s="579"/>
      <c r="AXR210" s="579"/>
      <c r="AXS210" s="579"/>
      <c r="AXT210" s="579"/>
      <c r="AXU210" s="579"/>
      <c r="AXV210" s="579"/>
      <c r="AXW210" s="579"/>
      <c r="AXX210" s="579"/>
      <c r="AXY210" s="579"/>
      <c r="AXZ210" s="579"/>
      <c r="AYA210" s="579"/>
      <c r="AYB210" s="579"/>
      <c r="AYC210" s="579"/>
      <c r="AYD210" s="579"/>
      <c r="AYE210" s="579"/>
      <c r="AYF210" s="579"/>
      <c r="AYG210" s="579"/>
      <c r="AYH210" s="579"/>
      <c r="AYI210" s="579"/>
      <c r="AYJ210" s="579"/>
      <c r="AYK210" s="579"/>
      <c r="AYL210" s="579"/>
      <c r="AYM210" s="579"/>
      <c r="AYN210" s="579"/>
      <c r="AYO210" s="579"/>
      <c r="AYP210" s="579"/>
      <c r="AYQ210" s="579"/>
      <c r="AYR210" s="579"/>
      <c r="AYS210" s="579"/>
      <c r="AYT210" s="579"/>
      <c r="AYU210" s="579"/>
      <c r="AYV210" s="579"/>
      <c r="AYW210" s="579"/>
      <c r="AYX210" s="579"/>
      <c r="AYY210" s="579"/>
      <c r="AYZ210" s="579"/>
      <c r="AZA210" s="579"/>
      <c r="AZB210" s="579"/>
      <c r="AZC210" s="579"/>
      <c r="AZD210" s="579"/>
      <c r="AZE210" s="579"/>
      <c r="AZF210" s="579"/>
      <c r="AZG210" s="579"/>
      <c r="AZH210" s="579"/>
      <c r="AZI210" s="579"/>
      <c r="AZJ210" s="579"/>
      <c r="AZK210" s="579"/>
      <c r="AZL210" s="579"/>
      <c r="AZM210" s="579"/>
      <c r="AZN210" s="579"/>
      <c r="AZO210" s="579"/>
      <c r="AZP210" s="579"/>
      <c r="AZQ210" s="579"/>
      <c r="AZR210" s="579"/>
      <c r="AZS210" s="579"/>
      <c r="AZT210" s="579"/>
      <c r="AZU210" s="579"/>
      <c r="AZV210" s="579"/>
      <c r="AZW210" s="579"/>
      <c r="AZX210" s="579"/>
      <c r="AZY210" s="579"/>
      <c r="AZZ210" s="579"/>
      <c r="BAA210" s="579"/>
      <c r="BAB210" s="579"/>
      <c r="BAC210" s="579"/>
      <c r="BAD210" s="579"/>
      <c r="BAE210" s="579"/>
      <c r="BAF210" s="579"/>
      <c r="BAG210" s="579"/>
      <c r="BAH210" s="579"/>
      <c r="BAI210" s="579"/>
      <c r="BAJ210" s="579"/>
      <c r="BAK210" s="579"/>
      <c r="BAL210" s="579"/>
      <c r="BAM210" s="579"/>
      <c r="BAN210" s="579"/>
      <c r="BAO210" s="579"/>
      <c r="BAP210" s="579"/>
      <c r="BAQ210" s="579"/>
      <c r="BAR210" s="579"/>
      <c r="BAS210" s="579"/>
      <c r="BAT210" s="579"/>
      <c r="BAU210" s="579"/>
      <c r="BAV210" s="579"/>
      <c r="BAW210" s="579"/>
      <c r="BAX210" s="579"/>
      <c r="BAY210" s="579"/>
      <c r="BAZ210" s="579"/>
      <c r="BBA210" s="579"/>
      <c r="BBB210" s="579"/>
      <c r="BBC210" s="579"/>
      <c r="BBD210" s="579"/>
      <c r="BBE210" s="579"/>
      <c r="BBF210" s="579"/>
      <c r="BBG210" s="579"/>
      <c r="BBH210" s="579"/>
      <c r="BBI210" s="579"/>
      <c r="BBJ210" s="579"/>
      <c r="BBK210" s="579"/>
      <c r="BBL210" s="579"/>
      <c r="BBM210" s="579"/>
      <c r="BBN210" s="579"/>
      <c r="BBO210" s="579"/>
      <c r="BBP210" s="579"/>
      <c r="BBQ210" s="579"/>
      <c r="BBR210" s="579"/>
      <c r="BBS210" s="579"/>
      <c r="BBT210" s="579"/>
      <c r="BBU210" s="579"/>
      <c r="BBV210" s="579"/>
      <c r="BBW210" s="579"/>
      <c r="BBX210" s="579"/>
      <c r="BBY210" s="579"/>
      <c r="BBZ210" s="579"/>
      <c r="BCA210" s="579"/>
      <c r="BCB210" s="579"/>
      <c r="BCC210" s="579"/>
      <c r="BCD210" s="579"/>
      <c r="BCE210" s="579"/>
      <c r="BCF210" s="579"/>
      <c r="BCG210" s="579"/>
      <c r="BCH210" s="579"/>
      <c r="BCI210" s="579"/>
      <c r="BCJ210" s="579"/>
      <c r="BCK210" s="579"/>
      <c r="BCL210" s="579"/>
      <c r="BCM210" s="579"/>
      <c r="BCN210" s="579"/>
      <c r="BCO210" s="579"/>
      <c r="BCP210" s="579"/>
      <c r="BCQ210" s="579"/>
      <c r="BCR210" s="579"/>
      <c r="BCS210" s="579"/>
      <c r="BCT210" s="579"/>
      <c r="BCU210" s="579"/>
      <c r="BCV210" s="579"/>
      <c r="BCW210" s="579"/>
      <c r="BCX210" s="579"/>
      <c r="BCY210" s="579"/>
      <c r="BCZ210" s="579"/>
      <c r="BDA210" s="579"/>
      <c r="BDB210" s="579"/>
      <c r="BDC210" s="579"/>
      <c r="BDD210" s="579"/>
      <c r="BDE210" s="579"/>
      <c r="BDF210" s="579"/>
      <c r="BDG210" s="579"/>
      <c r="BDH210" s="579"/>
      <c r="BDI210" s="579"/>
      <c r="BDJ210" s="579"/>
      <c r="BDK210" s="579"/>
      <c r="BDL210" s="579"/>
      <c r="BDM210" s="579"/>
      <c r="BDN210" s="579"/>
      <c r="BDO210" s="579"/>
      <c r="BDP210" s="579"/>
      <c r="BDQ210" s="579"/>
      <c r="BDR210" s="579"/>
      <c r="BDS210" s="579"/>
      <c r="BDT210" s="579"/>
      <c r="BDU210" s="579"/>
      <c r="BDV210" s="579"/>
      <c r="BDW210" s="579"/>
      <c r="BDX210" s="579"/>
      <c r="BDY210" s="579"/>
      <c r="BDZ210" s="579"/>
      <c r="BEA210" s="579"/>
      <c r="BEB210" s="579"/>
      <c r="BEC210" s="579"/>
      <c r="BED210" s="579"/>
      <c r="BEE210" s="579"/>
      <c r="BEF210" s="579"/>
      <c r="BEG210" s="579"/>
      <c r="BEH210" s="579"/>
      <c r="BEI210" s="579"/>
      <c r="BEJ210" s="579"/>
      <c r="BEK210" s="579"/>
      <c r="BEL210" s="579"/>
      <c r="BEM210" s="579"/>
      <c r="BEN210" s="579"/>
      <c r="BEO210" s="579"/>
      <c r="BEP210" s="579"/>
      <c r="BEQ210" s="579"/>
      <c r="BER210" s="579"/>
      <c r="BES210" s="579"/>
      <c r="BET210" s="579"/>
      <c r="BEU210" s="579"/>
      <c r="BEV210" s="579"/>
      <c r="BEW210" s="579"/>
      <c r="BEX210" s="579"/>
      <c r="BEY210" s="579"/>
      <c r="BEZ210" s="579"/>
      <c r="BFA210" s="579"/>
      <c r="BFB210" s="579"/>
      <c r="BFC210" s="579"/>
      <c r="BFD210" s="579"/>
      <c r="BFE210" s="579"/>
      <c r="BFF210" s="579"/>
      <c r="BFG210" s="579"/>
      <c r="BFH210" s="579"/>
      <c r="BFI210" s="579"/>
      <c r="BFJ210" s="579"/>
      <c r="BFK210" s="579"/>
      <c r="BFL210" s="579"/>
      <c r="BFM210" s="579"/>
      <c r="BFN210" s="579"/>
      <c r="BFO210" s="579"/>
      <c r="BFP210" s="579"/>
      <c r="BFQ210" s="579"/>
      <c r="BFR210" s="579"/>
      <c r="BFS210" s="579"/>
      <c r="BFT210" s="579"/>
      <c r="BFU210" s="579"/>
      <c r="BFV210" s="579"/>
      <c r="BFW210" s="579"/>
      <c r="BFX210" s="579"/>
      <c r="BFY210" s="579"/>
      <c r="BFZ210" s="579"/>
      <c r="BGA210" s="579"/>
      <c r="BGB210" s="579"/>
      <c r="BGC210" s="579"/>
      <c r="BGD210" s="579"/>
      <c r="BGE210" s="579"/>
      <c r="BGF210" s="579"/>
      <c r="BGG210" s="579"/>
      <c r="BGH210" s="579"/>
      <c r="BGI210" s="579"/>
      <c r="BGJ210" s="579"/>
      <c r="BGK210" s="579"/>
      <c r="BGL210" s="579"/>
      <c r="BGM210" s="579"/>
      <c r="BGN210" s="579"/>
      <c r="BGO210" s="579"/>
      <c r="BGP210" s="579"/>
      <c r="BGQ210" s="579"/>
      <c r="BGR210" s="579"/>
      <c r="BGS210" s="579"/>
      <c r="BGT210" s="579"/>
      <c r="BGU210" s="579"/>
      <c r="BGV210" s="579"/>
      <c r="BGW210" s="579"/>
      <c r="BGX210" s="579"/>
      <c r="BGY210" s="579"/>
      <c r="BGZ210" s="579"/>
      <c r="BHA210" s="579"/>
      <c r="BHB210" s="579"/>
      <c r="BHC210" s="579"/>
      <c r="BHD210" s="579"/>
      <c r="BHE210" s="579"/>
      <c r="BHF210" s="579"/>
      <c r="BHG210" s="579"/>
      <c r="BHH210" s="579"/>
      <c r="BHI210" s="579"/>
      <c r="BHJ210" s="579"/>
      <c r="BHK210" s="579"/>
      <c r="BHL210" s="579"/>
      <c r="BHM210" s="579"/>
      <c r="BHN210" s="579"/>
      <c r="BHO210" s="579"/>
      <c r="BHP210" s="579"/>
      <c r="BHQ210" s="579"/>
      <c r="BHR210" s="579"/>
      <c r="BHS210" s="579"/>
      <c r="BHT210" s="579"/>
      <c r="BHU210" s="579"/>
      <c r="BHV210" s="579"/>
      <c r="BHW210" s="579"/>
      <c r="BHX210" s="579"/>
      <c r="BHY210" s="579"/>
      <c r="BHZ210" s="579"/>
      <c r="BIA210" s="579"/>
      <c r="BIB210" s="579"/>
      <c r="BIC210" s="579"/>
      <c r="BID210" s="579"/>
      <c r="BIE210" s="579"/>
      <c r="BIF210" s="579"/>
      <c r="BIG210" s="579"/>
      <c r="BIH210" s="579"/>
      <c r="BII210" s="579"/>
      <c r="BIJ210" s="579"/>
      <c r="BIK210" s="579"/>
      <c r="BIL210" s="579"/>
      <c r="BIM210" s="579"/>
      <c r="BIN210" s="579"/>
      <c r="BIO210" s="579"/>
      <c r="BIP210" s="579"/>
      <c r="BIQ210" s="579"/>
      <c r="BIR210" s="579"/>
      <c r="BIS210" s="579"/>
      <c r="BIT210" s="579"/>
      <c r="BIU210" s="579"/>
      <c r="BIV210" s="579"/>
      <c r="BIW210" s="579"/>
      <c r="BIX210" s="579"/>
      <c r="BIY210" s="579"/>
      <c r="BIZ210" s="579"/>
      <c r="BJA210" s="579"/>
      <c r="BJB210" s="579"/>
      <c r="BJC210" s="579"/>
      <c r="BJD210" s="579"/>
      <c r="BJE210" s="579"/>
      <c r="BJF210" s="579"/>
      <c r="BJG210" s="579"/>
      <c r="BJH210" s="579"/>
      <c r="BJI210" s="579"/>
      <c r="BJJ210" s="579"/>
      <c r="BJK210" s="579"/>
      <c r="BJL210" s="579"/>
      <c r="BJM210" s="579"/>
      <c r="BJN210" s="579"/>
      <c r="BJO210" s="579"/>
      <c r="BJP210" s="579"/>
      <c r="BJQ210" s="579"/>
      <c r="BJR210" s="579"/>
      <c r="BJS210" s="579"/>
      <c r="BJT210" s="579"/>
      <c r="BJU210" s="579"/>
      <c r="BJV210" s="579"/>
      <c r="BJW210" s="579"/>
      <c r="BJX210" s="579"/>
      <c r="BJY210" s="579"/>
      <c r="BJZ210" s="579"/>
      <c r="BKA210" s="579"/>
      <c r="BKB210" s="579"/>
      <c r="BKC210" s="579"/>
      <c r="BKD210" s="579"/>
      <c r="BKE210" s="579"/>
      <c r="BKF210" s="579"/>
      <c r="BKG210" s="579"/>
      <c r="BKH210" s="579"/>
      <c r="BKI210" s="579"/>
      <c r="BKJ210" s="579"/>
      <c r="BKK210" s="579"/>
      <c r="BKL210" s="579"/>
      <c r="BKM210" s="579"/>
      <c r="BKN210" s="579"/>
      <c r="BKO210" s="579"/>
      <c r="BKP210" s="579"/>
      <c r="BKQ210" s="579"/>
      <c r="BKR210" s="579"/>
      <c r="BKS210" s="579"/>
      <c r="BKT210" s="579"/>
      <c r="BKU210" s="579"/>
      <c r="BKV210" s="579"/>
      <c r="BKW210" s="579"/>
      <c r="BKX210" s="579"/>
      <c r="BKY210" s="579"/>
      <c r="BKZ210" s="579"/>
      <c r="BLA210" s="579"/>
      <c r="BLB210" s="579"/>
      <c r="BLC210" s="579"/>
      <c r="BLD210" s="579"/>
      <c r="BLE210" s="579"/>
      <c r="BLF210" s="579"/>
      <c r="BLG210" s="579"/>
      <c r="BLH210" s="579"/>
      <c r="BLI210" s="579"/>
      <c r="BLJ210" s="579"/>
      <c r="BLK210" s="579"/>
      <c r="BLL210" s="579"/>
      <c r="BLM210" s="579"/>
      <c r="BLN210" s="579"/>
      <c r="BLO210" s="579"/>
      <c r="BLP210" s="579"/>
      <c r="BLQ210" s="579"/>
      <c r="BLR210" s="579"/>
      <c r="BLS210" s="579"/>
      <c r="BLT210" s="579"/>
      <c r="BLU210" s="579"/>
      <c r="BLV210" s="579"/>
      <c r="BLW210" s="579"/>
      <c r="BLX210" s="579"/>
      <c r="BLY210" s="579"/>
      <c r="BLZ210" s="579"/>
      <c r="BMA210" s="579"/>
      <c r="BMB210" s="579"/>
      <c r="BMC210" s="579"/>
      <c r="BMD210" s="579"/>
      <c r="BME210" s="579"/>
      <c r="BMF210" s="579"/>
      <c r="BMG210" s="579"/>
      <c r="BMH210" s="579"/>
      <c r="BMI210" s="579"/>
      <c r="BMJ210" s="579"/>
      <c r="BMK210" s="579"/>
      <c r="BML210" s="579"/>
      <c r="BMM210" s="579"/>
      <c r="BMN210" s="579"/>
      <c r="BMO210" s="579"/>
      <c r="BMP210" s="579"/>
      <c r="BMQ210" s="579"/>
      <c r="BMR210" s="579"/>
      <c r="BMS210" s="579"/>
      <c r="BMT210" s="579"/>
      <c r="BMU210" s="579"/>
      <c r="BMV210" s="579"/>
      <c r="BMW210" s="579"/>
      <c r="BMX210" s="579"/>
      <c r="BMY210" s="579"/>
      <c r="BMZ210" s="579"/>
      <c r="BNA210" s="579"/>
      <c r="BNB210" s="579"/>
      <c r="BNC210" s="579"/>
      <c r="BND210" s="579"/>
      <c r="BNE210" s="579"/>
      <c r="BNF210" s="579"/>
      <c r="BNG210" s="579"/>
      <c r="BNH210" s="579"/>
      <c r="BNI210" s="579"/>
      <c r="BNJ210" s="579"/>
      <c r="BNK210" s="579"/>
      <c r="BNL210" s="579"/>
      <c r="BNM210" s="579"/>
      <c r="BNN210" s="579"/>
      <c r="BNO210" s="579"/>
      <c r="BNP210" s="579"/>
      <c r="BNQ210" s="579"/>
      <c r="BNR210" s="579"/>
      <c r="BNS210" s="579"/>
      <c r="BNT210" s="579"/>
      <c r="BNU210" s="579"/>
      <c r="BNV210" s="579"/>
      <c r="BNW210" s="579"/>
      <c r="BNX210" s="579"/>
      <c r="BNY210" s="579"/>
      <c r="BNZ210" s="579"/>
      <c r="BOA210" s="579"/>
      <c r="BOB210" s="579"/>
      <c r="BOC210" s="579"/>
      <c r="BOD210" s="579"/>
      <c r="BOE210" s="579"/>
      <c r="BOF210" s="579"/>
      <c r="BOG210" s="579"/>
      <c r="BOH210" s="579"/>
      <c r="BOI210" s="579"/>
      <c r="BOJ210" s="579"/>
      <c r="BOK210" s="579"/>
      <c r="BOL210" s="579"/>
      <c r="BOM210" s="579"/>
      <c r="BON210" s="579"/>
      <c r="BOO210" s="579"/>
      <c r="BOP210" s="579"/>
      <c r="BOQ210" s="579"/>
      <c r="BOR210" s="579"/>
      <c r="BOS210" s="579"/>
      <c r="BOT210" s="579"/>
      <c r="BOU210" s="579"/>
      <c r="BOV210" s="579"/>
      <c r="BOW210" s="579"/>
      <c r="BOX210" s="579"/>
      <c r="BOY210" s="579"/>
      <c r="BOZ210" s="579"/>
      <c r="BPA210" s="579"/>
      <c r="BPB210" s="579"/>
      <c r="BPC210" s="579"/>
      <c r="BPD210" s="579"/>
      <c r="BPE210" s="579"/>
      <c r="BPF210" s="579"/>
      <c r="BPG210" s="579"/>
      <c r="BPH210" s="579"/>
      <c r="BPI210" s="579"/>
      <c r="BPJ210" s="579"/>
      <c r="BPK210" s="579"/>
      <c r="BPL210" s="579"/>
      <c r="BPM210" s="579"/>
      <c r="BPN210" s="579"/>
      <c r="BPO210" s="579"/>
      <c r="BPP210" s="579"/>
      <c r="BPQ210" s="579"/>
      <c r="BPR210" s="579"/>
      <c r="BPS210" s="579"/>
      <c r="BPT210" s="579"/>
      <c r="BPU210" s="579"/>
      <c r="BPV210" s="579"/>
      <c r="BPW210" s="579"/>
      <c r="BPX210" s="579"/>
      <c r="BPY210" s="579"/>
      <c r="BPZ210" s="579"/>
      <c r="BQA210" s="579"/>
      <c r="BQB210" s="579"/>
      <c r="BQC210" s="579"/>
      <c r="BQD210" s="579"/>
      <c r="BQE210" s="579"/>
      <c r="BQF210" s="579"/>
      <c r="BQG210" s="579"/>
      <c r="BQH210" s="579"/>
      <c r="BQI210" s="579"/>
      <c r="BQJ210" s="579"/>
      <c r="BQK210" s="579"/>
      <c r="BQL210" s="579"/>
      <c r="BQM210" s="579"/>
      <c r="BQN210" s="579"/>
      <c r="BQO210" s="579"/>
      <c r="BQP210" s="579"/>
      <c r="BQQ210" s="579"/>
      <c r="BQR210" s="579"/>
      <c r="BQS210" s="579"/>
      <c r="BQT210" s="579"/>
      <c r="BQU210" s="579"/>
      <c r="BQV210" s="579"/>
      <c r="BQW210" s="579"/>
      <c r="BQX210" s="579"/>
      <c r="BQY210" s="579"/>
      <c r="BQZ210" s="579"/>
      <c r="BRA210" s="579"/>
      <c r="BRB210" s="579"/>
      <c r="BRC210" s="579"/>
      <c r="BRD210" s="579"/>
      <c r="BRE210" s="579"/>
      <c r="BRF210" s="579"/>
      <c r="BRG210" s="579"/>
      <c r="BRH210" s="579"/>
      <c r="BRI210" s="579"/>
      <c r="BRJ210" s="579"/>
      <c r="BRK210" s="579"/>
      <c r="BRL210" s="579"/>
      <c r="BRM210" s="579"/>
      <c r="BRN210" s="579"/>
      <c r="BRO210" s="579"/>
      <c r="BRP210" s="579"/>
      <c r="BRQ210" s="579"/>
      <c r="BRR210" s="579"/>
      <c r="BRS210" s="579"/>
      <c r="BRT210" s="579"/>
      <c r="BRU210" s="579"/>
      <c r="BRV210" s="579"/>
      <c r="BRW210" s="579"/>
      <c r="BRX210" s="579"/>
      <c r="BRY210" s="579"/>
      <c r="BRZ210" s="579"/>
      <c r="BSA210" s="579"/>
      <c r="BSB210" s="579"/>
      <c r="BSC210" s="579"/>
      <c r="BSD210" s="579"/>
      <c r="BSE210" s="579"/>
      <c r="BSF210" s="579"/>
      <c r="BSG210" s="579"/>
      <c r="BSH210" s="579"/>
      <c r="BSI210" s="579"/>
      <c r="BSJ210" s="579"/>
      <c r="BSK210" s="579"/>
      <c r="BSL210" s="579"/>
      <c r="BSM210" s="579"/>
      <c r="BSN210" s="579"/>
      <c r="BSO210" s="579"/>
      <c r="BSP210" s="579"/>
      <c r="BSQ210" s="579"/>
      <c r="BSR210" s="579"/>
      <c r="BSS210" s="579"/>
      <c r="BST210" s="579"/>
      <c r="BSU210" s="579"/>
      <c r="BSV210" s="579"/>
      <c r="BSW210" s="579"/>
      <c r="BSX210" s="579"/>
      <c r="BSY210" s="579"/>
      <c r="BSZ210" s="579"/>
      <c r="BTA210" s="579"/>
      <c r="BTB210" s="579"/>
      <c r="BTC210" s="579"/>
      <c r="BTD210" s="579"/>
      <c r="BTE210" s="579"/>
      <c r="BTF210" s="579"/>
      <c r="BTG210" s="579"/>
      <c r="BTH210" s="579"/>
      <c r="BTI210" s="579"/>
      <c r="BTJ210" s="579"/>
      <c r="BTK210" s="579"/>
      <c r="BTL210" s="579"/>
      <c r="BTM210" s="579"/>
      <c r="BTN210" s="579"/>
      <c r="BTO210" s="579"/>
      <c r="BTP210" s="579"/>
      <c r="BTQ210" s="579"/>
      <c r="BTR210" s="579"/>
      <c r="BTS210" s="579"/>
      <c r="BTT210" s="579"/>
      <c r="BTU210" s="579"/>
      <c r="BTV210" s="579"/>
      <c r="BTW210" s="579"/>
      <c r="BTX210" s="579"/>
      <c r="BTY210" s="579"/>
      <c r="BTZ210" s="579"/>
      <c r="BUA210" s="579"/>
      <c r="BUB210" s="579"/>
      <c r="BUC210" s="579"/>
      <c r="BUD210" s="579"/>
      <c r="BUE210" s="579"/>
      <c r="BUF210" s="579"/>
      <c r="BUG210" s="579"/>
      <c r="BUH210" s="579"/>
      <c r="BUI210" s="579"/>
      <c r="BUJ210" s="579"/>
      <c r="BUK210" s="579"/>
      <c r="BUL210" s="579"/>
      <c r="BUM210" s="579"/>
      <c r="BUN210" s="579"/>
      <c r="BUO210" s="579"/>
      <c r="BUP210" s="579"/>
      <c r="BUQ210" s="579"/>
      <c r="BUR210" s="579"/>
      <c r="BUS210" s="579"/>
      <c r="BUT210" s="579"/>
      <c r="BUU210" s="579"/>
      <c r="BUV210" s="579"/>
      <c r="BUW210" s="579"/>
      <c r="BUX210" s="579"/>
      <c r="BUY210" s="579"/>
      <c r="BUZ210" s="579"/>
      <c r="BVA210" s="579"/>
      <c r="BVB210" s="579"/>
      <c r="BVC210" s="579"/>
      <c r="BVD210" s="579"/>
      <c r="BVE210" s="579"/>
      <c r="BVF210" s="579"/>
      <c r="BVG210" s="579"/>
      <c r="BVH210" s="579"/>
      <c r="BVI210" s="579"/>
      <c r="BVJ210" s="579"/>
      <c r="BVK210" s="579"/>
      <c r="BVL210" s="579"/>
      <c r="BVM210" s="579"/>
      <c r="BVN210" s="579"/>
      <c r="BVO210" s="579"/>
      <c r="BVP210" s="579"/>
      <c r="BVQ210" s="579"/>
      <c r="BVR210" s="579"/>
      <c r="BVS210" s="579"/>
      <c r="BVT210" s="579"/>
      <c r="BVU210" s="579"/>
      <c r="BVV210" s="579"/>
      <c r="BVW210" s="579"/>
      <c r="BVX210" s="579"/>
      <c r="BVY210" s="579"/>
      <c r="BVZ210" s="579"/>
      <c r="BWA210" s="579"/>
      <c r="BWB210" s="579"/>
      <c r="BWC210" s="579"/>
      <c r="BWD210" s="579"/>
      <c r="BWE210" s="579"/>
      <c r="BWF210" s="579"/>
      <c r="BWG210" s="579"/>
      <c r="BWH210" s="579"/>
      <c r="BWI210" s="579"/>
      <c r="BWJ210" s="579"/>
      <c r="BWK210" s="579"/>
      <c r="BWL210" s="579"/>
      <c r="BWM210" s="579"/>
      <c r="BWN210" s="579"/>
      <c r="BWO210" s="579"/>
      <c r="BWP210" s="579"/>
      <c r="BWQ210" s="579"/>
      <c r="BWR210" s="579"/>
      <c r="BWS210" s="579"/>
      <c r="BWT210" s="579"/>
      <c r="BWU210" s="579"/>
      <c r="BWV210" s="579"/>
      <c r="BWW210" s="579"/>
      <c r="BWX210" s="579"/>
      <c r="BWY210" s="579"/>
      <c r="BWZ210" s="579"/>
      <c r="BXA210" s="579"/>
      <c r="BXB210" s="579"/>
      <c r="BXC210" s="579"/>
      <c r="BXD210" s="579"/>
      <c r="BXE210" s="579"/>
      <c r="BXF210" s="579"/>
      <c r="BXG210" s="579"/>
      <c r="BXH210" s="579"/>
      <c r="BXI210" s="579"/>
      <c r="BXJ210" s="579"/>
      <c r="BXK210" s="579"/>
      <c r="BXL210" s="579"/>
      <c r="BXM210" s="579"/>
      <c r="BXN210" s="579"/>
      <c r="BXO210" s="579"/>
      <c r="BXP210" s="579"/>
      <c r="BXQ210" s="579"/>
      <c r="BXR210" s="579"/>
      <c r="BXS210" s="579"/>
      <c r="BXT210" s="579"/>
      <c r="BXU210" s="579"/>
      <c r="BXV210" s="579"/>
      <c r="BXW210" s="579"/>
      <c r="BXX210" s="579"/>
      <c r="BXY210" s="579"/>
      <c r="BXZ210" s="579"/>
      <c r="BYA210" s="579"/>
      <c r="BYB210" s="579"/>
      <c r="BYC210" s="579"/>
      <c r="BYD210" s="579"/>
      <c r="BYE210" s="579"/>
      <c r="BYF210" s="579"/>
      <c r="BYG210" s="579"/>
      <c r="BYH210" s="579"/>
      <c r="BYI210" s="579"/>
      <c r="BYJ210" s="579"/>
      <c r="BYK210" s="579"/>
      <c r="BYL210" s="579"/>
      <c r="BYM210" s="579"/>
      <c r="BYN210" s="579"/>
      <c r="BYO210" s="579"/>
      <c r="BYP210" s="579"/>
      <c r="BYQ210" s="579"/>
      <c r="BYR210" s="579"/>
      <c r="BYS210" s="579"/>
      <c r="BYT210" s="579"/>
      <c r="BYU210" s="579"/>
      <c r="BYV210" s="579"/>
      <c r="BYW210" s="579"/>
      <c r="BYX210" s="579"/>
      <c r="BYY210" s="579"/>
      <c r="BYZ210" s="579"/>
      <c r="BZA210" s="579"/>
      <c r="BZB210" s="579"/>
      <c r="BZC210" s="579"/>
      <c r="BZD210" s="579"/>
      <c r="BZE210" s="579"/>
      <c r="BZF210" s="579"/>
      <c r="BZG210" s="579"/>
      <c r="BZH210" s="579"/>
      <c r="BZI210" s="579"/>
      <c r="BZJ210" s="579"/>
      <c r="BZK210" s="579"/>
      <c r="BZL210" s="579"/>
      <c r="BZM210" s="579"/>
      <c r="BZN210" s="579"/>
      <c r="BZO210" s="579"/>
      <c r="BZP210" s="579"/>
      <c r="BZQ210" s="579"/>
      <c r="BZR210" s="579"/>
      <c r="BZS210" s="579"/>
      <c r="BZT210" s="579"/>
      <c r="BZU210" s="579"/>
      <c r="BZV210" s="579"/>
      <c r="BZW210" s="579"/>
      <c r="BZX210" s="579"/>
      <c r="BZY210" s="579"/>
      <c r="BZZ210" s="579"/>
      <c r="CAA210" s="579"/>
      <c r="CAB210" s="579"/>
      <c r="CAC210" s="579"/>
      <c r="CAD210" s="579"/>
      <c r="CAE210" s="579"/>
      <c r="CAF210" s="579"/>
      <c r="CAG210" s="579"/>
      <c r="CAH210" s="579"/>
      <c r="CAI210" s="579"/>
      <c r="CAJ210" s="579"/>
      <c r="CAK210" s="579"/>
      <c r="CAL210" s="579"/>
      <c r="CAM210" s="579"/>
      <c r="CAN210" s="579"/>
      <c r="CAO210" s="579"/>
      <c r="CAP210" s="579"/>
      <c r="CAQ210" s="579"/>
      <c r="CAR210" s="579"/>
      <c r="CAS210" s="579"/>
      <c r="CAT210" s="579"/>
      <c r="CAU210" s="579"/>
      <c r="CAV210" s="579"/>
      <c r="CAW210" s="579"/>
      <c r="CAX210" s="579"/>
      <c r="CAY210" s="579"/>
      <c r="CAZ210" s="579"/>
      <c r="CBA210" s="579"/>
      <c r="CBB210" s="579"/>
      <c r="CBC210" s="579"/>
      <c r="CBD210" s="579"/>
      <c r="CBE210" s="579"/>
      <c r="CBF210" s="579"/>
      <c r="CBG210" s="579"/>
      <c r="CBH210" s="579"/>
      <c r="CBI210" s="579"/>
      <c r="CBJ210" s="579"/>
      <c r="CBK210" s="579"/>
      <c r="CBL210" s="579"/>
      <c r="CBM210" s="579"/>
      <c r="CBN210" s="579"/>
      <c r="CBO210" s="579"/>
      <c r="CBP210" s="579"/>
      <c r="CBQ210" s="579"/>
      <c r="CBR210" s="579"/>
      <c r="CBS210" s="579"/>
      <c r="CBT210" s="579"/>
      <c r="CBU210" s="579"/>
      <c r="CBV210" s="579"/>
      <c r="CBW210" s="579"/>
      <c r="CBX210" s="579"/>
      <c r="CBY210" s="579"/>
      <c r="CBZ210" s="579"/>
      <c r="CCA210" s="579"/>
      <c r="CCB210" s="579"/>
      <c r="CCC210" s="579"/>
      <c r="CCD210" s="579"/>
      <c r="CCE210" s="579"/>
      <c r="CCF210" s="579"/>
      <c r="CCG210" s="579"/>
      <c r="CCH210" s="579"/>
      <c r="CCI210" s="579"/>
      <c r="CCJ210" s="579"/>
      <c r="CCK210" s="579"/>
      <c r="CCL210" s="579"/>
      <c r="CCM210" s="579"/>
      <c r="CCN210" s="579"/>
      <c r="CCO210" s="579"/>
      <c r="CCP210" s="579"/>
      <c r="CCQ210" s="579"/>
      <c r="CCR210" s="579"/>
      <c r="CCS210" s="579"/>
      <c r="CCT210" s="579"/>
      <c r="CCU210" s="579"/>
      <c r="CCV210" s="579"/>
      <c r="CCW210" s="579"/>
      <c r="CCX210" s="579"/>
      <c r="CCY210" s="579"/>
      <c r="CCZ210" s="579"/>
      <c r="CDA210" s="579"/>
      <c r="CDB210" s="579"/>
      <c r="CDC210" s="579"/>
      <c r="CDD210" s="579"/>
      <c r="CDE210" s="579"/>
      <c r="CDF210" s="579"/>
      <c r="CDG210" s="579"/>
      <c r="CDH210" s="579"/>
      <c r="CDI210" s="579"/>
      <c r="CDJ210" s="579"/>
      <c r="CDK210" s="579"/>
      <c r="CDL210" s="579"/>
      <c r="CDM210" s="579"/>
      <c r="CDN210" s="579"/>
      <c r="CDO210" s="579"/>
      <c r="CDP210" s="579"/>
      <c r="CDQ210" s="579"/>
      <c r="CDR210" s="579"/>
      <c r="CDS210" s="579"/>
      <c r="CDT210" s="579"/>
      <c r="CDU210" s="579"/>
      <c r="CDV210" s="579"/>
      <c r="CDW210" s="579"/>
      <c r="CDX210" s="579"/>
      <c r="CDY210" s="579"/>
      <c r="CDZ210" s="579"/>
      <c r="CEA210" s="579"/>
      <c r="CEB210" s="579"/>
      <c r="CEC210" s="579"/>
      <c r="CED210" s="579"/>
      <c r="CEE210" s="579"/>
      <c r="CEF210" s="579"/>
      <c r="CEG210" s="579"/>
      <c r="CEH210" s="579"/>
      <c r="CEI210" s="579"/>
      <c r="CEJ210" s="579"/>
      <c r="CEK210" s="579"/>
      <c r="CEL210" s="579"/>
      <c r="CEM210" s="579"/>
      <c r="CEN210" s="579"/>
      <c r="CEO210" s="579"/>
      <c r="CEP210" s="579"/>
      <c r="CEQ210" s="579"/>
      <c r="CER210" s="579"/>
      <c r="CES210" s="579"/>
      <c r="CET210" s="579"/>
      <c r="CEU210" s="579"/>
      <c r="CEV210" s="579"/>
      <c r="CEW210" s="579"/>
      <c r="CEX210" s="579"/>
      <c r="CEY210" s="579"/>
      <c r="CEZ210" s="579"/>
      <c r="CFA210" s="579"/>
      <c r="CFB210" s="579"/>
      <c r="CFC210" s="579"/>
      <c r="CFD210" s="579"/>
      <c r="CFE210" s="579"/>
      <c r="CFF210" s="579"/>
      <c r="CFG210" s="579"/>
      <c r="CFH210" s="579"/>
      <c r="CFI210" s="579"/>
      <c r="CFJ210" s="579"/>
      <c r="CFK210" s="579"/>
      <c r="CFL210" s="579"/>
      <c r="CFM210" s="579"/>
      <c r="CFN210" s="579"/>
      <c r="CFO210" s="579"/>
      <c r="CFP210" s="579"/>
      <c r="CFQ210" s="579"/>
      <c r="CFR210" s="579"/>
      <c r="CFS210" s="579"/>
      <c r="CFT210" s="579"/>
      <c r="CFU210" s="579"/>
      <c r="CFV210" s="579"/>
      <c r="CFW210" s="579"/>
      <c r="CFX210" s="579"/>
      <c r="CFY210" s="579"/>
      <c r="CFZ210" s="579"/>
      <c r="CGA210" s="579"/>
      <c r="CGB210" s="579"/>
      <c r="CGC210" s="579"/>
      <c r="CGD210" s="579"/>
      <c r="CGE210" s="579"/>
      <c r="CGF210" s="579"/>
      <c r="CGG210" s="579"/>
      <c r="CGH210" s="579"/>
      <c r="CGI210" s="579"/>
      <c r="CGJ210" s="579"/>
      <c r="CGK210" s="579"/>
      <c r="CGL210" s="579"/>
      <c r="CGM210" s="579"/>
      <c r="CGN210" s="579"/>
      <c r="CGO210" s="579"/>
      <c r="CGP210" s="579"/>
      <c r="CGQ210" s="579"/>
      <c r="CGR210" s="579"/>
      <c r="CGS210" s="579"/>
      <c r="CGT210" s="579"/>
      <c r="CGU210" s="579"/>
      <c r="CGV210" s="579"/>
      <c r="CGW210" s="579"/>
      <c r="CGX210" s="579"/>
      <c r="CGY210" s="579"/>
      <c r="CGZ210" s="579"/>
      <c r="CHA210" s="579"/>
      <c r="CHB210" s="579"/>
      <c r="CHC210" s="579"/>
      <c r="CHD210" s="579"/>
      <c r="CHE210" s="579"/>
      <c r="CHF210" s="579"/>
      <c r="CHG210" s="579"/>
      <c r="CHH210" s="579"/>
      <c r="CHI210" s="579"/>
      <c r="CHJ210" s="579"/>
      <c r="CHK210" s="579"/>
      <c r="CHL210" s="579"/>
      <c r="CHM210" s="579"/>
      <c r="CHN210" s="579"/>
      <c r="CHO210" s="579"/>
      <c r="CHP210" s="579"/>
      <c r="CHQ210" s="579"/>
      <c r="CHR210" s="579"/>
      <c r="CHS210" s="579"/>
      <c r="CHT210" s="579"/>
      <c r="CHU210" s="579"/>
      <c r="CHV210" s="579"/>
      <c r="CHW210" s="579"/>
      <c r="CHX210" s="579"/>
      <c r="CHY210" s="579"/>
      <c r="CHZ210" s="579"/>
      <c r="CIA210" s="579"/>
      <c r="CIB210" s="579"/>
      <c r="CIC210" s="579"/>
      <c r="CID210" s="579"/>
      <c r="CIE210" s="579"/>
      <c r="CIF210" s="579"/>
      <c r="CIG210" s="579"/>
      <c r="CIH210" s="579"/>
      <c r="CII210" s="579"/>
      <c r="CIJ210" s="579"/>
      <c r="CIK210" s="579"/>
      <c r="CIL210" s="579"/>
      <c r="CIM210" s="579"/>
      <c r="CIN210" s="579"/>
      <c r="CIO210" s="579"/>
      <c r="CIP210" s="579"/>
      <c r="CIQ210" s="579"/>
      <c r="CIR210" s="579"/>
      <c r="CIS210" s="579"/>
      <c r="CIT210" s="579"/>
      <c r="CIU210" s="579"/>
      <c r="CIV210" s="579"/>
      <c r="CIW210" s="579"/>
      <c r="CIX210" s="579"/>
      <c r="CIY210" s="579"/>
      <c r="CIZ210" s="579"/>
      <c r="CJA210" s="579"/>
      <c r="CJB210" s="579"/>
      <c r="CJC210" s="579"/>
      <c r="CJD210" s="579"/>
      <c r="CJE210" s="579"/>
      <c r="CJF210" s="579"/>
      <c r="CJG210" s="579"/>
      <c r="CJH210" s="579"/>
      <c r="CJI210" s="579"/>
      <c r="CJJ210" s="579"/>
      <c r="CJK210" s="579"/>
      <c r="CJL210" s="579"/>
      <c r="CJM210" s="579"/>
      <c r="CJN210" s="579"/>
      <c r="CJO210" s="579"/>
      <c r="CJP210" s="579"/>
      <c r="CJQ210" s="579"/>
      <c r="CJR210" s="579"/>
      <c r="CJS210" s="579"/>
      <c r="CJT210" s="579"/>
      <c r="CJU210" s="579"/>
      <c r="CJV210" s="579"/>
      <c r="CJW210" s="579"/>
      <c r="CJX210" s="579"/>
      <c r="CJY210" s="579"/>
      <c r="CJZ210" s="579"/>
      <c r="CKA210" s="579"/>
      <c r="CKB210" s="579"/>
      <c r="CKC210" s="579"/>
      <c r="CKD210" s="579"/>
      <c r="CKE210" s="579"/>
      <c r="CKF210" s="579"/>
      <c r="CKG210" s="579"/>
      <c r="CKH210" s="579"/>
      <c r="CKI210" s="579"/>
      <c r="CKJ210" s="579"/>
      <c r="CKK210" s="579"/>
      <c r="CKL210" s="579"/>
      <c r="CKM210" s="579"/>
      <c r="CKN210" s="579"/>
      <c r="CKO210" s="579"/>
      <c r="CKP210" s="579"/>
      <c r="CKQ210" s="579"/>
      <c r="CKR210" s="579"/>
      <c r="CKS210" s="579"/>
      <c r="CKT210" s="579"/>
      <c r="CKU210" s="579"/>
      <c r="CKV210" s="579"/>
      <c r="CKW210" s="579"/>
      <c r="CKX210" s="579"/>
      <c r="CKY210" s="579"/>
      <c r="CKZ210" s="579"/>
      <c r="CLA210" s="579"/>
      <c r="CLB210" s="579"/>
      <c r="CLC210" s="579"/>
      <c r="CLD210" s="579"/>
      <c r="CLE210" s="579"/>
      <c r="CLF210" s="579"/>
      <c r="CLG210" s="579"/>
      <c r="CLH210" s="579"/>
      <c r="CLI210" s="579"/>
      <c r="CLJ210" s="579"/>
      <c r="CLK210" s="579"/>
      <c r="CLL210" s="579"/>
      <c r="CLM210" s="579"/>
      <c r="CLN210" s="579"/>
      <c r="CLO210" s="579"/>
      <c r="CLP210" s="579"/>
      <c r="CLQ210" s="579"/>
      <c r="CLR210" s="579"/>
      <c r="CLS210" s="579"/>
      <c r="CLT210" s="579"/>
      <c r="CLU210" s="579"/>
      <c r="CLV210" s="579"/>
      <c r="CLW210" s="579"/>
      <c r="CLX210" s="579"/>
      <c r="CLY210" s="579"/>
      <c r="CLZ210" s="579"/>
      <c r="CMA210" s="579"/>
      <c r="CMB210" s="579"/>
      <c r="CMC210" s="579"/>
      <c r="CMD210" s="579"/>
      <c r="CME210" s="579"/>
      <c r="CMF210" s="579"/>
      <c r="CMG210" s="579"/>
      <c r="CMH210" s="579"/>
      <c r="CMI210" s="579"/>
      <c r="CMJ210" s="579"/>
      <c r="CMK210" s="579"/>
      <c r="CML210" s="579"/>
      <c r="CMM210" s="579"/>
      <c r="CMN210" s="579"/>
      <c r="CMO210" s="579"/>
      <c r="CMP210" s="579"/>
      <c r="CMQ210" s="579"/>
      <c r="CMR210" s="579"/>
      <c r="CMS210" s="579"/>
      <c r="CMT210" s="579"/>
      <c r="CMU210" s="579"/>
      <c r="CMV210" s="579"/>
      <c r="CMW210" s="579"/>
      <c r="CMX210" s="579"/>
      <c r="CMY210" s="579"/>
      <c r="CMZ210" s="579"/>
      <c r="CNA210" s="579"/>
      <c r="CNB210" s="579"/>
      <c r="CNC210" s="579"/>
      <c r="CND210" s="579"/>
      <c r="CNE210" s="579"/>
      <c r="CNF210" s="579"/>
      <c r="CNG210" s="579"/>
      <c r="CNH210" s="579"/>
      <c r="CNI210" s="579"/>
      <c r="CNJ210" s="579"/>
      <c r="CNK210" s="579"/>
      <c r="CNL210" s="579"/>
      <c r="CNM210" s="579"/>
      <c r="CNN210" s="579"/>
      <c r="CNO210" s="579"/>
      <c r="CNP210" s="579"/>
      <c r="CNQ210" s="579"/>
      <c r="CNR210" s="579"/>
      <c r="CNS210" s="579"/>
      <c r="CNT210" s="579"/>
      <c r="CNU210" s="579"/>
      <c r="CNV210" s="579"/>
      <c r="CNW210" s="579"/>
      <c r="CNX210" s="579"/>
      <c r="CNY210" s="579"/>
      <c r="CNZ210" s="579"/>
      <c r="COA210" s="579"/>
      <c r="COB210" s="579"/>
      <c r="COC210" s="579"/>
      <c r="COD210" s="579"/>
      <c r="COE210" s="579"/>
      <c r="COF210" s="579"/>
      <c r="COG210" s="579"/>
      <c r="COH210" s="579"/>
      <c r="COI210" s="579"/>
      <c r="COJ210" s="579"/>
      <c r="COK210" s="579"/>
      <c r="COL210" s="579"/>
      <c r="COM210" s="579"/>
      <c r="CON210" s="579"/>
      <c r="COO210" s="579"/>
      <c r="COP210" s="579"/>
      <c r="COQ210" s="579"/>
      <c r="COR210" s="579"/>
      <c r="COS210" s="579"/>
      <c r="COT210" s="579"/>
      <c r="COU210" s="579"/>
      <c r="COV210" s="579"/>
      <c r="COW210" s="579"/>
      <c r="COX210" s="579"/>
      <c r="COY210" s="579"/>
      <c r="COZ210" s="579"/>
      <c r="CPA210" s="579"/>
      <c r="CPB210" s="579"/>
      <c r="CPC210" s="579"/>
      <c r="CPD210" s="579"/>
      <c r="CPE210" s="579"/>
      <c r="CPF210" s="579"/>
      <c r="CPG210" s="579"/>
      <c r="CPH210" s="579"/>
      <c r="CPI210" s="579"/>
      <c r="CPJ210" s="579"/>
      <c r="CPK210" s="579"/>
      <c r="CPL210" s="579"/>
      <c r="CPM210" s="579"/>
      <c r="CPN210" s="579"/>
      <c r="CPO210" s="579"/>
      <c r="CPP210" s="579"/>
      <c r="CPQ210" s="579"/>
      <c r="CPR210" s="579"/>
      <c r="CPS210" s="579"/>
      <c r="CPT210" s="579"/>
      <c r="CPU210" s="579"/>
      <c r="CPV210" s="579"/>
      <c r="CPW210" s="579"/>
      <c r="CPX210" s="579"/>
      <c r="CPY210" s="579"/>
      <c r="CPZ210" s="579"/>
      <c r="CQA210" s="579"/>
      <c r="CQB210" s="579"/>
      <c r="CQC210" s="579"/>
      <c r="CQD210" s="579"/>
      <c r="CQE210" s="579"/>
      <c r="CQF210" s="579"/>
      <c r="CQG210" s="579"/>
      <c r="CQH210" s="579"/>
      <c r="CQI210" s="579"/>
      <c r="CQJ210" s="579"/>
      <c r="CQK210" s="579"/>
      <c r="CQL210" s="579"/>
      <c r="CQM210" s="579"/>
      <c r="CQN210" s="579"/>
      <c r="CQO210" s="579"/>
      <c r="CQP210" s="579"/>
      <c r="CQQ210" s="579"/>
      <c r="CQR210" s="579"/>
      <c r="CQS210" s="579"/>
      <c r="CQT210" s="579"/>
      <c r="CQU210" s="579"/>
      <c r="CQV210" s="579"/>
      <c r="CQW210" s="579"/>
      <c r="CQX210" s="579"/>
      <c r="CQY210" s="579"/>
      <c r="CQZ210" s="579"/>
      <c r="CRA210" s="579"/>
      <c r="CRB210" s="579"/>
      <c r="CRC210" s="579"/>
      <c r="CRD210" s="579"/>
      <c r="CRE210" s="579"/>
      <c r="CRF210" s="579"/>
      <c r="CRG210" s="579"/>
      <c r="CRH210" s="579"/>
      <c r="CRI210" s="579"/>
      <c r="CRJ210" s="579"/>
      <c r="CRK210" s="579"/>
      <c r="CRL210" s="579"/>
      <c r="CRM210" s="579"/>
      <c r="CRN210" s="579"/>
      <c r="CRO210" s="579"/>
      <c r="CRP210" s="579"/>
      <c r="CRQ210" s="579"/>
      <c r="CRR210" s="579"/>
      <c r="CRS210" s="579"/>
      <c r="CRT210" s="579"/>
      <c r="CRU210" s="579"/>
      <c r="CRV210" s="579"/>
      <c r="CRW210" s="579"/>
      <c r="CRX210" s="579"/>
      <c r="CRY210" s="579"/>
      <c r="CRZ210" s="579"/>
      <c r="CSA210" s="579"/>
      <c r="CSB210" s="579"/>
      <c r="CSC210" s="579"/>
      <c r="CSD210" s="579"/>
      <c r="CSE210" s="579"/>
      <c r="CSF210" s="579"/>
      <c r="CSG210" s="579"/>
      <c r="CSH210" s="579"/>
      <c r="CSI210" s="579"/>
      <c r="CSJ210" s="579"/>
      <c r="CSK210" s="579"/>
      <c r="CSL210" s="579"/>
      <c r="CSM210" s="579"/>
      <c r="CSN210" s="579"/>
      <c r="CSO210" s="579"/>
      <c r="CSP210" s="579"/>
      <c r="CSQ210" s="579"/>
      <c r="CSR210" s="579"/>
      <c r="CSS210" s="579"/>
      <c r="CST210" s="579"/>
      <c r="CSU210" s="579"/>
      <c r="CSV210" s="579"/>
      <c r="CSW210" s="579"/>
      <c r="CSX210" s="579"/>
      <c r="CSY210" s="579"/>
      <c r="CSZ210" s="579"/>
      <c r="CTA210" s="579"/>
      <c r="CTB210" s="579"/>
      <c r="CTC210" s="579"/>
      <c r="CTD210" s="579"/>
      <c r="CTE210" s="579"/>
      <c r="CTF210" s="579"/>
      <c r="CTG210" s="579"/>
      <c r="CTH210" s="579"/>
      <c r="CTI210" s="579"/>
      <c r="CTJ210" s="579"/>
      <c r="CTK210" s="579"/>
      <c r="CTL210" s="579"/>
      <c r="CTM210" s="579"/>
      <c r="CTN210" s="579"/>
      <c r="CTO210" s="579"/>
      <c r="CTP210" s="579"/>
      <c r="CTQ210" s="579"/>
      <c r="CTR210" s="579"/>
      <c r="CTS210" s="579"/>
      <c r="CTT210" s="579"/>
      <c r="CTU210" s="579"/>
      <c r="CTV210" s="579"/>
      <c r="CTW210" s="579"/>
      <c r="CTX210" s="579"/>
      <c r="CTY210" s="579"/>
      <c r="CTZ210" s="579"/>
      <c r="CUA210" s="579"/>
      <c r="CUB210" s="579"/>
      <c r="CUC210" s="579"/>
      <c r="CUD210" s="579"/>
      <c r="CUE210" s="579"/>
      <c r="CUF210" s="579"/>
      <c r="CUG210" s="579"/>
      <c r="CUH210" s="579"/>
      <c r="CUI210" s="579"/>
      <c r="CUJ210" s="579"/>
      <c r="CUK210" s="579"/>
      <c r="CUL210" s="579"/>
      <c r="CUM210" s="579"/>
      <c r="CUN210" s="579"/>
      <c r="CUO210" s="579"/>
      <c r="CUP210" s="579"/>
      <c r="CUQ210" s="579"/>
      <c r="CUR210" s="579"/>
      <c r="CUS210" s="579"/>
      <c r="CUT210" s="579"/>
      <c r="CUU210" s="579"/>
      <c r="CUV210" s="579"/>
      <c r="CUW210" s="579"/>
      <c r="CUX210" s="579"/>
      <c r="CUY210" s="579"/>
      <c r="CUZ210" s="579"/>
      <c r="CVA210" s="579"/>
      <c r="CVB210" s="579"/>
      <c r="CVC210" s="579"/>
      <c r="CVD210" s="579"/>
      <c r="CVE210" s="579"/>
      <c r="CVF210" s="579"/>
      <c r="CVG210" s="579"/>
      <c r="CVH210" s="579"/>
      <c r="CVI210" s="579"/>
      <c r="CVJ210" s="579"/>
      <c r="CVK210" s="579"/>
      <c r="CVL210" s="579"/>
      <c r="CVM210" s="579"/>
      <c r="CVN210" s="579"/>
      <c r="CVO210" s="579"/>
      <c r="CVP210" s="579"/>
      <c r="CVQ210" s="579"/>
      <c r="CVR210" s="579"/>
      <c r="CVS210" s="579"/>
      <c r="CVT210" s="579"/>
      <c r="CVU210" s="579"/>
      <c r="CVV210" s="579"/>
      <c r="CVW210" s="579"/>
      <c r="CVX210" s="579"/>
      <c r="CVY210" s="579"/>
      <c r="CVZ210" s="579"/>
      <c r="CWA210" s="579"/>
      <c r="CWB210" s="579"/>
      <c r="CWC210" s="579"/>
      <c r="CWD210" s="579"/>
      <c r="CWE210" s="579"/>
      <c r="CWF210" s="579"/>
      <c r="CWG210" s="579"/>
      <c r="CWH210" s="579"/>
      <c r="CWI210" s="579"/>
      <c r="CWJ210" s="579"/>
      <c r="CWK210" s="579"/>
      <c r="CWL210" s="579"/>
      <c r="CWM210" s="579"/>
      <c r="CWN210" s="579"/>
      <c r="CWO210" s="579"/>
      <c r="CWP210" s="579"/>
      <c r="CWQ210" s="579"/>
      <c r="CWR210" s="579"/>
      <c r="CWS210" s="579"/>
      <c r="CWT210" s="579"/>
      <c r="CWU210" s="579"/>
      <c r="CWV210" s="579"/>
      <c r="CWW210" s="579"/>
      <c r="CWX210" s="579"/>
      <c r="CWY210" s="579"/>
      <c r="CWZ210" s="579"/>
      <c r="CXA210" s="579"/>
      <c r="CXB210" s="579"/>
      <c r="CXC210" s="579"/>
      <c r="CXD210" s="579"/>
      <c r="CXE210" s="579"/>
      <c r="CXF210" s="579"/>
      <c r="CXG210" s="579"/>
      <c r="CXH210" s="579"/>
      <c r="CXI210" s="579"/>
      <c r="CXJ210" s="579"/>
      <c r="CXK210" s="579"/>
      <c r="CXL210" s="579"/>
      <c r="CXM210" s="579"/>
      <c r="CXN210" s="579"/>
      <c r="CXO210" s="579"/>
      <c r="CXP210" s="579"/>
      <c r="CXQ210" s="579"/>
      <c r="CXR210" s="579"/>
      <c r="CXS210" s="579"/>
      <c r="CXT210" s="579"/>
      <c r="CXU210" s="579"/>
      <c r="CXV210" s="579"/>
      <c r="CXW210" s="579"/>
      <c r="CXX210" s="579"/>
      <c r="CXY210" s="579"/>
      <c r="CXZ210" s="579"/>
      <c r="CYA210" s="579"/>
      <c r="CYB210" s="579"/>
      <c r="CYC210" s="579"/>
      <c r="CYD210" s="579"/>
      <c r="CYE210" s="579"/>
      <c r="CYF210" s="579"/>
      <c r="CYG210" s="579"/>
      <c r="CYH210" s="579"/>
      <c r="CYI210" s="579"/>
      <c r="CYJ210" s="579"/>
      <c r="CYK210" s="579"/>
      <c r="CYL210" s="579"/>
      <c r="CYM210" s="579"/>
      <c r="CYN210" s="579"/>
      <c r="CYO210" s="579"/>
      <c r="CYP210" s="579"/>
      <c r="CYQ210" s="579"/>
      <c r="CYR210" s="579"/>
      <c r="CYS210" s="579"/>
      <c r="CYT210" s="579"/>
      <c r="CYU210" s="579"/>
      <c r="CYV210" s="579"/>
      <c r="CYW210" s="579"/>
      <c r="CYX210" s="579"/>
      <c r="CYY210" s="579"/>
      <c r="CYZ210" s="579"/>
      <c r="CZA210" s="579"/>
      <c r="CZB210" s="579"/>
      <c r="CZC210" s="579"/>
      <c r="CZD210" s="579"/>
      <c r="CZE210" s="579"/>
      <c r="CZF210" s="579"/>
      <c r="CZG210" s="579"/>
      <c r="CZH210" s="579"/>
      <c r="CZI210" s="579"/>
      <c r="CZJ210" s="579"/>
      <c r="CZK210" s="579"/>
      <c r="CZL210" s="579"/>
      <c r="CZM210" s="579"/>
      <c r="CZN210" s="579"/>
      <c r="CZO210" s="579"/>
      <c r="CZP210" s="579"/>
      <c r="CZQ210" s="579"/>
      <c r="CZR210" s="579"/>
      <c r="CZS210" s="579"/>
      <c r="CZT210" s="579"/>
      <c r="CZU210" s="579"/>
      <c r="CZV210" s="579"/>
      <c r="CZW210" s="579"/>
      <c r="CZX210" s="579"/>
      <c r="CZY210" s="579"/>
      <c r="CZZ210" s="579"/>
      <c r="DAA210" s="579"/>
      <c r="DAB210" s="579"/>
      <c r="DAC210" s="579"/>
      <c r="DAD210" s="579"/>
      <c r="DAE210" s="579"/>
      <c r="DAF210" s="579"/>
      <c r="DAG210" s="579"/>
      <c r="DAH210" s="579"/>
      <c r="DAI210" s="579"/>
      <c r="DAJ210" s="579"/>
      <c r="DAK210" s="579"/>
      <c r="DAL210" s="579"/>
      <c r="DAM210" s="579"/>
      <c r="DAN210" s="579"/>
      <c r="DAO210" s="579"/>
      <c r="DAP210" s="579"/>
      <c r="DAQ210" s="579"/>
      <c r="DAR210" s="579"/>
      <c r="DAS210" s="579"/>
      <c r="DAT210" s="579"/>
      <c r="DAU210" s="579"/>
      <c r="DAV210" s="579"/>
      <c r="DAW210" s="579"/>
      <c r="DAX210" s="579"/>
      <c r="DAY210" s="579"/>
      <c r="DAZ210" s="579"/>
      <c r="DBA210" s="579"/>
      <c r="DBB210" s="579"/>
      <c r="DBC210" s="579"/>
      <c r="DBD210" s="579"/>
      <c r="DBE210" s="579"/>
      <c r="DBF210" s="579"/>
      <c r="DBG210" s="579"/>
      <c r="DBH210" s="579"/>
      <c r="DBI210" s="579"/>
      <c r="DBJ210" s="579"/>
      <c r="DBK210" s="579"/>
      <c r="DBL210" s="579"/>
      <c r="DBM210" s="579"/>
      <c r="DBN210" s="579"/>
      <c r="DBO210" s="579"/>
      <c r="DBP210" s="579"/>
      <c r="DBQ210" s="579"/>
      <c r="DBR210" s="579"/>
      <c r="DBS210" s="579"/>
      <c r="DBT210" s="579"/>
      <c r="DBU210" s="579"/>
      <c r="DBV210" s="579"/>
      <c r="DBW210" s="579"/>
      <c r="DBX210" s="579"/>
      <c r="DBY210" s="579"/>
      <c r="DBZ210" s="579"/>
      <c r="DCA210" s="579"/>
      <c r="DCB210" s="579"/>
      <c r="DCC210" s="579"/>
      <c r="DCD210" s="579"/>
      <c r="DCE210" s="579"/>
      <c r="DCF210" s="579"/>
      <c r="DCG210" s="579"/>
      <c r="DCH210" s="579"/>
      <c r="DCI210" s="579"/>
      <c r="DCJ210" s="579"/>
      <c r="DCK210" s="579"/>
      <c r="DCL210" s="579"/>
      <c r="DCM210" s="579"/>
      <c r="DCN210" s="579"/>
      <c r="DCO210" s="579"/>
      <c r="DCP210" s="579"/>
      <c r="DCQ210" s="579"/>
      <c r="DCR210" s="579"/>
      <c r="DCS210" s="579"/>
      <c r="DCT210" s="579"/>
      <c r="DCU210" s="579"/>
      <c r="DCV210" s="579"/>
      <c r="DCW210" s="579"/>
      <c r="DCX210" s="579"/>
      <c r="DCY210" s="579"/>
      <c r="DCZ210" s="579"/>
      <c r="DDA210" s="579"/>
      <c r="DDB210" s="579"/>
      <c r="DDC210" s="579"/>
      <c r="DDD210" s="579"/>
      <c r="DDE210" s="579"/>
      <c r="DDF210" s="579"/>
      <c r="DDG210" s="579"/>
      <c r="DDH210" s="579"/>
      <c r="DDI210" s="579"/>
      <c r="DDJ210" s="579"/>
      <c r="DDK210" s="579"/>
      <c r="DDL210" s="579"/>
      <c r="DDM210" s="579"/>
      <c r="DDN210" s="579"/>
      <c r="DDO210" s="579"/>
      <c r="DDP210" s="579"/>
      <c r="DDQ210" s="579"/>
      <c r="DDR210" s="579"/>
      <c r="DDS210" s="579"/>
      <c r="DDT210" s="579"/>
      <c r="DDU210" s="579"/>
      <c r="DDV210" s="579"/>
      <c r="DDW210" s="579"/>
      <c r="DDX210" s="579"/>
      <c r="DDY210" s="579"/>
      <c r="DDZ210" s="579"/>
      <c r="DEA210" s="579"/>
      <c r="DEB210" s="579"/>
      <c r="DEC210" s="579"/>
      <c r="DED210" s="579"/>
      <c r="DEE210" s="579"/>
      <c r="DEF210" s="579"/>
      <c r="DEG210" s="579"/>
      <c r="DEH210" s="579"/>
      <c r="DEI210" s="579"/>
      <c r="DEJ210" s="579"/>
      <c r="DEK210" s="579"/>
      <c r="DEL210" s="579"/>
      <c r="DEM210" s="579"/>
      <c r="DEN210" s="579"/>
      <c r="DEO210" s="579"/>
      <c r="DEP210" s="579"/>
      <c r="DEQ210" s="579"/>
      <c r="DER210" s="579"/>
      <c r="DES210" s="579"/>
      <c r="DET210" s="579"/>
      <c r="DEU210" s="579"/>
      <c r="DEV210" s="579"/>
      <c r="DEW210" s="579"/>
      <c r="DEX210" s="579"/>
      <c r="DEY210" s="579"/>
      <c r="DEZ210" s="579"/>
      <c r="DFA210" s="579"/>
      <c r="DFB210" s="579"/>
      <c r="DFC210" s="579"/>
      <c r="DFD210" s="579"/>
      <c r="DFE210" s="579"/>
      <c r="DFF210" s="579"/>
      <c r="DFG210" s="579"/>
      <c r="DFH210" s="579"/>
      <c r="DFI210" s="579"/>
      <c r="DFJ210" s="579"/>
      <c r="DFK210" s="579"/>
      <c r="DFL210" s="579"/>
      <c r="DFM210" s="579"/>
      <c r="DFN210" s="579"/>
      <c r="DFO210" s="579"/>
      <c r="DFP210" s="579"/>
      <c r="DFQ210" s="579"/>
      <c r="DFR210" s="579"/>
      <c r="DFS210" s="579"/>
      <c r="DFT210" s="579"/>
      <c r="DFU210" s="579"/>
      <c r="DFV210" s="579"/>
      <c r="DFW210" s="579"/>
      <c r="DFX210" s="579"/>
      <c r="DFY210" s="579"/>
      <c r="DFZ210" s="579"/>
      <c r="DGA210" s="579"/>
      <c r="DGB210" s="579"/>
      <c r="DGC210" s="579"/>
      <c r="DGD210" s="579"/>
      <c r="DGE210" s="579"/>
      <c r="DGF210" s="579"/>
      <c r="DGG210" s="579"/>
      <c r="DGH210" s="579"/>
      <c r="DGI210" s="579"/>
      <c r="DGJ210" s="579"/>
      <c r="DGK210" s="579"/>
      <c r="DGL210" s="579"/>
      <c r="DGM210" s="579"/>
      <c r="DGN210" s="579"/>
      <c r="DGO210" s="579"/>
      <c r="DGP210" s="579"/>
      <c r="DGQ210" s="579"/>
      <c r="DGR210" s="579"/>
      <c r="DGS210" s="579"/>
      <c r="DGT210" s="579"/>
      <c r="DGU210" s="579"/>
      <c r="DGV210" s="579"/>
      <c r="DGW210" s="579"/>
      <c r="DGX210" s="579"/>
      <c r="DGY210" s="579"/>
      <c r="DGZ210" s="579"/>
      <c r="DHA210" s="579"/>
      <c r="DHB210" s="579"/>
      <c r="DHC210" s="579"/>
      <c r="DHD210" s="579"/>
      <c r="DHE210" s="579"/>
      <c r="DHF210" s="579"/>
      <c r="DHG210" s="579"/>
      <c r="DHH210" s="579"/>
      <c r="DHI210" s="579"/>
      <c r="DHJ210" s="579"/>
      <c r="DHK210" s="579"/>
      <c r="DHL210" s="579"/>
      <c r="DHM210" s="579"/>
      <c r="DHN210" s="579"/>
      <c r="DHO210" s="579"/>
      <c r="DHP210" s="579"/>
      <c r="DHQ210" s="579"/>
      <c r="DHR210" s="579"/>
      <c r="DHS210" s="579"/>
      <c r="DHT210" s="579"/>
      <c r="DHU210" s="579"/>
      <c r="DHV210" s="579"/>
      <c r="DHW210" s="579"/>
      <c r="DHX210" s="579"/>
      <c r="DHY210" s="579"/>
      <c r="DHZ210" s="579"/>
      <c r="DIA210" s="579"/>
      <c r="DIB210" s="579"/>
      <c r="DIC210" s="579"/>
      <c r="DID210" s="579"/>
      <c r="DIE210" s="579"/>
      <c r="DIF210" s="579"/>
      <c r="DIG210" s="579"/>
      <c r="DIH210" s="579"/>
      <c r="DII210" s="579"/>
      <c r="DIJ210" s="579"/>
      <c r="DIK210" s="579"/>
      <c r="DIL210" s="579"/>
      <c r="DIM210" s="579"/>
      <c r="DIN210" s="579"/>
      <c r="DIO210" s="579"/>
      <c r="DIP210" s="579"/>
      <c r="DIQ210" s="579"/>
      <c r="DIR210" s="579"/>
      <c r="DIS210" s="579"/>
      <c r="DIT210" s="579"/>
      <c r="DIU210" s="579"/>
      <c r="DIV210" s="579"/>
      <c r="DIW210" s="579"/>
      <c r="DIX210" s="579"/>
      <c r="DIY210" s="579"/>
      <c r="DIZ210" s="579"/>
      <c r="DJA210" s="579"/>
      <c r="DJB210" s="579"/>
      <c r="DJC210" s="579"/>
      <c r="DJD210" s="579"/>
      <c r="DJE210" s="579"/>
      <c r="DJF210" s="579"/>
      <c r="DJG210" s="579"/>
      <c r="DJH210" s="579"/>
      <c r="DJI210" s="579"/>
      <c r="DJJ210" s="579"/>
      <c r="DJK210" s="579"/>
      <c r="DJL210" s="579"/>
      <c r="DJM210" s="579"/>
      <c r="DJN210" s="579"/>
      <c r="DJO210" s="579"/>
      <c r="DJP210" s="579"/>
      <c r="DJQ210" s="579"/>
      <c r="DJR210" s="579"/>
      <c r="DJS210" s="579"/>
      <c r="DJT210" s="579"/>
      <c r="DJU210" s="579"/>
      <c r="DJV210" s="579"/>
      <c r="DJW210" s="579"/>
      <c r="DJX210" s="579"/>
      <c r="DJY210" s="579"/>
      <c r="DJZ210" s="579"/>
      <c r="DKA210" s="579"/>
      <c r="DKB210" s="579"/>
      <c r="DKC210" s="579"/>
      <c r="DKD210" s="579"/>
      <c r="DKE210" s="579"/>
      <c r="DKF210" s="579"/>
      <c r="DKG210" s="579"/>
      <c r="DKH210" s="579"/>
      <c r="DKI210" s="579"/>
      <c r="DKJ210" s="579"/>
      <c r="DKK210" s="579"/>
      <c r="DKL210" s="579"/>
      <c r="DKM210" s="579"/>
      <c r="DKN210" s="579"/>
      <c r="DKO210" s="579"/>
      <c r="DKP210" s="579"/>
      <c r="DKQ210" s="579"/>
      <c r="DKR210" s="579"/>
      <c r="DKS210" s="579"/>
      <c r="DKT210" s="579"/>
      <c r="DKU210" s="579"/>
      <c r="DKV210" s="579"/>
      <c r="DKW210" s="579"/>
      <c r="DKX210" s="579"/>
      <c r="DKY210" s="579"/>
      <c r="DKZ210" s="579"/>
      <c r="DLA210" s="579"/>
      <c r="DLB210" s="579"/>
      <c r="DLC210" s="579"/>
      <c r="DLD210" s="579"/>
      <c r="DLE210" s="579"/>
      <c r="DLF210" s="579"/>
      <c r="DLG210" s="579"/>
      <c r="DLH210" s="579"/>
      <c r="DLI210" s="579"/>
      <c r="DLJ210" s="579"/>
      <c r="DLK210" s="579"/>
      <c r="DLL210" s="579"/>
      <c r="DLM210" s="579"/>
      <c r="DLN210" s="579"/>
      <c r="DLO210" s="579"/>
      <c r="DLP210" s="579"/>
      <c r="DLQ210" s="579"/>
      <c r="DLR210" s="579"/>
      <c r="DLS210" s="579"/>
      <c r="DLT210" s="579"/>
      <c r="DLU210" s="579"/>
      <c r="DLV210" s="579"/>
      <c r="DLW210" s="579"/>
      <c r="DLX210" s="579"/>
      <c r="DLY210" s="579"/>
      <c r="DLZ210" s="579"/>
      <c r="DMA210" s="579"/>
      <c r="DMB210" s="579"/>
      <c r="DMC210" s="579"/>
      <c r="DMD210" s="579"/>
      <c r="DME210" s="579"/>
      <c r="DMF210" s="579"/>
      <c r="DMG210" s="579"/>
      <c r="DMH210" s="579"/>
      <c r="DMI210" s="579"/>
      <c r="DMJ210" s="579"/>
      <c r="DMK210" s="579"/>
      <c r="DML210" s="579"/>
      <c r="DMM210" s="579"/>
      <c r="DMN210" s="579"/>
      <c r="DMO210" s="579"/>
      <c r="DMP210" s="579"/>
      <c r="DMQ210" s="579"/>
      <c r="DMR210" s="579"/>
      <c r="DMS210" s="579"/>
      <c r="DMT210" s="579"/>
      <c r="DMU210" s="579"/>
      <c r="DMV210" s="579"/>
      <c r="DMW210" s="579"/>
      <c r="DMX210" s="579"/>
      <c r="DMY210" s="579"/>
      <c r="DMZ210" s="579"/>
      <c r="DNA210" s="579"/>
      <c r="DNB210" s="579"/>
      <c r="DNC210" s="579"/>
      <c r="DND210" s="579"/>
      <c r="DNE210" s="579"/>
      <c r="DNF210" s="579"/>
      <c r="DNG210" s="579"/>
      <c r="DNH210" s="579"/>
      <c r="DNI210" s="579"/>
      <c r="DNJ210" s="579"/>
      <c r="DNK210" s="579"/>
      <c r="DNL210" s="579"/>
      <c r="DNM210" s="579"/>
      <c r="DNN210" s="579"/>
      <c r="DNO210" s="579"/>
      <c r="DNP210" s="579"/>
      <c r="DNQ210" s="579"/>
      <c r="DNR210" s="579"/>
      <c r="DNS210" s="579"/>
      <c r="DNT210" s="579"/>
      <c r="DNU210" s="579"/>
      <c r="DNV210" s="579"/>
      <c r="DNW210" s="579"/>
      <c r="DNX210" s="579"/>
      <c r="DNY210" s="579"/>
      <c r="DNZ210" s="579"/>
      <c r="DOA210" s="579"/>
      <c r="DOB210" s="579"/>
      <c r="DOC210" s="579"/>
      <c r="DOD210" s="579"/>
      <c r="DOE210" s="579"/>
      <c r="DOF210" s="579"/>
      <c r="DOG210" s="579"/>
      <c r="DOH210" s="579"/>
      <c r="DOI210" s="579"/>
      <c r="DOJ210" s="579"/>
      <c r="DOK210" s="579"/>
      <c r="DOL210" s="579"/>
      <c r="DOM210" s="579"/>
      <c r="DON210" s="579"/>
      <c r="DOO210" s="579"/>
      <c r="DOP210" s="579"/>
      <c r="DOQ210" s="579"/>
      <c r="DOR210" s="579"/>
      <c r="DOS210" s="579"/>
      <c r="DOT210" s="579"/>
      <c r="DOU210" s="579"/>
      <c r="DOV210" s="579"/>
      <c r="DOW210" s="579"/>
      <c r="DOX210" s="579"/>
      <c r="DOY210" s="579"/>
      <c r="DOZ210" s="579"/>
      <c r="DPA210" s="579"/>
      <c r="DPB210" s="579"/>
      <c r="DPC210" s="579"/>
      <c r="DPD210" s="579"/>
      <c r="DPE210" s="579"/>
      <c r="DPF210" s="579"/>
      <c r="DPG210" s="579"/>
      <c r="DPH210" s="579"/>
      <c r="DPI210" s="579"/>
      <c r="DPJ210" s="579"/>
      <c r="DPK210" s="579"/>
      <c r="DPL210" s="579"/>
      <c r="DPM210" s="579"/>
      <c r="DPN210" s="579"/>
      <c r="DPO210" s="579"/>
      <c r="DPP210" s="579"/>
      <c r="DPQ210" s="579"/>
      <c r="DPR210" s="579"/>
      <c r="DPS210" s="579"/>
      <c r="DPT210" s="579"/>
      <c r="DPU210" s="579"/>
      <c r="DPV210" s="579"/>
      <c r="DPW210" s="579"/>
      <c r="DPX210" s="579"/>
      <c r="DPY210" s="579"/>
      <c r="DPZ210" s="579"/>
      <c r="DQA210" s="579"/>
      <c r="DQB210" s="579"/>
      <c r="DQC210" s="579"/>
      <c r="DQD210" s="579"/>
      <c r="DQE210" s="579"/>
      <c r="DQF210" s="579"/>
      <c r="DQG210" s="579"/>
      <c r="DQH210" s="579"/>
      <c r="DQI210" s="579"/>
      <c r="DQJ210" s="579"/>
      <c r="DQK210" s="579"/>
      <c r="DQL210" s="579"/>
      <c r="DQM210" s="579"/>
      <c r="DQN210" s="579"/>
      <c r="DQO210" s="579"/>
      <c r="DQP210" s="579"/>
      <c r="DQQ210" s="579"/>
      <c r="DQR210" s="579"/>
      <c r="DQS210" s="579"/>
      <c r="DQT210" s="579"/>
      <c r="DQU210" s="579"/>
      <c r="DQV210" s="579"/>
      <c r="DQW210" s="579"/>
      <c r="DQX210" s="579"/>
      <c r="DQY210" s="579"/>
      <c r="DQZ210" s="579"/>
      <c r="DRA210" s="579"/>
      <c r="DRB210" s="579"/>
      <c r="DRC210" s="579"/>
      <c r="DRD210" s="579"/>
      <c r="DRE210" s="579"/>
      <c r="DRF210" s="579"/>
      <c r="DRG210" s="579"/>
      <c r="DRH210" s="579"/>
      <c r="DRI210" s="579"/>
      <c r="DRJ210" s="579"/>
      <c r="DRK210" s="579"/>
      <c r="DRL210" s="579"/>
      <c r="DRM210" s="579"/>
      <c r="DRN210" s="579"/>
      <c r="DRO210" s="579"/>
      <c r="DRP210" s="579"/>
      <c r="DRQ210" s="579"/>
      <c r="DRR210" s="579"/>
      <c r="DRS210" s="579"/>
      <c r="DRT210" s="579"/>
      <c r="DRU210" s="579"/>
      <c r="DRV210" s="579"/>
      <c r="DRW210" s="579"/>
      <c r="DRX210" s="579"/>
      <c r="DRY210" s="579"/>
      <c r="DRZ210" s="579"/>
      <c r="DSA210" s="579"/>
      <c r="DSB210" s="579"/>
      <c r="DSC210" s="579"/>
      <c r="DSD210" s="579"/>
      <c r="DSE210" s="579"/>
      <c r="DSF210" s="579"/>
      <c r="DSG210" s="579"/>
      <c r="DSH210" s="579"/>
      <c r="DSI210" s="579"/>
      <c r="DSJ210" s="579"/>
      <c r="DSK210" s="579"/>
      <c r="DSL210" s="579"/>
      <c r="DSM210" s="579"/>
      <c r="DSN210" s="579"/>
      <c r="DSO210" s="579"/>
      <c r="DSP210" s="579"/>
      <c r="DSQ210" s="579"/>
      <c r="DSR210" s="579"/>
      <c r="DSS210" s="579"/>
      <c r="DST210" s="579"/>
      <c r="DSU210" s="579"/>
      <c r="DSV210" s="579"/>
      <c r="DSW210" s="579"/>
      <c r="DSX210" s="579"/>
      <c r="DSY210" s="579"/>
      <c r="DSZ210" s="579"/>
      <c r="DTA210" s="579"/>
      <c r="DTB210" s="579"/>
      <c r="DTC210" s="579"/>
      <c r="DTD210" s="579"/>
      <c r="DTE210" s="579"/>
      <c r="DTF210" s="579"/>
      <c r="DTG210" s="579"/>
      <c r="DTH210" s="579"/>
      <c r="DTI210" s="579"/>
      <c r="DTJ210" s="579"/>
      <c r="DTK210" s="579"/>
      <c r="DTL210" s="579"/>
      <c r="DTM210" s="579"/>
      <c r="DTN210" s="579"/>
      <c r="DTO210" s="579"/>
      <c r="DTP210" s="579"/>
      <c r="DTQ210" s="579"/>
      <c r="DTR210" s="579"/>
      <c r="DTS210" s="579"/>
      <c r="DTT210" s="579"/>
      <c r="DTU210" s="579"/>
      <c r="DTV210" s="579"/>
      <c r="DTW210" s="579"/>
      <c r="DTX210" s="579"/>
      <c r="DTY210" s="579"/>
      <c r="DTZ210" s="579"/>
      <c r="DUA210" s="579"/>
      <c r="DUB210" s="579"/>
      <c r="DUC210" s="579"/>
      <c r="DUD210" s="579"/>
      <c r="DUE210" s="579"/>
      <c r="DUF210" s="579"/>
      <c r="DUG210" s="579"/>
      <c r="DUH210" s="579"/>
      <c r="DUI210" s="579"/>
      <c r="DUJ210" s="579"/>
      <c r="DUK210" s="579"/>
      <c r="DUL210" s="579"/>
      <c r="DUM210" s="579"/>
      <c r="DUN210" s="579"/>
      <c r="DUO210" s="579"/>
      <c r="DUP210" s="579"/>
      <c r="DUQ210" s="579"/>
      <c r="DUR210" s="579"/>
      <c r="DUS210" s="579"/>
      <c r="DUT210" s="579"/>
      <c r="DUU210" s="579"/>
      <c r="DUV210" s="579"/>
      <c r="DUW210" s="579"/>
      <c r="DUX210" s="579"/>
      <c r="DUY210" s="579"/>
      <c r="DUZ210" s="579"/>
      <c r="DVA210" s="579"/>
      <c r="DVB210" s="579"/>
      <c r="DVC210" s="579"/>
      <c r="DVD210" s="579"/>
      <c r="DVE210" s="579"/>
      <c r="DVF210" s="579"/>
      <c r="DVG210" s="579"/>
      <c r="DVH210" s="579"/>
      <c r="DVI210" s="579"/>
      <c r="DVJ210" s="579"/>
      <c r="DVK210" s="579"/>
      <c r="DVL210" s="579"/>
      <c r="DVM210" s="579"/>
      <c r="DVN210" s="579"/>
      <c r="DVO210" s="579"/>
      <c r="DVP210" s="579"/>
      <c r="DVQ210" s="579"/>
      <c r="DVR210" s="579"/>
      <c r="DVS210" s="579"/>
      <c r="DVT210" s="579"/>
      <c r="DVU210" s="579"/>
      <c r="DVV210" s="579"/>
      <c r="DVW210" s="579"/>
      <c r="DVX210" s="579"/>
      <c r="DVY210" s="579"/>
      <c r="DVZ210" s="579"/>
      <c r="DWA210" s="579"/>
      <c r="DWB210" s="579"/>
      <c r="DWC210" s="579"/>
      <c r="DWD210" s="579"/>
      <c r="DWE210" s="579"/>
      <c r="DWF210" s="579"/>
      <c r="DWG210" s="579"/>
      <c r="DWH210" s="579"/>
      <c r="DWI210" s="579"/>
      <c r="DWJ210" s="579"/>
      <c r="DWK210" s="579"/>
      <c r="DWL210" s="579"/>
      <c r="DWM210" s="579"/>
      <c r="DWN210" s="579"/>
      <c r="DWO210" s="579"/>
      <c r="DWP210" s="579"/>
      <c r="DWQ210" s="579"/>
      <c r="DWR210" s="579"/>
      <c r="DWS210" s="579"/>
      <c r="DWT210" s="579"/>
      <c r="DWU210" s="579"/>
      <c r="DWV210" s="579"/>
      <c r="DWW210" s="579"/>
      <c r="DWX210" s="579"/>
      <c r="DWY210" s="579"/>
      <c r="DWZ210" s="579"/>
      <c r="DXA210" s="579"/>
      <c r="DXB210" s="579"/>
      <c r="DXC210" s="579"/>
      <c r="DXD210" s="579"/>
      <c r="DXE210" s="579"/>
      <c r="DXF210" s="579"/>
      <c r="DXG210" s="579"/>
      <c r="DXH210" s="579"/>
      <c r="DXI210" s="579"/>
      <c r="DXJ210" s="579"/>
      <c r="DXK210" s="579"/>
      <c r="DXL210" s="579"/>
      <c r="DXM210" s="579"/>
      <c r="DXN210" s="579"/>
      <c r="DXO210" s="579"/>
      <c r="DXP210" s="579"/>
      <c r="DXQ210" s="579"/>
      <c r="DXR210" s="579"/>
      <c r="DXS210" s="579"/>
      <c r="DXT210" s="579"/>
      <c r="DXU210" s="579"/>
      <c r="DXV210" s="579"/>
      <c r="DXW210" s="579"/>
      <c r="DXX210" s="579"/>
      <c r="DXY210" s="579"/>
      <c r="DXZ210" s="579"/>
      <c r="DYA210" s="579"/>
      <c r="DYB210" s="579"/>
      <c r="DYC210" s="579"/>
      <c r="DYD210" s="579"/>
      <c r="DYE210" s="579"/>
      <c r="DYF210" s="579"/>
      <c r="DYG210" s="579"/>
      <c r="DYH210" s="579"/>
      <c r="DYI210" s="579"/>
      <c r="DYJ210" s="579"/>
      <c r="DYK210" s="579"/>
      <c r="DYL210" s="579"/>
      <c r="DYM210" s="579"/>
      <c r="DYN210" s="579"/>
      <c r="DYO210" s="579"/>
      <c r="DYP210" s="579"/>
      <c r="DYQ210" s="579"/>
      <c r="DYR210" s="579"/>
      <c r="DYS210" s="579"/>
      <c r="DYT210" s="579"/>
      <c r="DYU210" s="579"/>
      <c r="DYV210" s="579"/>
      <c r="DYW210" s="579"/>
      <c r="DYX210" s="579"/>
      <c r="DYY210" s="579"/>
      <c r="DYZ210" s="579"/>
      <c r="DZA210" s="579"/>
      <c r="DZB210" s="579"/>
      <c r="DZC210" s="579"/>
      <c r="DZD210" s="579"/>
      <c r="DZE210" s="579"/>
      <c r="DZF210" s="579"/>
      <c r="DZG210" s="579"/>
      <c r="DZH210" s="579"/>
      <c r="DZI210" s="579"/>
      <c r="DZJ210" s="579"/>
      <c r="DZK210" s="579"/>
      <c r="DZL210" s="579"/>
      <c r="DZM210" s="579"/>
      <c r="DZN210" s="579"/>
      <c r="DZO210" s="579"/>
      <c r="DZP210" s="579"/>
      <c r="DZQ210" s="579"/>
      <c r="DZR210" s="579"/>
      <c r="DZS210" s="579"/>
      <c r="DZT210" s="579"/>
      <c r="DZU210" s="579"/>
      <c r="DZV210" s="579"/>
      <c r="DZW210" s="579"/>
      <c r="DZX210" s="579"/>
      <c r="DZY210" s="579"/>
      <c r="DZZ210" s="579"/>
      <c r="EAA210" s="579"/>
      <c r="EAB210" s="579"/>
      <c r="EAC210" s="579"/>
      <c r="EAD210" s="579"/>
      <c r="EAE210" s="579"/>
      <c r="EAF210" s="579"/>
      <c r="EAG210" s="579"/>
      <c r="EAH210" s="579"/>
      <c r="EAI210" s="579"/>
      <c r="EAJ210" s="579"/>
      <c r="EAK210" s="579"/>
      <c r="EAL210" s="579"/>
      <c r="EAM210" s="579"/>
      <c r="EAN210" s="579"/>
      <c r="EAO210" s="579"/>
      <c r="EAP210" s="579"/>
      <c r="EAQ210" s="579"/>
      <c r="EAR210" s="579"/>
      <c r="EAS210" s="579"/>
      <c r="EAT210" s="579"/>
      <c r="EAU210" s="579"/>
      <c r="EAV210" s="579"/>
      <c r="EAW210" s="579"/>
      <c r="EAX210" s="579"/>
      <c r="EAY210" s="579"/>
      <c r="EAZ210" s="579"/>
      <c r="EBA210" s="579"/>
      <c r="EBB210" s="579"/>
      <c r="EBC210" s="579"/>
      <c r="EBD210" s="579"/>
      <c r="EBE210" s="579"/>
      <c r="EBF210" s="579"/>
      <c r="EBG210" s="579"/>
      <c r="EBH210" s="579"/>
      <c r="EBI210" s="579"/>
      <c r="EBJ210" s="579"/>
      <c r="EBK210" s="579"/>
      <c r="EBL210" s="579"/>
      <c r="EBM210" s="579"/>
      <c r="EBN210" s="579"/>
      <c r="EBO210" s="579"/>
      <c r="EBP210" s="579"/>
      <c r="EBQ210" s="579"/>
      <c r="EBR210" s="579"/>
      <c r="EBS210" s="579"/>
      <c r="EBT210" s="579"/>
      <c r="EBU210" s="579"/>
      <c r="EBV210" s="579"/>
      <c r="EBW210" s="579"/>
      <c r="EBX210" s="579"/>
      <c r="EBY210" s="579"/>
      <c r="EBZ210" s="579"/>
      <c r="ECA210" s="579"/>
      <c r="ECB210" s="579"/>
      <c r="ECC210" s="579"/>
      <c r="ECD210" s="579"/>
      <c r="ECE210" s="579"/>
      <c r="ECF210" s="579"/>
      <c r="ECG210" s="579"/>
      <c r="ECH210" s="579"/>
      <c r="ECI210" s="579"/>
      <c r="ECJ210" s="579"/>
      <c r="ECK210" s="579"/>
      <c r="ECL210" s="579"/>
      <c r="ECM210" s="579"/>
      <c r="ECN210" s="579"/>
      <c r="ECO210" s="579"/>
      <c r="ECP210" s="579"/>
      <c r="ECQ210" s="579"/>
      <c r="ECR210" s="579"/>
      <c r="ECS210" s="579"/>
      <c r="ECT210" s="579"/>
      <c r="ECU210" s="579"/>
      <c r="ECV210" s="579"/>
      <c r="ECW210" s="579"/>
      <c r="ECX210" s="579"/>
      <c r="ECY210" s="579"/>
      <c r="ECZ210" s="579"/>
      <c r="EDA210" s="579"/>
      <c r="EDB210" s="579"/>
      <c r="EDC210" s="579"/>
      <c r="EDD210" s="579"/>
      <c r="EDE210" s="579"/>
      <c r="EDF210" s="579"/>
      <c r="EDG210" s="579"/>
      <c r="EDH210" s="579"/>
      <c r="EDI210" s="579"/>
      <c r="EDJ210" s="579"/>
      <c r="EDK210" s="579"/>
      <c r="EDL210" s="579"/>
      <c r="EDM210" s="579"/>
      <c r="EDN210" s="579"/>
      <c r="EDO210" s="579"/>
      <c r="EDP210" s="579"/>
      <c r="EDQ210" s="579"/>
      <c r="EDR210" s="579"/>
      <c r="EDS210" s="579"/>
      <c r="EDT210" s="579"/>
      <c r="EDU210" s="579"/>
      <c r="EDV210" s="579"/>
      <c r="EDW210" s="579"/>
      <c r="EDX210" s="579"/>
      <c r="EDY210" s="579"/>
      <c r="EDZ210" s="579"/>
      <c r="EEA210" s="579"/>
      <c r="EEB210" s="579"/>
      <c r="EEC210" s="579"/>
      <c r="EED210" s="579"/>
      <c r="EEE210" s="579"/>
      <c r="EEF210" s="579"/>
      <c r="EEG210" s="579"/>
      <c r="EEH210" s="579"/>
      <c r="EEI210" s="579"/>
      <c r="EEJ210" s="579"/>
      <c r="EEK210" s="579"/>
      <c r="EEL210" s="579"/>
      <c r="EEM210" s="579"/>
      <c r="EEN210" s="579"/>
      <c r="EEO210" s="579"/>
      <c r="EEP210" s="579"/>
      <c r="EEQ210" s="579"/>
      <c r="EER210" s="579"/>
      <c r="EES210" s="579"/>
      <c r="EET210" s="579"/>
      <c r="EEU210" s="579"/>
      <c r="EEV210" s="579"/>
      <c r="EEW210" s="579"/>
      <c r="EEX210" s="579"/>
      <c r="EEY210" s="579"/>
      <c r="EEZ210" s="579"/>
      <c r="EFA210" s="579"/>
      <c r="EFB210" s="579"/>
      <c r="EFC210" s="579"/>
      <c r="EFD210" s="579"/>
      <c r="EFE210" s="579"/>
      <c r="EFF210" s="579"/>
      <c r="EFG210" s="579"/>
      <c r="EFH210" s="579"/>
      <c r="EFI210" s="579"/>
      <c r="EFJ210" s="579"/>
      <c r="EFK210" s="579"/>
      <c r="EFL210" s="579"/>
      <c r="EFM210" s="579"/>
      <c r="EFN210" s="579"/>
      <c r="EFO210" s="579"/>
      <c r="EFP210" s="579"/>
      <c r="EFQ210" s="579"/>
      <c r="EFR210" s="579"/>
      <c r="EFS210" s="579"/>
      <c r="EFT210" s="579"/>
      <c r="EFU210" s="579"/>
      <c r="EFV210" s="579"/>
      <c r="EFW210" s="579"/>
      <c r="EFX210" s="579"/>
      <c r="EFY210" s="579"/>
      <c r="EFZ210" s="579"/>
      <c r="EGA210" s="579"/>
      <c r="EGB210" s="579"/>
      <c r="EGC210" s="579"/>
      <c r="EGD210" s="579"/>
      <c r="EGE210" s="579"/>
      <c r="EGF210" s="579"/>
      <c r="EGG210" s="579"/>
      <c r="EGH210" s="579"/>
      <c r="EGI210" s="579"/>
      <c r="EGJ210" s="579"/>
      <c r="EGK210" s="579"/>
      <c r="EGL210" s="579"/>
      <c r="EGM210" s="579"/>
      <c r="EGN210" s="579"/>
      <c r="EGO210" s="579"/>
      <c r="EGP210" s="579"/>
      <c r="EGQ210" s="579"/>
      <c r="EGR210" s="579"/>
      <c r="EGS210" s="579"/>
      <c r="EGT210" s="579"/>
      <c r="EGU210" s="579"/>
      <c r="EGV210" s="579"/>
      <c r="EGW210" s="579"/>
      <c r="EGX210" s="579"/>
      <c r="EGY210" s="579"/>
      <c r="EGZ210" s="579"/>
      <c r="EHA210" s="579"/>
      <c r="EHB210" s="579"/>
      <c r="EHC210" s="579"/>
      <c r="EHD210" s="579"/>
      <c r="EHE210" s="579"/>
      <c r="EHF210" s="579"/>
      <c r="EHG210" s="579"/>
      <c r="EHH210" s="579"/>
      <c r="EHI210" s="579"/>
      <c r="EHJ210" s="579"/>
      <c r="EHK210" s="579"/>
      <c r="EHL210" s="579"/>
      <c r="EHM210" s="579"/>
      <c r="EHN210" s="579"/>
      <c r="EHO210" s="579"/>
      <c r="EHP210" s="579"/>
      <c r="EHQ210" s="579"/>
      <c r="EHR210" s="579"/>
      <c r="EHS210" s="579"/>
      <c r="EHT210" s="579"/>
      <c r="EHU210" s="579"/>
      <c r="EHV210" s="579"/>
      <c r="EHW210" s="579"/>
      <c r="EHX210" s="579"/>
      <c r="EHY210" s="579"/>
      <c r="EHZ210" s="579"/>
      <c r="EIA210" s="579"/>
      <c r="EIB210" s="579"/>
      <c r="EIC210" s="579"/>
      <c r="EID210" s="579"/>
      <c r="EIE210" s="579"/>
      <c r="EIF210" s="579"/>
      <c r="EIG210" s="579"/>
      <c r="EIH210" s="579"/>
      <c r="EII210" s="579"/>
      <c r="EIJ210" s="579"/>
      <c r="EIK210" s="579"/>
      <c r="EIL210" s="579"/>
      <c r="EIM210" s="579"/>
      <c r="EIN210" s="579"/>
      <c r="EIO210" s="579"/>
      <c r="EIP210" s="579"/>
      <c r="EIQ210" s="579"/>
      <c r="EIR210" s="579"/>
      <c r="EIS210" s="579"/>
      <c r="EIT210" s="579"/>
      <c r="EIU210" s="579"/>
      <c r="EIV210" s="579"/>
      <c r="EIW210" s="579"/>
      <c r="EIX210" s="579"/>
      <c r="EIY210" s="579"/>
      <c r="EIZ210" s="579"/>
      <c r="EJA210" s="579"/>
      <c r="EJB210" s="579"/>
      <c r="EJC210" s="579"/>
      <c r="EJD210" s="579"/>
      <c r="EJE210" s="579"/>
      <c r="EJF210" s="579"/>
      <c r="EJG210" s="579"/>
      <c r="EJH210" s="579"/>
      <c r="EJI210" s="579"/>
      <c r="EJJ210" s="579"/>
      <c r="EJK210" s="579"/>
      <c r="EJL210" s="579"/>
      <c r="EJM210" s="579"/>
      <c r="EJN210" s="579"/>
      <c r="EJO210" s="579"/>
      <c r="EJP210" s="579"/>
      <c r="EJQ210" s="579"/>
      <c r="EJR210" s="579"/>
      <c r="EJS210" s="579"/>
      <c r="EJT210" s="579"/>
      <c r="EJU210" s="579"/>
      <c r="EJV210" s="579"/>
      <c r="EJW210" s="579"/>
      <c r="EJX210" s="579"/>
      <c r="EJY210" s="579"/>
      <c r="EJZ210" s="579"/>
      <c r="EKA210" s="579"/>
      <c r="EKB210" s="579"/>
      <c r="EKC210" s="579"/>
      <c r="EKD210" s="579"/>
      <c r="EKE210" s="579"/>
      <c r="EKF210" s="579"/>
      <c r="EKG210" s="579"/>
      <c r="EKH210" s="579"/>
      <c r="EKI210" s="579"/>
      <c r="EKJ210" s="579"/>
      <c r="EKK210" s="579"/>
      <c r="EKL210" s="579"/>
      <c r="EKM210" s="579"/>
      <c r="EKN210" s="579"/>
      <c r="EKO210" s="579"/>
      <c r="EKP210" s="579"/>
      <c r="EKQ210" s="579"/>
      <c r="EKR210" s="579"/>
      <c r="EKS210" s="579"/>
      <c r="EKT210" s="579"/>
      <c r="EKU210" s="579"/>
      <c r="EKV210" s="579"/>
      <c r="EKW210" s="579"/>
      <c r="EKX210" s="579"/>
      <c r="EKY210" s="579"/>
      <c r="EKZ210" s="579"/>
      <c r="ELA210" s="579"/>
      <c r="ELB210" s="579"/>
      <c r="ELC210" s="579"/>
      <c r="ELD210" s="579"/>
      <c r="ELE210" s="579"/>
      <c r="ELF210" s="579"/>
      <c r="ELG210" s="579"/>
      <c r="ELH210" s="579"/>
      <c r="ELI210" s="579"/>
      <c r="ELJ210" s="579"/>
      <c r="ELK210" s="579"/>
      <c r="ELL210" s="579"/>
      <c r="ELM210" s="579"/>
      <c r="ELN210" s="579"/>
      <c r="ELO210" s="579"/>
      <c r="ELP210" s="579"/>
      <c r="ELQ210" s="579"/>
      <c r="ELR210" s="579"/>
      <c r="ELS210" s="579"/>
      <c r="ELT210" s="579"/>
      <c r="ELU210" s="579"/>
      <c r="ELV210" s="579"/>
      <c r="ELW210" s="579"/>
      <c r="ELX210" s="579"/>
      <c r="ELY210" s="579"/>
      <c r="ELZ210" s="579"/>
      <c r="EMA210" s="579"/>
      <c r="EMB210" s="579"/>
      <c r="EMC210" s="579"/>
      <c r="EMD210" s="579"/>
      <c r="EME210" s="579"/>
      <c r="EMF210" s="579"/>
      <c r="EMG210" s="579"/>
      <c r="EMH210" s="579"/>
      <c r="EMI210" s="579"/>
      <c r="EMJ210" s="579"/>
      <c r="EMK210" s="579"/>
      <c r="EML210" s="579"/>
      <c r="EMM210" s="579"/>
      <c r="EMN210" s="579"/>
      <c r="EMO210" s="579"/>
      <c r="EMP210" s="579"/>
      <c r="EMQ210" s="579"/>
      <c r="EMR210" s="579"/>
      <c r="EMS210" s="579"/>
      <c r="EMT210" s="579"/>
      <c r="EMU210" s="579"/>
      <c r="EMV210" s="579"/>
      <c r="EMW210" s="579"/>
      <c r="EMX210" s="579"/>
      <c r="EMY210" s="579"/>
      <c r="EMZ210" s="579"/>
      <c r="ENA210" s="579"/>
      <c r="ENB210" s="579"/>
      <c r="ENC210" s="579"/>
      <c r="END210" s="579"/>
      <c r="ENE210" s="579"/>
      <c r="ENF210" s="579"/>
      <c r="ENG210" s="579"/>
      <c r="ENH210" s="579"/>
      <c r="ENI210" s="579"/>
      <c r="ENJ210" s="579"/>
      <c r="ENK210" s="579"/>
      <c r="ENL210" s="579"/>
      <c r="ENM210" s="579"/>
      <c r="ENN210" s="579"/>
      <c r="ENO210" s="579"/>
      <c r="ENP210" s="579"/>
      <c r="ENQ210" s="579"/>
      <c r="ENR210" s="579"/>
      <c r="ENS210" s="579"/>
      <c r="ENT210" s="579"/>
      <c r="ENU210" s="579"/>
      <c r="ENV210" s="579"/>
      <c r="ENW210" s="579"/>
      <c r="ENX210" s="579"/>
      <c r="ENY210" s="579"/>
      <c r="ENZ210" s="579"/>
      <c r="EOA210" s="579"/>
      <c r="EOB210" s="579"/>
      <c r="EOC210" s="579"/>
      <c r="EOD210" s="579"/>
      <c r="EOE210" s="579"/>
      <c r="EOF210" s="579"/>
      <c r="EOG210" s="579"/>
      <c r="EOH210" s="579"/>
      <c r="EOI210" s="579"/>
      <c r="EOJ210" s="579"/>
      <c r="EOK210" s="579"/>
      <c r="EOL210" s="579"/>
      <c r="EOM210" s="579"/>
      <c r="EON210" s="579"/>
      <c r="EOO210" s="579"/>
      <c r="EOP210" s="579"/>
      <c r="EOQ210" s="579"/>
      <c r="EOR210" s="579"/>
      <c r="EOS210" s="579"/>
      <c r="EOT210" s="579"/>
      <c r="EOU210" s="579"/>
      <c r="EOV210" s="579"/>
      <c r="EOW210" s="579"/>
      <c r="EOX210" s="579"/>
      <c r="EOY210" s="579"/>
      <c r="EOZ210" s="579"/>
      <c r="EPA210" s="579"/>
      <c r="EPB210" s="579"/>
      <c r="EPC210" s="579"/>
      <c r="EPD210" s="579"/>
      <c r="EPE210" s="579"/>
      <c r="EPF210" s="579"/>
      <c r="EPG210" s="579"/>
      <c r="EPH210" s="579"/>
      <c r="EPI210" s="579"/>
      <c r="EPJ210" s="579"/>
      <c r="EPK210" s="579"/>
      <c r="EPL210" s="579"/>
      <c r="EPM210" s="579"/>
      <c r="EPN210" s="579"/>
      <c r="EPO210" s="579"/>
      <c r="EPP210" s="579"/>
      <c r="EPQ210" s="579"/>
      <c r="EPR210" s="579"/>
      <c r="EPS210" s="579"/>
      <c r="EPT210" s="579"/>
      <c r="EPU210" s="579"/>
      <c r="EPV210" s="579"/>
      <c r="EPW210" s="579"/>
      <c r="EPX210" s="579"/>
      <c r="EPY210" s="579"/>
      <c r="EPZ210" s="579"/>
      <c r="EQA210" s="579"/>
      <c r="EQB210" s="579"/>
      <c r="EQC210" s="579"/>
      <c r="EQD210" s="579"/>
      <c r="EQE210" s="579"/>
      <c r="EQF210" s="579"/>
      <c r="EQG210" s="579"/>
      <c r="EQH210" s="579"/>
      <c r="EQI210" s="579"/>
      <c r="EQJ210" s="579"/>
      <c r="EQK210" s="579"/>
      <c r="EQL210" s="579"/>
      <c r="EQM210" s="579"/>
      <c r="EQN210" s="579"/>
      <c r="EQO210" s="579"/>
      <c r="EQP210" s="579"/>
      <c r="EQQ210" s="579"/>
      <c r="EQR210" s="579"/>
      <c r="EQS210" s="579"/>
      <c r="EQT210" s="579"/>
      <c r="EQU210" s="579"/>
      <c r="EQV210" s="579"/>
      <c r="EQW210" s="579"/>
      <c r="EQX210" s="579"/>
      <c r="EQY210" s="579"/>
      <c r="EQZ210" s="579"/>
      <c r="ERA210" s="579"/>
      <c r="ERB210" s="579"/>
      <c r="ERC210" s="579"/>
      <c r="ERD210" s="579"/>
      <c r="ERE210" s="579"/>
      <c r="ERF210" s="579"/>
      <c r="ERG210" s="579"/>
      <c r="ERH210" s="579"/>
      <c r="ERI210" s="579"/>
      <c r="ERJ210" s="579"/>
      <c r="ERK210" s="579"/>
      <c r="ERL210" s="579"/>
      <c r="ERM210" s="579"/>
      <c r="ERN210" s="579"/>
      <c r="ERO210" s="579"/>
      <c r="ERP210" s="579"/>
      <c r="ERQ210" s="579"/>
      <c r="ERR210" s="579"/>
      <c r="ERS210" s="579"/>
      <c r="ERT210" s="579"/>
      <c r="ERU210" s="579"/>
      <c r="ERV210" s="579"/>
      <c r="ERW210" s="579"/>
      <c r="ERX210" s="579"/>
      <c r="ERY210" s="579"/>
      <c r="ERZ210" s="579"/>
      <c r="ESA210" s="579"/>
      <c r="ESB210" s="579"/>
      <c r="ESC210" s="579"/>
      <c r="ESD210" s="579"/>
      <c r="ESE210" s="579"/>
      <c r="ESF210" s="579"/>
      <c r="ESG210" s="579"/>
      <c r="ESH210" s="579"/>
      <c r="ESI210" s="579"/>
      <c r="ESJ210" s="579"/>
      <c r="ESK210" s="579"/>
      <c r="ESL210" s="579"/>
      <c r="ESM210" s="579"/>
      <c r="ESN210" s="579"/>
      <c r="ESO210" s="579"/>
      <c r="ESP210" s="579"/>
      <c r="ESQ210" s="579"/>
      <c r="ESR210" s="579"/>
      <c r="ESS210" s="579"/>
      <c r="EST210" s="579"/>
      <c r="ESU210" s="579"/>
      <c r="ESV210" s="579"/>
      <c r="ESW210" s="579"/>
      <c r="ESX210" s="579"/>
      <c r="ESY210" s="579"/>
      <c r="ESZ210" s="579"/>
      <c r="ETA210" s="579"/>
      <c r="ETB210" s="579"/>
      <c r="ETC210" s="579"/>
      <c r="ETD210" s="579"/>
      <c r="ETE210" s="579"/>
      <c r="ETF210" s="579"/>
      <c r="ETG210" s="579"/>
      <c r="ETH210" s="579"/>
      <c r="ETI210" s="579"/>
      <c r="ETJ210" s="579"/>
      <c r="ETK210" s="579"/>
      <c r="ETL210" s="579"/>
      <c r="ETM210" s="579"/>
      <c r="ETN210" s="579"/>
      <c r="ETO210" s="579"/>
      <c r="ETP210" s="579"/>
      <c r="ETQ210" s="579"/>
      <c r="ETR210" s="579"/>
      <c r="ETS210" s="579"/>
      <c r="ETT210" s="579"/>
      <c r="ETU210" s="579"/>
      <c r="ETV210" s="579"/>
      <c r="ETW210" s="579"/>
      <c r="ETX210" s="579"/>
      <c r="ETY210" s="579"/>
      <c r="ETZ210" s="579"/>
      <c r="EUA210" s="579"/>
      <c r="EUB210" s="579"/>
      <c r="EUC210" s="579"/>
      <c r="EUD210" s="579"/>
      <c r="EUE210" s="579"/>
      <c r="EUF210" s="579"/>
      <c r="EUG210" s="579"/>
      <c r="EUH210" s="579"/>
      <c r="EUI210" s="579"/>
      <c r="EUJ210" s="579"/>
      <c r="EUK210" s="579"/>
      <c r="EUL210" s="579"/>
      <c r="EUM210" s="579"/>
      <c r="EUN210" s="579"/>
      <c r="EUO210" s="579"/>
      <c r="EUP210" s="579"/>
      <c r="EUQ210" s="579"/>
      <c r="EUR210" s="579"/>
      <c r="EUS210" s="579"/>
      <c r="EUT210" s="579"/>
      <c r="EUU210" s="579"/>
      <c r="EUV210" s="579"/>
      <c r="EUW210" s="579"/>
      <c r="EUX210" s="579"/>
      <c r="EUY210" s="579"/>
      <c r="EUZ210" s="579"/>
      <c r="EVA210" s="579"/>
      <c r="EVB210" s="579"/>
      <c r="EVC210" s="579"/>
      <c r="EVD210" s="579"/>
      <c r="EVE210" s="579"/>
      <c r="EVF210" s="579"/>
      <c r="EVG210" s="579"/>
      <c r="EVH210" s="579"/>
      <c r="EVI210" s="579"/>
      <c r="EVJ210" s="579"/>
      <c r="EVK210" s="579"/>
      <c r="EVL210" s="579"/>
      <c r="EVM210" s="579"/>
      <c r="EVN210" s="579"/>
      <c r="EVO210" s="579"/>
      <c r="EVP210" s="579"/>
      <c r="EVQ210" s="579"/>
      <c r="EVR210" s="579"/>
      <c r="EVS210" s="579"/>
      <c r="EVT210" s="579"/>
      <c r="EVU210" s="579"/>
      <c r="EVV210" s="579"/>
      <c r="EVW210" s="579"/>
      <c r="EVX210" s="579"/>
      <c r="EVY210" s="579"/>
      <c r="EVZ210" s="579"/>
      <c r="EWA210" s="579"/>
      <c r="EWB210" s="579"/>
      <c r="EWC210" s="579"/>
      <c r="EWD210" s="579"/>
      <c r="EWE210" s="579"/>
      <c r="EWF210" s="579"/>
      <c r="EWG210" s="579"/>
      <c r="EWH210" s="579"/>
      <c r="EWI210" s="579"/>
      <c r="EWJ210" s="579"/>
      <c r="EWK210" s="579"/>
      <c r="EWL210" s="579"/>
      <c r="EWM210" s="579"/>
      <c r="EWN210" s="579"/>
      <c r="EWO210" s="579"/>
      <c r="EWP210" s="579"/>
      <c r="EWQ210" s="579"/>
      <c r="EWR210" s="579"/>
      <c r="EWS210" s="579"/>
      <c r="EWT210" s="579"/>
      <c r="EWU210" s="579"/>
      <c r="EWV210" s="579"/>
      <c r="EWW210" s="579"/>
      <c r="EWX210" s="579"/>
      <c r="EWY210" s="579"/>
      <c r="EWZ210" s="579"/>
      <c r="EXA210" s="579"/>
      <c r="EXB210" s="579"/>
      <c r="EXC210" s="579"/>
      <c r="EXD210" s="579"/>
      <c r="EXE210" s="579"/>
      <c r="EXF210" s="579"/>
      <c r="EXG210" s="579"/>
      <c r="EXH210" s="579"/>
      <c r="EXI210" s="579"/>
      <c r="EXJ210" s="579"/>
      <c r="EXK210" s="579"/>
      <c r="EXL210" s="579"/>
      <c r="EXM210" s="579"/>
      <c r="EXN210" s="579"/>
      <c r="EXO210" s="579"/>
      <c r="EXP210" s="579"/>
      <c r="EXQ210" s="579"/>
      <c r="EXR210" s="579"/>
      <c r="EXS210" s="579"/>
      <c r="EXT210" s="579"/>
      <c r="EXU210" s="579"/>
      <c r="EXV210" s="579"/>
      <c r="EXW210" s="579"/>
      <c r="EXX210" s="579"/>
      <c r="EXY210" s="579"/>
      <c r="EXZ210" s="579"/>
      <c r="EYA210" s="579"/>
      <c r="EYB210" s="579"/>
      <c r="EYC210" s="579"/>
      <c r="EYD210" s="579"/>
      <c r="EYE210" s="579"/>
      <c r="EYF210" s="579"/>
      <c r="EYG210" s="579"/>
      <c r="EYH210" s="579"/>
      <c r="EYI210" s="579"/>
      <c r="EYJ210" s="579"/>
      <c r="EYK210" s="579"/>
      <c r="EYL210" s="579"/>
      <c r="EYM210" s="579"/>
      <c r="EYN210" s="579"/>
      <c r="EYO210" s="579"/>
      <c r="EYP210" s="579"/>
      <c r="EYQ210" s="579"/>
      <c r="EYR210" s="579"/>
      <c r="EYS210" s="579"/>
      <c r="EYT210" s="579"/>
      <c r="EYU210" s="579"/>
      <c r="EYV210" s="579"/>
      <c r="EYW210" s="579"/>
      <c r="EYX210" s="579"/>
      <c r="EYY210" s="579"/>
      <c r="EYZ210" s="579"/>
      <c r="EZA210" s="579"/>
      <c r="EZB210" s="579"/>
      <c r="EZC210" s="579"/>
      <c r="EZD210" s="579"/>
      <c r="EZE210" s="579"/>
      <c r="EZF210" s="579"/>
      <c r="EZG210" s="579"/>
      <c r="EZH210" s="579"/>
      <c r="EZI210" s="579"/>
      <c r="EZJ210" s="579"/>
      <c r="EZK210" s="579"/>
      <c r="EZL210" s="579"/>
      <c r="EZM210" s="579"/>
      <c r="EZN210" s="579"/>
      <c r="EZO210" s="579"/>
      <c r="EZP210" s="579"/>
      <c r="EZQ210" s="579"/>
      <c r="EZR210" s="579"/>
      <c r="EZS210" s="579"/>
      <c r="EZT210" s="579"/>
      <c r="EZU210" s="579"/>
      <c r="EZV210" s="579"/>
      <c r="EZW210" s="579"/>
      <c r="EZX210" s="579"/>
      <c r="EZY210" s="579"/>
      <c r="EZZ210" s="579"/>
      <c r="FAA210" s="579"/>
      <c r="FAB210" s="579"/>
      <c r="FAC210" s="579"/>
      <c r="FAD210" s="579"/>
      <c r="FAE210" s="579"/>
      <c r="FAF210" s="579"/>
      <c r="FAG210" s="579"/>
      <c r="FAH210" s="579"/>
      <c r="FAI210" s="579"/>
      <c r="FAJ210" s="579"/>
      <c r="FAK210" s="579"/>
      <c r="FAL210" s="579"/>
      <c r="FAM210" s="579"/>
      <c r="FAN210" s="579"/>
      <c r="FAO210" s="579"/>
      <c r="FAP210" s="579"/>
      <c r="FAQ210" s="579"/>
      <c r="FAR210" s="579"/>
      <c r="FAS210" s="579"/>
      <c r="FAT210" s="579"/>
      <c r="FAU210" s="579"/>
      <c r="FAV210" s="579"/>
      <c r="FAW210" s="579"/>
      <c r="FAX210" s="579"/>
      <c r="FAY210" s="579"/>
      <c r="FAZ210" s="579"/>
      <c r="FBA210" s="579"/>
      <c r="FBB210" s="579"/>
      <c r="FBC210" s="579"/>
      <c r="FBD210" s="579"/>
      <c r="FBE210" s="579"/>
      <c r="FBF210" s="579"/>
      <c r="FBG210" s="579"/>
      <c r="FBH210" s="579"/>
      <c r="FBI210" s="579"/>
      <c r="FBJ210" s="579"/>
      <c r="FBK210" s="579"/>
      <c r="FBL210" s="579"/>
      <c r="FBM210" s="579"/>
      <c r="FBN210" s="579"/>
      <c r="FBO210" s="579"/>
      <c r="FBP210" s="579"/>
      <c r="FBQ210" s="579"/>
      <c r="FBR210" s="579"/>
      <c r="FBS210" s="579"/>
      <c r="FBT210" s="579"/>
      <c r="FBU210" s="579"/>
      <c r="FBV210" s="579"/>
      <c r="FBW210" s="579"/>
      <c r="FBX210" s="579"/>
      <c r="FBY210" s="579"/>
      <c r="FBZ210" s="579"/>
      <c r="FCA210" s="579"/>
      <c r="FCB210" s="579"/>
      <c r="FCC210" s="579"/>
      <c r="FCD210" s="579"/>
      <c r="FCE210" s="579"/>
      <c r="FCF210" s="579"/>
      <c r="FCG210" s="579"/>
      <c r="FCH210" s="579"/>
      <c r="FCI210" s="579"/>
      <c r="FCJ210" s="579"/>
      <c r="FCK210" s="579"/>
      <c r="FCL210" s="579"/>
      <c r="FCM210" s="579"/>
      <c r="FCN210" s="579"/>
      <c r="FCO210" s="579"/>
      <c r="FCP210" s="579"/>
      <c r="FCQ210" s="579"/>
      <c r="FCR210" s="579"/>
      <c r="FCS210" s="579"/>
      <c r="FCT210" s="579"/>
      <c r="FCU210" s="579"/>
      <c r="FCV210" s="579"/>
      <c r="FCW210" s="579"/>
      <c r="FCX210" s="579"/>
      <c r="FCY210" s="579"/>
      <c r="FCZ210" s="579"/>
      <c r="FDA210" s="579"/>
      <c r="FDB210" s="579"/>
      <c r="FDC210" s="579"/>
      <c r="FDD210" s="579"/>
      <c r="FDE210" s="579"/>
      <c r="FDF210" s="579"/>
      <c r="FDG210" s="579"/>
      <c r="FDH210" s="579"/>
      <c r="FDI210" s="579"/>
      <c r="FDJ210" s="579"/>
      <c r="FDK210" s="579"/>
      <c r="FDL210" s="579"/>
      <c r="FDM210" s="579"/>
      <c r="FDN210" s="579"/>
      <c r="FDO210" s="579"/>
      <c r="FDP210" s="579"/>
      <c r="FDQ210" s="579"/>
      <c r="FDR210" s="579"/>
      <c r="FDS210" s="579"/>
      <c r="FDT210" s="579"/>
      <c r="FDU210" s="579"/>
      <c r="FDV210" s="579"/>
      <c r="FDW210" s="579"/>
      <c r="FDX210" s="579"/>
      <c r="FDY210" s="579"/>
      <c r="FDZ210" s="579"/>
      <c r="FEA210" s="579"/>
      <c r="FEB210" s="579"/>
      <c r="FEC210" s="579"/>
      <c r="FED210" s="579"/>
      <c r="FEE210" s="579"/>
      <c r="FEF210" s="579"/>
      <c r="FEG210" s="579"/>
      <c r="FEH210" s="579"/>
      <c r="FEI210" s="579"/>
      <c r="FEJ210" s="579"/>
      <c r="FEK210" s="579"/>
      <c r="FEL210" s="579"/>
      <c r="FEM210" s="579"/>
      <c r="FEN210" s="579"/>
      <c r="FEO210" s="579"/>
      <c r="FEP210" s="579"/>
      <c r="FEQ210" s="579"/>
      <c r="FER210" s="579"/>
      <c r="FES210" s="579"/>
      <c r="FET210" s="579"/>
      <c r="FEU210" s="579"/>
      <c r="FEV210" s="579"/>
      <c r="FEW210" s="579"/>
      <c r="FEX210" s="579"/>
      <c r="FEY210" s="579"/>
      <c r="FEZ210" s="579"/>
      <c r="FFA210" s="579"/>
      <c r="FFB210" s="579"/>
      <c r="FFC210" s="579"/>
      <c r="FFD210" s="579"/>
      <c r="FFE210" s="579"/>
      <c r="FFF210" s="579"/>
      <c r="FFG210" s="579"/>
      <c r="FFH210" s="579"/>
      <c r="FFI210" s="579"/>
      <c r="FFJ210" s="579"/>
      <c r="FFK210" s="579"/>
      <c r="FFL210" s="579"/>
      <c r="FFM210" s="579"/>
      <c r="FFN210" s="579"/>
      <c r="FFO210" s="579"/>
      <c r="FFP210" s="579"/>
      <c r="FFQ210" s="579"/>
      <c r="FFR210" s="579"/>
      <c r="FFS210" s="579"/>
      <c r="FFT210" s="579"/>
      <c r="FFU210" s="579"/>
      <c r="FFV210" s="579"/>
      <c r="FFW210" s="579"/>
      <c r="FFX210" s="579"/>
      <c r="FFY210" s="579"/>
      <c r="FFZ210" s="579"/>
      <c r="FGA210" s="579"/>
      <c r="FGB210" s="579"/>
      <c r="FGC210" s="579"/>
      <c r="FGD210" s="579"/>
      <c r="FGE210" s="579"/>
      <c r="FGF210" s="579"/>
      <c r="FGG210" s="579"/>
      <c r="FGH210" s="579"/>
      <c r="FGI210" s="579"/>
      <c r="FGJ210" s="579"/>
      <c r="FGK210" s="579"/>
      <c r="FGL210" s="579"/>
      <c r="FGM210" s="579"/>
      <c r="FGN210" s="579"/>
      <c r="FGO210" s="579"/>
      <c r="FGP210" s="579"/>
      <c r="FGQ210" s="579"/>
      <c r="FGR210" s="579"/>
      <c r="FGS210" s="579"/>
      <c r="FGT210" s="579"/>
      <c r="FGU210" s="579"/>
      <c r="FGV210" s="579"/>
      <c r="FGW210" s="579"/>
      <c r="FGX210" s="579"/>
      <c r="FGY210" s="579"/>
      <c r="FGZ210" s="579"/>
      <c r="FHA210" s="579"/>
      <c r="FHB210" s="579"/>
      <c r="FHC210" s="579"/>
      <c r="FHD210" s="579"/>
      <c r="FHE210" s="579"/>
      <c r="FHF210" s="579"/>
      <c r="FHG210" s="579"/>
      <c r="FHH210" s="579"/>
      <c r="FHI210" s="579"/>
      <c r="FHJ210" s="579"/>
      <c r="FHK210" s="579"/>
      <c r="FHL210" s="579"/>
      <c r="FHM210" s="579"/>
      <c r="FHN210" s="579"/>
      <c r="FHO210" s="579"/>
      <c r="FHP210" s="579"/>
      <c r="FHQ210" s="579"/>
      <c r="FHR210" s="579"/>
      <c r="FHS210" s="579"/>
      <c r="FHT210" s="579"/>
      <c r="FHU210" s="579"/>
      <c r="FHV210" s="579"/>
      <c r="FHW210" s="579"/>
      <c r="FHX210" s="579"/>
      <c r="FHY210" s="579"/>
      <c r="FHZ210" s="579"/>
      <c r="FIA210" s="579"/>
      <c r="FIB210" s="579"/>
      <c r="FIC210" s="579"/>
      <c r="FID210" s="579"/>
      <c r="FIE210" s="579"/>
      <c r="FIF210" s="579"/>
      <c r="FIG210" s="579"/>
      <c r="FIH210" s="579"/>
      <c r="FII210" s="579"/>
      <c r="FIJ210" s="579"/>
      <c r="FIK210" s="579"/>
      <c r="FIL210" s="579"/>
      <c r="FIM210" s="579"/>
      <c r="FIN210" s="579"/>
      <c r="FIO210" s="579"/>
      <c r="FIP210" s="579"/>
      <c r="FIQ210" s="579"/>
      <c r="FIR210" s="579"/>
      <c r="FIS210" s="579"/>
      <c r="FIT210" s="579"/>
      <c r="FIU210" s="579"/>
      <c r="FIV210" s="579"/>
      <c r="FIW210" s="579"/>
      <c r="FIX210" s="579"/>
      <c r="FIY210" s="579"/>
      <c r="FIZ210" s="579"/>
      <c r="FJA210" s="579"/>
      <c r="FJB210" s="579"/>
      <c r="FJC210" s="579"/>
      <c r="FJD210" s="579"/>
      <c r="FJE210" s="579"/>
      <c r="FJF210" s="579"/>
      <c r="FJG210" s="579"/>
      <c r="FJH210" s="579"/>
      <c r="FJI210" s="579"/>
      <c r="FJJ210" s="579"/>
      <c r="FJK210" s="579"/>
      <c r="FJL210" s="579"/>
      <c r="FJM210" s="579"/>
      <c r="FJN210" s="579"/>
      <c r="FJO210" s="579"/>
      <c r="FJP210" s="579"/>
      <c r="FJQ210" s="579"/>
      <c r="FJR210" s="579"/>
      <c r="FJS210" s="579"/>
      <c r="FJT210" s="579"/>
      <c r="FJU210" s="579"/>
      <c r="FJV210" s="579"/>
      <c r="FJW210" s="579"/>
      <c r="FJX210" s="579"/>
      <c r="FJY210" s="579"/>
      <c r="FJZ210" s="579"/>
      <c r="FKA210" s="579"/>
      <c r="FKB210" s="579"/>
      <c r="FKC210" s="579"/>
      <c r="FKD210" s="579"/>
      <c r="FKE210" s="579"/>
      <c r="FKF210" s="579"/>
      <c r="FKG210" s="579"/>
      <c r="FKH210" s="579"/>
      <c r="FKI210" s="579"/>
      <c r="FKJ210" s="579"/>
      <c r="FKK210" s="579"/>
      <c r="FKL210" s="579"/>
      <c r="FKM210" s="579"/>
      <c r="FKN210" s="579"/>
      <c r="FKO210" s="579"/>
      <c r="FKP210" s="579"/>
      <c r="FKQ210" s="579"/>
      <c r="FKR210" s="579"/>
      <c r="FKS210" s="579"/>
      <c r="FKT210" s="579"/>
      <c r="FKU210" s="579"/>
      <c r="FKV210" s="579"/>
      <c r="FKW210" s="579"/>
      <c r="FKX210" s="579"/>
      <c r="FKY210" s="579"/>
      <c r="FKZ210" s="579"/>
      <c r="FLA210" s="579"/>
      <c r="FLB210" s="579"/>
      <c r="FLC210" s="579"/>
      <c r="FLD210" s="579"/>
      <c r="FLE210" s="579"/>
      <c r="FLF210" s="579"/>
      <c r="FLG210" s="579"/>
      <c r="FLH210" s="579"/>
      <c r="FLI210" s="579"/>
      <c r="FLJ210" s="579"/>
      <c r="FLK210" s="579"/>
      <c r="FLL210" s="579"/>
      <c r="FLM210" s="579"/>
      <c r="FLN210" s="579"/>
      <c r="FLO210" s="579"/>
      <c r="FLP210" s="579"/>
      <c r="FLQ210" s="579"/>
      <c r="FLR210" s="579"/>
      <c r="FLS210" s="579"/>
      <c r="FLT210" s="579"/>
      <c r="FLU210" s="579"/>
      <c r="FLV210" s="579"/>
      <c r="FLW210" s="579"/>
      <c r="FLX210" s="579"/>
      <c r="FLY210" s="579"/>
      <c r="FLZ210" s="579"/>
      <c r="FMA210" s="579"/>
      <c r="FMB210" s="579"/>
      <c r="FMC210" s="579"/>
      <c r="FMD210" s="579"/>
      <c r="FME210" s="579"/>
      <c r="FMF210" s="579"/>
      <c r="FMG210" s="579"/>
      <c r="FMH210" s="579"/>
      <c r="FMI210" s="579"/>
      <c r="FMJ210" s="579"/>
      <c r="FMK210" s="579"/>
      <c r="FML210" s="579"/>
      <c r="FMM210" s="579"/>
      <c r="FMN210" s="579"/>
      <c r="FMO210" s="579"/>
      <c r="FMP210" s="579"/>
      <c r="FMQ210" s="579"/>
      <c r="FMR210" s="579"/>
      <c r="FMS210" s="579"/>
      <c r="FMT210" s="579"/>
      <c r="FMU210" s="579"/>
      <c r="FMV210" s="579"/>
      <c r="FMW210" s="579"/>
      <c r="FMX210" s="579"/>
      <c r="FMY210" s="579"/>
      <c r="FMZ210" s="579"/>
      <c r="FNA210" s="579"/>
      <c r="FNB210" s="579"/>
      <c r="FNC210" s="579"/>
      <c r="FND210" s="579"/>
      <c r="FNE210" s="579"/>
      <c r="FNF210" s="579"/>
      <c r="FNG210" s="579"/>
      <c r="FNH210" s="579"/>
      <c r="FNI210" s="579"/>
      <c r="FNJ210" s="579"/>
      <c r="FNK210" s="579"/>
      <c r="FNL210" s="579"/>
      <c r="FNM210" s="579"/>
      <c r="FNN210" s="579"/>
      <c r="FNO210" s="579"/>
      <c r="FNP210" s="579"/>
      <c r="FNQ210" s="579"/>
      <c r="FNR210" s="579"/>
      <c r="FNS210" s="579"/>
      <c r="FNT210" s="579"/>
      <c r="FNU210" s="579"/>
      <c r="FNV210" s="579"/>
      <c r="FNW210" s="579"/>
      <c r="FNX210" s="579"/>
      <c r="FNY210" s="579"/>
      <c r="FNZ210" s="579"/>
      <c r="FOA210" s="579"/>
      <c r="FOB210" s="579"/>
      <c r="FOC210" s="579"/>
      <c r="FOD210" s="579"/>
      <c r="FOE210" s="579"/>
      <c r="FOF210" s="579"/>
      <c r="FOG210" s="579"/>
      <c r="FOH210" s="579"/>
      <c r="FOI210" s="579"/>
      <c r="FOJ210" s="579"/>
      <c r="FOK210" s="579"/>
      <c r="FOL210" s="579"/>
      <c r="FOM210" s="579"/>
      <c r="FON210" s="579"/>
      <c r="FOO210" s="579"/>
      <c r="FOP210" s="579"/>
      <c r="FOQ210" s="579"/>
      <c r="FOR210" s="579"/>
      <c r="FOS210" s="579"/>
      <c r="FOT210" s="579"/>
      <c r="FOU210" s="579"/>
      <c r="FOV210" s="579"/>
      <c r="FOW210" s="579"/>
      <c r="FOX210" s="579"/>
      <c r="FOY210" s="579"/>
      <c r="FOZ210" s="579"/>
      <c r="FPA210" s="579"/>
      <c r="FPB210" s="579"/>
      <c r="FPC210" s="579"/>
      <c r="FPD210" s="579"/>
      <c r="FPE210" s="579"/>
      <c r="FPF210" s="579"/>
      <c r="FPG210" s="579"/>
      <c r="FPH210" s="579"/>
      <c r="FPI210" s="579"/>
      <c r="FPJ210" s="579"/>
      <c r="FPK210" s="579"/>
      <c r="FPL210" s="579"/>
      <c r="FPM210" s="579"/>
      <c r="FPN210" s="579"/>
      <c r="FPO210" s="579"/>
      <c r="FPP210" s="579"/>
      <c r="FPQ210" s="579"/>
      <c r="FPR210" s="579"/>
      <c r="FPS210" s="579"/>
      <c r="FPT210" s="579"/>
      <c r="FPU210" s="579"/>
      <c r="FPV210" s="579"/>
      <c r="FPW210" s="579"/>
      <c r="FPX210" s="579"/>
      <c r="FPY210" s="579"/>
      <c r="FPZ210" s="579"/>
      <c r="FQA210" s="579"/>
      <c r="FQB210" s="579"/>
      <c r="FQC210" s="579"/>
      <c r="FQD210" s="579"/>
      <c r="FQE210" s="579"/>
      <c r="FQF210" s="579"/>
      <c r="FQG210" s="579"/>
      <c r="FQH210" s="579"/>
      <c r="FQI210" s="579"/>
      <c r="FQJ210" s="579"/>
      <c r="FQK210" s="579"/>
      <c r="FQL210" s="579"/>
      <c r="FQM210" s="579"/>
      <c r="FQN210" s="579"/>
      <c r="FQO210" s="579"/>
      <c r="FQP210" s="579"/>
      <c r="FQQ210" s="579"/>
      <c r="FQR210" s="579"/>
      <c r="FQS210" s="579"/>
      <c r="FQT210" s="579"/>
      <c r="FQU210" s="579"/>
      <c r="FQV210" s="579"/>
      <c r="FQW210" s="579"/>
      <c r="FQX210" s="579"/>
      <c r="FQY210" s="579"/>
      <c r="FQZ210" s="579"/>
      <c r="FRA210" s="579"/>
      <c r="FRB210" s="579"/>
      <c r="FRC210" s="579"/>
      <c r="FRD210" s="579"/>
      <c r="FRE210" s="579"/>
      <c r="FRF210" s="579"/>
      <c r="FRG210" s="579"/>
      <c r="FRH210" s="579"/>
      <c r="FRI210" s="579"/>
      <c r="FRJ210" s="579"/>
      <c r="FRK210" s="579"/>
      <c r="FRL210" s="579"/>
      <c r="FRM210" s="579"/>
      <c r="FRN210" s="579"/>
      <c r="FRO210" s="579"/>
      <c r="FRP210" s="579"/>
      <c r="FRQ210" s="579"/>
      <c r="FRR210" s="579"/>
      <c r="FRS210" s="579"/>
      <c r="FRT210" s="579"/>
      <c r="FRU210" s="579"/>
      <c r="FRV210" s="579"/>
      <c r="FRW210" s="579"/>
      <c r="FRX210" s="579"/>
      <c r="FRY210" s="579"/>
      <c r="FRZ210" s="579"/>
      <c r="FSA210" s="579"/>
      <c r="FSB210" s="579"/>
      <c r="FSC210" s="579"/>
      <c r="FSD210" s="579"/>
      <c r="FSE210" s="579"/>
      <c r="FSF210" s="579"/>
      <c r="FSG210" s="579"/>
      <c r="FSH210" s="579"/>
      <c r="FSI210" s="579"/>
      <c r="FSJ210" s="579"/>
      <c r="FSK210" s="579"/>
      <c r="FSL210" s="579"/>
      <c r="FSM210" s="579"/>
      <c r="FSN210" s="579"/>
      <c r="FSO210" s="579"/>
      <c r="FSP210" s="579"/>
      <c r="FSQ210" s="579"/>
      <c r="FSR210" s="579"/>
      <c r="FSS210" s="579"/>
      <c r="FST210" s="579"/>
      <c r="FSU210" s="579"/>
      <c r="FSV210" s="579"/>
      <c r="FSW210" s="579"/>
      <c r="FSX210" s="579"/>
      <c r="FSY210" s="579"/>
      <c r="FSZ210" s="579"/>
      <c r="FTA210" s="579"/>
      <c r="FTB210" s="579"/>
      <c r="FTC210" s="579"/>
      <c r="FTD210" s="579"/>
      <c r="FTE210" s="579"/>
      <c r="FTF210" s="579"/>
      <c r="FTG210" s="579"/>
      <c r="FTH210" s="579"/>
      <c r="FTI210" s="579"/>
      <c r="FTJ210" s="579"/>
      <c r="FTK210" s="579"/>
      <c r="FTL210" s="579"/>
      <c r="FTM210" s="579"/>
      <c r="FTN210" s="579"/>
      <c r="FTO210" s="579"/>
      <c r="FTP210" s="579"/>
      <c r="FTQ210" s="579"/>
      <c r="FTR210" s="579"/>
      <c r="FTS210" s="579"/>
      <c r="FTT210" s="579"/>
      <c r="FTU210" s="579"/>
      <c r="FTV210" s="579"/>
      <c r="FTW210" s="579"/>
      <c r="FTX210" s="579"/>
      <c r="FTY210" s="579"/>
      <c r="FTZ210" s="579"/>
      <c r="FUA210" s="579"/>
      <c r="FUB210" s="579"/>
      <c r="FUC210" s="579"/>
      <c r="FUD210" s="579"/>
      <c r="FUE210" s="579"/>
      <c r="FUF210" s="579"/>
      <c r="FUG210" s="579"/>
      <c r="FUH210" s="579"/>
      <c r="FUI210" s="579"/>
      <c r="FUJ210" s="579"/>
      <c r="FUK210" s="579"/>
      <c r="FUL210" s="579"/>
      <c r="FUM210" s="579"/>
      <c r="FUN210" s="579"/>
      <c r="FUO210" s="579"/>
      <c r="FUP210" s="579"/>
      <c r="FUQ210" s="579"/>
      <c r="FUR210" s="579"/>
      <c r="FUS210" s="579"/>
      <c r="FUT210" s="579"/>
      <c r="FUU210" s="579"/>
      <c r="FUV210" s="579"/>
      <c r="FUW210" s="579"/>
      <c r="FUX210" s="579"/>
      <c r="FUY210" s="579"/>
      <c r="FUZ210" s="579"/>
      <c r="FVA210" s="579"/>
      <c r="FVB210" s="579"/>
      <c r="FVC210" s="579"/>
      <c r="FVD210" s="579"/>
      <c r="FVE210" s="579"/>
      <c r="FVF210" s="579"/>
      <c r="FVG210" s="579"/>
      <c r="FVH210" s="579"/>
      <c r="FVI210" s="579"/>
      <c r="FVJ210" s="579"/>
      <c r="FVK210" s="579"/>
      <c r="FVL210" s="579"/>
      <c r="FVM210" s="579"/>
      <c r="FVN210" s="579"/>
      <c r="FVO210" s="579"/>
      <c r="FVP210" s="579"/>
      <c r="FVQ210" s="579"/>
      <c r="FVR210" s="579"/>
      <c r="FVS210" s="579"/>
      <c r="FVT210" s="579"/>
      <c r="FVU210" s="579"/>
      <c r="FVV210" s="579"/>
      <c r="FVW210" s="579"/>
      <c r="FVX210" s="579"/>
      <c r="FVY210" s="579"/>
      <c r="FVZ210" s="579"/>
      <c r="FWA210" s="579"/>
      <c r="FWB210" s="579"/>
      <c r="FWC210" s="579"/>
      <c r="FWD210" s="579"/>
      <c r="FWE210" s="579"/>
      <c r="FWF210" s="579"/>
      <c r="FWG210" s="579"/>
      <c r="FWH210" s="579"/>
      <c r="FWI210" s="579"/>
      <c r="FWJ210" s="579"/>
      <c r="FWK210" s="579"/>
      <c r="FWL210" s="579"/>
      <c r="FWM210" s="579"/>
      <c r="FWN210" s="579"/>
      <c r="FWO210" s="579"/>
      <c r="FWP210" s="579"/>
      <c r="FWQ210" s="579"/>
      <c r="FWR210" s="579"/>
      <c r="FWS210" s="579"/>
      <c r="FWT210" s="579"/>
      <c r="FWU210" s="579"/>
      <c r="FWV210" s="579"/>
      <c r="FWW210" s="579"/>
      <c r="FWX210" s="579"/>
      <c r="FWY210" s="579"/>
      <c r="FWZ210" s="579"/>
      <c r="FXA210" s="579"/>
      <c r="FXB210" s="579"/>
      <c r="FXC210" s="579"/>
      <c r="FXD210" s="579"/>
      <c r="FXE210" s="579"/>
      <c r="FXF210" s="579"/>
      <c r="FXG210" s="579"/>
      <c r="FXH210" s="579"/>
      <c r="FXI210" s="579"/>
      <c r="FXJ210" s="579"/>
      <c r="FXK210" s="579"/>
      <c r="FXL210" s="579"/>
      <c r="FXM210" s="579"/>
      <c r="FXN210" s="579"/>
      <c r="FXO210" s="579"/>
      <c r="FXP210" s="579"/>
      <c r="FXQ210" s="579"/>
      <c r="FXR210" s="579"/>
      <c r="FXS210" s="579"/>
      <c r="FXT210" s="579"/>
      <c r="FXU210" s="579"/>
      <c r="FXV210" s="579"/>
      <c r="FXW210" s="579"/>
      <c r="FXX210" s="579"/>
      <c r="FXY210" s="579"/>
      <c r="FXZ210" s="579"/>
      <c r="FYA210" s="579"/>
      <c r="FYB210" s="579"/>
      <c r="FYC210" s="579"/>
      <c r="FYD210" s="579"/>
      <c r="FYE210" s="579"/>
      <c r="FYF210" s="579"/>
      <c r="FYG210" s="579"/>
      <c r="FYH210" s="579"/>
      <c r="FYI210" s="579"/>
      <c r="FYJ210" s="579"/>
      <c r="FYK210" s="579"/>
      <c r="FYL210" s="579"/>
      <c r="FYM210" s="579"/>
      <c r="FYN210" s="579"/>
      <c r="FYO210" s="579"/>
      <c r="FYP210" s="579"/>
      <c r="FYQ210" s="579"/>
      <c r="FYR210" s="579"/>
      <c r="FYS210" s="579"/>
      <c r="FYT210" s="579"/>
      <c r="FYU210" s="579"/>
      <c r="FYV210" s="579"/>
      <c r="FYW210" s="579"/>
      <c r="FYX210" s="579"/>
      <c r="FYY210" s="579"/>
      <c r="FYZ210" s="579"/>
      <c r="FZA210" s="579"/>
      <c r="FZB210" s="579"/>
      <c r="FZC210" s="579"/>
      <c r="FZD210" s="579"/>
      <c r="FZE210" s="579"/>
      <c r="FZF210" s="579"/>
      <c r="FZG210" s="579"/>
      <c r="FZH210" s="579"/>
      <c r="FZI210" s="579"/>
      <c r="FZJ210" s="579"/>
      <c r="FZK210" s="579"/>
      <c r="FZL210" s="579"/>
      <c r="FZM210" s="579"/>
      <c r="FZN210" s="579"/>
      <c r="FZO210" s="579"/>
      <c r="FZP210" s="579"/>
      <c r="FZQ210" s="579"/>
      <c r="FZR210" s="579"/>
      <c r="FZS210" s="579"/>
      <c r="FZT210" s="579"/>
      <c r="FZU210" s="579"/>
      <c r="FZV210" s="579"/>
      <c r="FZW210" s="579"/>
      <c r="FZX210" s="579"/>
      <c r="FZY210" s="579"/>
      <c r="FZZ210" s="579"/>
      <c r="GAA210" s="579"/>
      <c r="GAB210" s="579"/>
      <c r="GAC210" s="579"/>
      <c r="GAD210" s="579"/>
      <c r="GAE210" s="579"/>
      <c r="GAF210" s="579"/>
      <c r="GAG210" s="579"/>
      <c r="GAH210" s="579"/>
      <c r="GAI210" s="579"/>
      <c r="GAJ210" s="579"/>
      <c r="GAK210" s="579"/>
      <c r="GAL210" s="579"/>
      <c r="GAM210" s="579"/>
      <c r="GAN210" s="579"/>
      <c r="GAO210" s="579"/>
      <c r="GAP210" s="579"/>
      <c r="GAQ210" s="579"/>
      <c r="GAR210" s="579"/>
      <c r="GAS210" s="579"/>
      <c r="GAT210" s="579"/>
      <c r="GAU210" s="579"/>
      <c r="GAV210" s="579"/>
      <c r="GAW210" s="579"/>
      <c r="GAX210" s="579"/>
      <c r="GAY210" s="579"/>
      <c r="GAZ210" s="579"/>
      <c r="GBA210" s="579"/>
      <c r="GBB210" s="579"/>
      <c r="GBC210" s="579"/>
      <c r="GBD210" s="579"/>
      <c r="GBE210" s="579"/>
      <c r="GBF210" s="579"/>
      <c r="GBG210" s="579"/>
      <c r="GBH210" s="579"/>
      <c r="GBI210" s="579"/>
      <c r="GBJ210" s="579"/>
      <c r="GBK210" s="579"/>
      <c r="GBL210" s="579"/>
      <c r="GBM210" s="579"/>
      <c r="GBN210" s="579"/>
      <c r="GBO210" s="579"/>
      <c r="GBP210" s="579"/>
      <c r="GBQ210" s="579"/>
      <c r="GBR210" s="579"/>
      <c r="GBS210" s="579"/>
      <c r="GBT210" s="579"/>
      <c r="GBU210" s="579"/>
      <c r="GBV210" s="579"/>
      <c r="GBW210" s="579"/>
      <c r="GBX210" s="579"/>
      <c r="GBY210" s="579"/>
      <c r="GBZ210" s="579"/>
      <c r="GCA210" s="579"/>
      <c r="GCB210" s="579"/>
      <c r="GCC210" s="579"/>
      <c r="GCD210" s="579"/>
      <c r="GCE210" s="579"/>
      <c r="GCF210" s="579"/>
      <c r="GCG210" s="579"/>
      <c r="GCH210" s="579"/>
      <c r="GCI210" s="579"/>
      <c r="GCJ210" s="579"/>
      <c r="GCK210" s="579"/>
      <c r="GCL210" s="579"/>
      <c r="GCM210" s="579"/>
      <c r="GCN210" s="579"/>
      <c r="GCO210" s="579"/>
      <c r="GCP210" s="579"/>
      <c r="GCQ210" s="579"/>
      <c r="GCR210" s="579"/>
      <c r="GCS210" s="579"/>
      <c r="GCT210" s="579"/>
      <c r="GCU210" s="579"/>
      <c r="GCV210" s="579"/>
      <c r="GCW210" s="579"/>
      <c r="GCX210" s="579"/>
      <c r="GCY210" s="579"/>
      <c r="GCZ210" s="579"/>
      <c r="GDA210" s="579"/>
      <c r="GDB210" s="579"/>
      <c r="GDC210" s="579"/>
      <c r="GDD210" s="579"/>
      <c r="GDE210" s="579"/>
      <c r="GDF210" s="579"/>
      <c r="GDG210" s="579"/>
      <c r="GDH210" s="579"/>
      <c r="GDI210" s="579"/>
      <c r="GDJ210" s="579"/>
      <c r="GDK210" s="579"/>
      <c r="GDL210" s="579"/>
      <c r="GDM210" s="579"/>
      <c r="GDN210" s="579"/>
      <c r="GDO210" s="579"/>
      <c r="GDP210" s="579"/>
      <c r="GDQ210" s="579"/>
      <c r="GDR210" s="579"/>
      <c r="GDS210" s="579"/>
      <c r="GDT210" s="579"/>
      <c r="GDU210" s="579"/>
      <c r="GDV210" s="579"/>
      <c r="GDW210" s="579"/>
      <c r="GDX210" s="579"/>
      <c r="GDY210" s="579"/>
      <c r="GDZ210" s="579"/>
      <c r="GEA210" s="579"/>
      <c r="GEB210" s="579"/>
      <c r="GEC210" s="579"/>
      <c r="GED210" s="579"/>
      <c r="GEE210" s="579"/>
      <c r="GEF210" s="579"/>
      <c r="GEG210" s="579"/>
      <c r="GEH210" s="579"/>
      <c r="GEI210" s="579"/>
      <c r="GEJ210" s="579"/>
      <c r="GEK210" s="579"/>
      <c r="GEL210" s="579"/>
      <c r="GEM210" s="579"/>
      <c r="GEN210" s="579"/>
      <c r="GEO210" s="579"/>
      <c r="GEP210" s="579"/>
      <c r="GEQ210" s="579"/>
      <c r="GER210" s="579"/>
      <c r="GES210" s="579"/>
      <c r="GET210" s="579"/>
      <c r="GEU210" s="579"/>
      <c r="GEV210" s="579"/>
      <c r="GEW210" s="579"/>
      <c r="GEX210" s="579"/>
      <c r="GEY210" s="579"/>
      <c r="GEZ210" s="579"/>
      <c r="GFA210" s="579"/>
      <c r="GFB210" s="579"/>
      <c r="GFC210" s="579"/>
      <c r="GFD210" s="579"/>
      <c r="GFE210" s="579"/>
      <c r="GFF210" s="579"/>
      <c r="GFG210" s="579"/>
      <c r="GFH210" s="579"/>
      <c r="GFI210" s="579"/>
      <c r="GFJ210" s="579"/>
      <c r="GFK210" s="579"/>
      <c r="GFL210" s="579"/>
      <c r="GFM210" s="579"/>
      <c r="GFN210" s="579"/>
      <c r="GFO210" s="579"/>
      <c r="GFP210" s="579"/>
      <c r="GFQ210" s="579"/>
      <c r="GFR210" s="579"/>
      <c r="GFS210" s="579"/>
      <c r="GFT210" s="579"/>
      <c r="GFU210" s="579"/>
      <c r="GFV210" s="579"/>
      <c r="GFW210" s="579"/>
      <c r="GFX210" s="579"/>
      <c r="GFY210" s="579"/>
      <c r="GFZ210" s="579"/>
      <c r="GGA210" s="579"/>
      <c r="GGB210" s="579"/>
      <c r="GGC210" s="579"/>
      <c r="GGD210" s="579"/>
      <c r="GGE210" s="579"/>
      <c r="GGF210" s="579"/>
      <c r="GGG210" s="579"/>
      <c r="GGH210" s="579"/>
      <c r="GGI210" s="579"/>
      <c r="GGJ210" s="579"/>
      <c r="GGK210" s="579"/>
      <c r="GGL210" s="579"/>
      <c r="GGM210" s="579"/>
      <c r="GGN210" s="579"/>
      <c r="GGO210" s="579"/>
      <c r="GGP210" s="579"/>
      <c r="GGQ210" s="579"/>
      <c r="GGR210" s="579"/>
      <c r="GGS210" s="579"/>
      <c r="GGT210" s="579"/>
      <c r="GGU210" s="579"/>
      <c r="GGV210" s="579"/>
      <c r="GGW210" s="579"/>
      <c r="GGX210" s="579"/>
      <c r="GGY210" s="579"/>
      <c r="GGZ210" s="579"/>
      <c r="GHA210" s="579"/>
      <c r="GHB210" s="579"/>
      <c r="GHC210" s="579"/>
      <c r="GHD210" s="579"/>
      <c r="GHE210" s="579"/>
      <c r="GHF210" s="579"/>
      <c r="GHG210" s="579"/>
      <c r="GHH210" s="579"/>
      <c r="GHI210" s="579"/>
      <c r="GHJ210" s="579"/>
      <c r="GHK210" s="579"/>
      <c r="GHL210" s="579"/>
      <c r="GHM210" s="579"/>
      <c r="GHN210" s="579"/>
      <c r="GHO210" s="579"/>
      <c r="GHP210" s="579"/>
      <c r="GHQ210" s="579"/>
      <c r="GHR210" s="579"/>
      <c r="GHS210" s="579"/>
      <c r="GHT210" s="579"/>
      <c r="GHU210" s="579"/>
      <c r="GHV210" s="579"/>
      <c r="GHW210" s="579"/>
      <c r="GHX210" s="579"/>
      <c r="GHY210" s="579"/>
      <c r="GHZ210" s="579"/>
      <c r="GIA210" s="579"/>
      <c r="GIB210" s="579"/>
      <c r="GIC210" s="579"/>
      <c r="GID210" s="579"/>
      <c r="GIE210" s="579"/>
      <c r="GIF210" s="579"/>
      <c r="GIG210" s="579"/>
      <c r="GIH210" s="579"/>
      <c r="GII210" s="579"/>
      <c r="GIJ210" s="579"/>
      <c r="GIK210" s="579"/>
      <c r="GIL210" s="579"/>
      <c r="GIM210" s="579"/>
      <c r="GIN210" s="579"/>
      <c r="GIO210" s="579"/>
      <c r="GIP210" s="579"/>
      <c r="GIQ210" s="579"/>
      <c r="GIR210" s="579"/>
      <c r="GIS210" s="579"/>
      <c r="GIT210" s="579"/>
      <c r="GIU210" s="579"/>
      <c r="GIV210" s="579"/>
      <c r="GIW210" s="579"/>
      <c r="GIX210" s="579"/>
      <c r="GIY210" s="579"/>
      <c r="GIZ210" s="579"/>
      <c r="GJA210" s="579"/>
      <c r="GJB210" s="579"/>
      <c r="GJC210" s="579"/>
      <c r="GJD210" s="579"/>
      <c r="GJE210" s="579"/>
      <c r="GJF210" s="579"/>
      <c r="GJG210" s="579"/>
      <c r="GJH210" s="579"/>
      <c r="GJI210" s="579"/>
      <c r="GJJ210" s="579"/>
      <c r="GJK210" s="579"/>
      <c r="GJL210" s="579"/>
      <c r="GJM210" s="579"/>
      <c r="GJN210" s="579"/>
      <c r="GJO210" s="579"/>
      <c r="GJP210" s="579"/>
      <c r="GJQ210" s="579"/>
      <c r="GJR210" s="579"/>
      <c r="GJS210" s="579"/>
      <c r="GJT210" s="579"/>
      <c r="GJU210" s="579"/>
      <c r="GJV210" s="579"/>
      <c r="GJW210" s="579"/>
      <c r="GJX210" s="579"/>
      <c r="GJY210" s="579"/>
      <c r="GJZ210" s="579"/>
      <c r="GKA210" s="579"/>
      <c r="GKB210" s="579"/>
      <c r="GKC210" s="579"/>
      <c r="GKD210" s="579"/>
      <c r="GKE210" s="579"/>
      <c r="GKF210" s="579"/>
      <c r="GKG210" s="579"/>
      <c r="GKH210" s="579"/>
      <c r="GKI210" s="579"/>
      <c r="GKJ210" s="579"/>
      <c r="GKK210" s="579"/>
      <c r="GKL210" s="579"/>
      <c r="GKM210" s="579"/>
      <c r="GKN210" s="579"/>
      <c r="GKO210" s="579"/>
      <c r="GKP210" s="579"/>
      <c r="GKQ210" s="579"/>
      <c r="GKR210" s="579"/>
      <c r="GKS210" s="579"/>
      <c r="GKT210" s="579"/>
      <c r="GKU210" s="579"/>
      <c r="GKV210" s="579"/>
      <c r="GKW210" s="579"/>
      <c r="GKX210" s="579"/>
      <c r="GKY210" s="579"/>
      <c r="GKZ210" s="579"/>
      <c r="GLA210" s="579"/>
      <c r="GLB210" s="579"/>
      <c r="GLC210" s="579"/>
      <c r="GLD210" s="579"/>
      <c r="GLE210" s="579"/>
      <c r="GLF210" s="579"/>
      <c r="GLG210" s="579"/>
      <c r="GLH210" s="579"/>
      <c r="GLI210" s="579"/>
      <c r="GLJ210" s="579"/>
      <c r="GLK210" s="579"/>
      <c r="GLL210" s="579"/>
      <c r="GLM210" s="579"/>
      <c r="GLN210" s="579"/>
      <c r="GLO210" s="579"/>
      <c r="GLP210" s="579"/>
      <c r="GLQ210" s="579"/>
      <c r="GLR210" s="579"/>
      <c r="GLS210" s="579"/>
      <c r="GLT210" s="579"/>
      <c r="GLU210" s="579"/>
      <c r="GLV210" s="579"/>
      <c r="GLW210" s="579"/>
      <c r="GLX210" s="579"/>
      <c r="GLY210" s="579"/>
      <c r="GLZ210" s="579"/>
      <c r="GMA210" s="579"/>
      <c r="GMB210" s="579"/>
      <c r="GMC210" s="579"/>
      <c r="GMD210" s="579"/>
      <c r="GME210" s="579"/>
      <c r="GMF210" s="579"/>
      <c r="GMG210" s="579"/>
      <c r="GMH210" s="579"/>
      <c r="GMI210" s="579"/>
      <c r="GMJ210" s="579"/>
      <c r="GMK210" s="579"/>
      <c r="GML210" s="579"/>
      <c r="GMM210" s="579"/>
      <c r="GMN210" s="579"/>
      <c r="GMO210" s="579"/>
      <c r="GMP210" s="579"/>
      <c r="GMQ210" s="579"/>
      <c r="GMR210" s="579"/>
      <c r="GMS210" s="579"/>
      <c r="GMT210" s="579"/>
      <c r="GMU210" s="579"/>
      <c r="GMV210" s="579"/>
      <c r="GMW210" s="579"/>
      <c r="GMX210" s="579"/>
      <c r="GMY210" s="579"/>
      <c r="GMZ210" s="579"/>
      <c r="GNA210" s="579"/>
      <c r="GNB210" s="579"/>
      <c r="GNC210" s="579"/>
      <c r="GND210" s="579"/>
      <c r="GNE210" s="579"/>
      <c r="GNF210" s="579"/>
      <c r="GNG210" s="579"/>
      <c r="GNH210" s="579"/>
      <c r="GNI210" s="579"/>
      <c r="GNJ210" s="579"/>
      <c r="GNK210" s="579"/>
      <c r="GNL210" s="579"/>
      <c r="GNM210" s="579"/>
      <c r="GNN210" s="579"/>
      <c r="GNO210" s="579"/>
      <c r="GNP210" s="579"/>
      <c r="GNQ210" s="579"/>
      <c r="GNR210" s="579"/>
      <c r="GNS210" s="579"/>
      <c r="GNT210" s="579"/>
      <c r="GNU210" s="579"/>
      <c r="GNV210" s="579"/>
      <c r="GNW210" s="579"/>
      <c r="GNX210" s="579"/>
      <c r="GNY210" s="579"/>
      <c r="GNZ210" s="579"/>
      <c r="GOA210" s="579"/>
      <c r="GOB210" s="579"/>
      <c r="GOC210" s="579"/>
      <c r="GOD210" s="579"/>
      <c r="GOE210" s="579"/>
      <c r="GOF210" s="579"/>
      <c r="GOG210" s="579"/>
      <c r="GOH210" s="579"/>
      <c r="GOI210" s="579"/>
      <c r="GOJ210" s="579"/>
      <c r="GOK210" s="579"/>
      <c r="GOL210" s="579"/>
      <c r="GOM210" s="579"/>
      <c r="GON210" s="579"/>
      <c r="GOO210" s="579"/>
      <c r="GOP210" s="579"/>
      <c r="GOQ210" s="579"/>
      <c r="GOR210" s="579"/>
      <c r="GOS210" s="579"/>
      <c r="GOT210" s="579"/>
      <c r="GOU210" s="579"/>
      <c r="GOV210" s="579"/>
      <c r="GOW210" s="579"/>
      <c r="GOX210" s="579"/>
      <c r="GOY210" s="579"/>
      <c r="GOZ210" s="579"/>
      <c r="GPA210" s="579"/>
      <c r="GPB210" s="579"/>
      <c r="GPC210" s="579"/>
      <c r="GPD210" s="579"/>
      <c r="GPE210" s="579"/>
      <c r="GPF210" s="579"/>
      <c r="GPG210" s="579"/>
      <c r="GPH210" s="579"/>
      <c r="GPI210" s="579"/>
      <c r="GPJ210" s="579"/>
      <c r="GPK210" s="579"/>
      <c r="GPL210" s="579"/>
      <c r="GPM210" s="579"/>
      <c r="GPN210" s="579"/>
      <c r="GPO210" s="579"/>
      <c r="GPP210" s="579"/>
      <c r="GPQ210" s="579"/>
      <c r="GPR210" s="579"/>
      <c r="GPS210" s="579"/>
      <c r="GPT210" s="579"/>
      <c r="GPU210" s="579"/>
      <c r="GPV210" s="579"/>
      <c r="GPW210" s="579"/>
      <c r="GPX210" s="579"/>
      <c r="GPY210" s="579"/>
      <c r="GPZ210" s="579"/>
      <c r="GQA210" s="579"/>
      <c r="GQB210" s="579"/>
      <c r="GQC210" s="579"/>
      <c r="GQD210" s="579"/>
      <c r="GQE210" s="579"/>
      <c r="GQF210" s="579"/>
      <c r="GQG210" s="579"/>
      <c r="GQH210" s="579"/>
      <c r="GQI210" s="579"/>
      <c r="GQJ210" s="579"/>
      <c r="GQK210" s="579"/>
      <c r="GQL210" s="579"/>
      <c r="GQM210" s="579"/>
      <c r="GQN210" s="579"/>
      <c r="GQO210" s="579"/>
      <c r="GQP210" s="579"/>
      <c r="GQQ210" s="579"/>
      <c r="GQR210" s="579"/>
      <c r="GQS210" s="579"/>
      <c r="GQT210" s="579"/>
      <c r="GQU210" s="579"/>
      <c r="GQV210" s="579"/>
      <c r="GQW210" s="579"/>
      <c r="GQX210" s="579"/>
      <c r="GQY210" s="579"/>
      <c r="GQZ210" s="579"/>
      <c r="GRA210" s="579"/>
      <c r="GRB210" s="579"/>
      <c r="GRC210" s="579"/>
      <c r="GRD210" s="579"/>
      <c r="GRE210" s="579"/>
      <c r="GRF210" s="579"/>
      <c r="GRG210" s="579"/>
      <c r="GRH210" s="579"/>
      <c r="GRI210" s="579"/>
      <c r="GRJ210" s="579"/>
      <c r="GRK210" s="579"/>
      <c r="GRL210" s="579"/>
      <c r="GRM210" s="579"/>
      <c r="GRN210" s="579"/>
      <c r="GRO210" s="579"/>
      <c r="GRP210" s="579"/>
      <c r="GRQ210" s="579"/>
      <c r="GRR210" s="579"/>
      <c r="GRS210" s="579"/>
      <c r="GRT210" s="579"/>
      <c r="GRU210" s="579"/>
      <c r="GRV210" s="579"/>
      <c r="GRW210" s="579"/>
      <c r="GRX210" s="579"/>
      <c r="GRY210" s="579"/>
      <c r="GRZ210" s="579"/>
      <c r="GSA210" s="579"/>
      <c r="GSB210" s="579"/>
      <c r="GSC210" s="579"/>
      <c r="GSD210" s="579"/>
      <c r="GSE210" s="579"/>
      <c r="GSF210" s="579"/>
      <c r="GSG210" s="579"/>
      <c r="GSH210" s="579"/>
      <c r="GSI210" s="579"/>
      <c r="GSJ210" s="579"/>
      <c r="GSK210" s="579"/>
      <c r="GSL210" s="579"/>
      <c r="GSM210" s="579"/>
      <c r="GSN210" s="579"/>
      <c r="GSO210" s="579"/>
      <c r="GSP210" s="579"/>
      <c r="GSQ210" s="579"/>
      <c r="GSR210" s="579"/>
      <c r="GSS210" s="579"/>
      <c r="GST210" s="579"/>
      <c r="GSU210" s="579"/>
      <c r="GSV210" s="579"/>
      <c r="GSW210" s="579"/>
      <c r="GSX210" s="579"/>
      <c r="GSY210" s="579"/>
      <c r="GSZ210" s="579"/>
      <c r="GTA210" s="579"/>
      <c r="GTB210" s="579"/>
      <c r="GTC210" s="579"/>
      <c r="GTD210" s="579"/>
      <c r="GTE210" s="579"/>
      <c r="GTF210" s="579"/>
      <c r="GTG210" s="579"/>
      <c r="GTH210" s="579"/>
      <c r="GTI210" s="579"/>
      <c r="GTJ210" s="579"/>
      <c r="GTK210" s="579"/>
      <c r="GTL210" s="579"/>
      <c r="GTM210" s="579"/>
      <c r="GTN210" s="579"/>
      <c r="GTO210" s="579"/>
      <c r="GTP210" s="579"/>
      <c r="GTQ210" s="579"/>
      <c r="GTR210" s="579"/>
      <c r="GTS210" s="579"/>
      <c r="GTT210" s="579"/>
      <c r="GTU210" s="579"/>
      <c r="GTV210" s="579"/>
      <c r="GTW210" s="579"/>
      <c r="GTX210" s="579"/>
      <c r="GTY210" s="579"/>
      <c r="GTZ210" s="579"/>
      <c r="GUA210" s="579"/>
      <c r="GUB210" s="579"/>
      <c r="GUC210" s="579"/>
      <c r="GUD210" s="579"/>
      <c r="GUE210" s="579"/>
      <c r="GUF210" s="579"/>
      <c r="GUG210" s="579"/>
      <c r="GUH210" s="579"/>
      <c r="GUI210" s="579"/>
      <c r="GUJ210" s="579"/>
      <c r="GUK210" s="579"/>
      <c r="GUL210" s="579"/>
      <c r="GUM210" s="579"/>
      <c r="GUN210" s="579"/>
      <c r="GUO210" s="579"/>
      <c r="GUP210" s="579"/>
      <c r="GUQ210" s="579"/>
      <c r="GUR210" s="579"/>
      <c r="GUS210" s="579"/>
      <c r="GUT210" s="579"/>
      <c r="GUU210" s="579"/>
      <c r="GUV210" s="579"/>
      <c r="GUW210" s="579"/>
      <c r="GUX210" s="579"/>
      <c r="GUY210" s="579"/>
      <c r="GUZ210" s="579"/>
      <c r="GVA210" s="579"/>
      <c r="GVB210" s="579"/>
      <c r="GVC210" s="579"/>
      <c r="GVD210" s="579"/>
      <c r="GVE210" s="579"/>
      <c r="GVF210" s="579"/>
      <c r="GVG210" s="579"/>
      <c r="GVH210" s="579"/>
      <c r="GVI210" s="579"/>
      <c r="GVJ210" s="579"/>
      <c r="GVK210" s="579"/>
      <c r="GVL210" s="579"/>
      <c r="GVM210" s="579"/>
      <c r="GVN210" s="579"/>
      <c r="GVO210" s="579"/>
      <c r="GVP210" s="579"/>
      <c r="GVQ210" s="579"/>
      <c r="GVR210" s="579"/>
      <c r="GVS210" s="579"/>
      <c r="GVT210" s="579"/>
      <c r="GVU210" s="579"/>
      <c r="GVV210" s="579"/>
      <c r="GVW210" s="579"/>
      <c r="GVX210" s="579"/>
      <c r="GVY210" s="579"/>
      <c r="GVZ210" s="579"/>
      <c r="GWA210" s="579"/>
      <c r="GWB210" s="579"/>
      <c r="GWC210" s="579"/>
      <c r="GWD210" s="579"/>
      <c r="GWE210" s="579"/>
      <c r="GWF210" s="579"/>
      <c r="GWG210" s="579"/>
      <c r="GWH210" s="579"/>
      <c r="GWI210" s="579"/>
      <c r="GWJ210" s="579"/>
      <c r="GWK210" s="579"/>
      <c r="GWL210" s="579"/>
      <c r="GWM210" s="579"/>
      <c r="GWN210" s="579"/>
      <c r="GWO210" s="579"/>
      <c r="GWP210" s="579"/>
      <c r="GWQ210" s="579"/>
      <c r="GWR210" s="579"/>
      <c r="GWS210" s="579"/>
      <c r="GWT210" s="579"/>
      <c r="GWU210" s="579"/>
      <c r="GWV210" s="579"/>
      <c r="GWW210" s="579"/>
      <c r="GWX210" s="579"/>
      <c r="GWY210" s="579"/>
      <c r="GWZ210" s="579"/>
      <c r="GXA210" s="579"/>
      <c r="GXB210" s="579"/>
      <c r="GXC210" s="579"/>
      <c r="GXD210" s="579"/>
      <c r="GXE210" s="579"/>
      <c r="GXF210" s="579"/>
      <c r="GXG210" s="579"/>
      <c r="GXH210" s="579"/>
      <c r="GXI210" s="579"/>
      <c r="GXJ210" s="579"/>
      <c r="GXK210" s="579"/>
      <c r="GXL210" s="579"/>
      <c r="GXM210" s="579"/>
      <c r="GXN210" s="579"/>
      <c r="GXO210" s="579"/>
      <c r="GXP210" s="579"/>
      <c r="GXQ210" s="579"/>
      <c r="GXR210" s="579"/>
      <c r="GXS210" s="579"/>
      <c r="GXT210" s="579"/>
      <c r="GXU210" s="579"/>
      <c r="GXV210" s="579"/>
      <c r="GXW210" s="579"/>
      <c r="GXX210" s="579"/>
      <c r="GXY210" s="579"/>
      <c r="GXZ210" s="579"/>
      <c r="GYA210" s="579"/>
      <c r="GYB210" s="579"/>
      <c r="GYC210" s="579"/>
      <c r="GYD210" s="579"/>
      <c r="GYE210" s="579"/>
      <c r="GYF210" s="579"/>
      <c r="GYG210" s="579"/>
      <c r="GYH210" s="579"/>
      <c r="GYI210" s="579"/>
      <c r="GYJ210" s="579"/>
      <c r="GYK210" s="579"/>
      <c r="GYL210" s="579"/>
      <c r="GYM210" s="579"/>
      <c r="GYN210" s="579"/>
      <c r="GYO210" s="579"/>
      <c r="GYP210" s="579"/>
      <c r="GYQ210" s="579"/>
      <c r="GYR210" s="579"/>
      <c r="GYS210" s="579"/>
      <c r="GYT210" s="579"/>
      <c r="GYU210" s="579"/>
      <c r="GYV210" s="579"/>
      <c r="GYW210" s="579"/>
      <c r="GYX210" s="579"/>
      <c r="GYY210" s="579"/>
      <c r="GYZ210" s="579"/>
      <c r="GZA210" s="579"/>
      <c r="GZB210" s="579"/>
      <c r="GZC210" s="579"/>
      <c r="GZD210" s="579"/>
      <c r="GZE210" s="579"/>
      <c r="GZF210" s="579"/>
      <c r="GZG210" s="579"/>
      <c r="GZH210" s="579"/>
      <c r="GZI210" s="579"/>
      <c r="GZJ210" s="579"/>
      <c r="GZK210" s="579"/>
      <c r="GZL210" s="579"/>
      <c r="GZM210" s="579"/>
      <c r="GZN210" s="579"/>
      <c r="GZO210" s="579"/>
      <c r="GZP210" s="579"/>
      <c r="GZQ210" s="579"/>
      <c r="GZR210" s="579"/>
      <c r="GZS210" s="579"/>
      <c r="GZT210" s="579"/>
      <c r="GZU210" s="579"/>
      <c r="GZV210" s="579"/>
      <c r="GZW210" s="579"/>
      <c r="GZX210" s="579"/>
      <c r="GZY210" s="579"/>
      <c r="GZZ210" s="579"/>
      <c r="HAA210" s="579"/>
      <c r="HAB210" s="579"/>
      <c r="HAC210" s="579"/>
      <c r="HAD210" s="579"/>
      <c r="HAE210" s="579"/>
      <c r="HAF210" s="579"/>
      <c r="HAG210" s="579"/>
      <c r="HAH210" s="579"/>
      <c r="HAI210" s="579"/>
      <c r="HAJ210" s="579"/>
      <c r="HAK210" s="579"/>
      <c r="HAL210" s="579"/>
      <c r="HAM210" s="579"/>
      <c r="HAN210" s="579"/>
      <c r="HAO210" s="579"/>
      <c r="HAP210" s="579"/>
      <c r="HAQ210" s="579"/>
      <c r="HAR210" s="579"/>
      <c r="HAS210" s="579"/>
      <c r="HAT210" s="579"/>
      <c r="HAU210" s="579"/>
      <c r="HAV210" s="579"/>
      <c r="HAW210" s="579"/>
      <c r="HAX210" s="579"/>
      <c r="HAY210" s="579"/>
      <c r="HAZ210" s="579"/>
      <c r="HBA210" s="579"/>
      <c r="HBB210" s="579"/>
      <c r="HBC210" s="579"/>
      <c r="HBD210" s="579"/>
      <c r="HBE210" s="579"/>
      <c r="HBF210" s="579"/>
      <c r="HBG210" s="579"/>
      <c r="HBH210" s="579"/>
      <c r="HBI210" s="579"/>
      <c r="HBJ210" s="579"/>
      <c r="HBK210" s="579"/>
      <c r="HBL210" s="579"/>
      <c r="HBM210" s="579"/>
      <c r="HBN210" s="579"/>
      <c r="HBO210" s="579"/>
      <c r="HBP210" s="579"/>
      <c r="HBQ210" s="579"/>
      <c r="HBR210" s="579"/>
      <c r="HBS210" s="579"/>
      <c r="HBT210" s="579"/>
      <c r="HBU210" s="579"/>
      <c r="HBV210" s="579"/>
      <c r="HBW210" s="579"/>
      <c r="HBX210" s="579"/>
      <c r="HBY210" s="579"/>
      <c r="HBZ210" s="579"/>
      <c r="HCA210" s="579"/>
      <c r="HCB210" s="579"/>
      <c r="HCC210" s="579"/>
      <c r="HCD210" s="579"/>
      <c r="HCE210" s="579"/>
      <c r="HCF210" s="579"/>
      <c r="HCG210" s="579"/>
      <c r="HCH210" s="579"/>
      <c r="HCI210" s="579"/>
      <c r="HCJ210" s="579"/>
      <c r="HCK210" s="579"/>
      <c r="HCL210" s="579"/>
      <c r="HCM210" s="579"/>
      <c r="HCN210" s="579"/>
      <c r="HCO210" s="579"/>
      <c r="HCP210" s="579"/>
      <c r="HCQ210" s="579"/>
      <c r="HCR210" s="579"/>
      <c r="HCS210" s="579"/>
      <c r="HCT210" s="579"/>
      <c r="HCU210" s="579"/>
      <c r="HCV210" s="579"/>
      <c r="HCW210" s="579"/>
      <c r="HCX210" s="579"/>
      <c r="HCY210" s="579"/>
      <c r="HCZ210" s="579"/>
      <c r="HDA210" s="579"/>
      <c r="HDB210" s="579"/>
      <c r="HDC210" s="579"/>
      <c r="HDD210" s="579"/>
      <c r="HDE210" s="579"/>
      <c r="HDF210" s="579"/>
      <c r="HDG210" s="579"/>
      <c r="HDH210" s="579"/>
      <c r="HDI210" s="579"/>
      <c r="HDJ210" s="579"/>
      <c r="HDK210" s="579"/>
      <c r="HDL210" s="579"/>
      <c r="HDM210" s="579"/>
      <c r="HDN210" s="579"/>
      <c r="HDO210" s="579"/>
      <c r="HDP210" s="579"/>
      <c r="HDQ210" s="579"/>
      <c r="HDR210" s="579"/>
      <c r="HDS210" s="579"/>
      <c r="HDT210" s="579"/>
      <c r="HDU210" s="579"/>
      <c r="HDV210" s="579"/>
      <c r="HDW210" s="579"/>
      <c r="HDX210" s="579"/>
      <c r="HDY210" s="579"/>
      <c r="HDZ210" s="579"/>
      <c r="HEA210" s="579"/>
      <c r="HEB210" s="579"/>
      <c r="HEC210" s="579"/>
      <c r="HED210" s="579"/>
      <c r="HEE210" s="579"/>
      <c r="HEF210" s="579"/>
      <c r="HEG210" s="579"/>
      <c r="HEH210" s="579"/>
      <c r="HEI210" s="579"/>
      <c r="HEJ210" s="579"/>
      <c r="HEK210" s="579"/>
      <c r="HEL210" s="579"/>
      <c r="HEM210" s="579"/>
      <c r="HEN210" s="579"/>
      <c r="HEO210" s="579"/>
      <c r="HEP210" s="579"/>
      <c r="HEQ210" s="579"/>
      <c r="HER210" s="579"/>
      <c r="HES210" s="579"/>
      <c r="HET210" s="579"/>
      <c r="HEU210" s="579"/>
      <c r="HEV210" s="579"/>
      <c r="HEW210" s="579"/>
      <c r="HEX210" s="579"/>
      <c r="HEY210" s="579"/>
      <c r="HEZ210" s="579"/>
      <c r="HFA210" s="579"/>
      <c r="HFB210" s="579"/>
      <c r="HFC210" s="579"/>
      <c r="HFD210" s="579"/>
      <c r="HFE210" s="579"/>
      <c r="HFF210" s="579"/>
      <c r="HFG210" s="579"/>
      <c r="HFH210" s="579"/>
      <c r="HFI210" s="579"/>
      <c r="HFJ210" s="579"/>
      <c r="HFK210" s="579"/>
      <c r="HFL210" s="579"/>
      <c r="HFM210" s="579"/>
      <c r="HFN210" s="579"/>
      <c r="HFO210" s="579"/>
      <c r="HFP210" s="579"/>
      <c r="HFQ210" s="579"/>
      <c r="HFR210" s="579"/>
      <c r="HFS210" s="579"/>
      <c r="HFT210" s="579"/>
      <c r="HFU210" s="579"/>
      <c r="HFV210" s="579"/>
      <c r="HFW210" s="579"/>
      <c r="HFX210" s="579"/>
      <c r="HFY210" s="579"/>
      <c r="HFZ210" s="579"/>
      <c r="HGA210" s="579"/>
      <c r="HGB210" s="579"/>
      <c r="HGC210" s="579"/>
      <c r="HGD210" s="579"/>
      <c r="HGE210" s="579"/>
      <c r="HGF210" s="579"/>
      <c r="HGG210" s="579"/>
      <c r="HGH210" s="579"/>
      <c r="HGI210" s="579"/>
      <c r="HGJ210" s="579"/>
      <c r="HGK210" s="579"/>
      <c r="HGL210" s="579"/>
      <c r="HGM210" s="579"/>
      <c r="HGN210" s="579"/>
      <c r="HGO210" s="579"/>
      <c r="HGP210" s="579"/>
      <c r="HGQ210" s="579"/>
      <c r="HGR210" s="579"/>
      <c r="HGS210" s="579"/>
      <c r="HGT210" s="579"/>
      <c r="HGU210" s="579"/>
      <c r="HGV210" s="579"/>
      <c r="HGW210" s="579"/>
      <c r="HGX210" s="579"/>
      <c r="HGY210" s="579"/>
      <c r="HGZ210" s="579"/>
      <c r="HHA210" s="579"/>
      <c r="HHB210" s="579"/>
      <c r="HHC210" s="579"/>
      <c r="HHD210" s="579"/>
      <c r="HHE210" s="579"/>
      <c r="HHF210" s="579"/>
      <c r="HHG210" s="579"/>
      <c r="HHH210" s="579"/>
      <c r="HHI210" s="579"/>
      <c r="HHJ210" s="579"/>
      <c r="HHK210" s="579"/>
      <c r="HHL210" s="579"/>
      <c r="HHM210" s="579"/>
      <c r="HHN210" s="579"/>
      <c r="HHO210" s="579"/>
      <c r="HHP210" s="579"/>
      <c r="HHQ210" s="579"/>
      <c r="HHR210" s="579"/>
      <c r="HHS210" s="579"/>
      <c r="HHT210" s="579"/>
      <c r="HHU210" s="579"/>
      <c r="HHV210" s="579"/>
      <c r="HHW210" s="579"/>
      <c r="HHX210" s="579"/>
      <c r="HHY210" s="579"/>
      <c r="HHZ210" s="579"/>
      <c r="HIA210" s="579"/>
      <c r="HIB210" s="579"/>
      <c r="HIC210" s="579"/>
      <c r="HID210" s="579"/>
      <c r="HIE210" s="579"/>
      <c r="HIF210" s="579"/>
      <c r="HIG210" s="579"/>
      <c r="HIH210" s="579"/>
      <c r="HII210" s="579"/>
      <c r="HIJ210" s="579"/>
      <c r="HIK210" s="579"/>
      <c r="HIL210" s="579"/>
      <c r="HIM210" s="579"/>
      <c r="HIN210" s="579"/>
      <c r="HIO210" s="579"/>
      <c r="HIP210" s="579"/>
      <c r="HIQ210" s="579"/>
      <c r="HIR210" s="579"/>
      <c r="HIS210" s="579"/>
      <c r="HIT210" s="579"/>
      <c r="HIU210" s="579"/>
      <c r="HIV210" s="579"/>
      <c r="HIW210" s="579"/>
      <c r="HIX210" s="579"/>
      <c r="HIY210" s="579"/>
      <c r="HIZ210" s="579"/>
      <c r="HJA210" s="579"/>
      <c r="HJB210" s="579"/>
      <c r="HJC210" s="579"/>
      <c r="HJD210" s="579"/>
      <c r="HJE210" s="579"/>
      <c r="HJF210" s="579"/>
      <c r="HJG210" s="579"/>
      <c r="HJH210" s="579"/>
      <c r="HJI210" s="579"/>
      <c r="HJJ210" s="579"/>
      <c r="HJK210" s="579"/>
      <c r="HJL210" s="579"/>
      <c r="HJM210" s="579"/>
      <c r="HJN210" s="579"/>
      <c r="HJO210" s="579"/>
      <c r="HJP210" s="579"/>
      <c r="HJQ210" s="579"/>
      <c r="HJR210" s="579"/>
      <c r="HJS210" s="579"/>
      <c r="HJT210" s="579"/>
      <c r="HJU210" s="579"/>
      <c r="HJV210" s="579"/>
      <c r="HJW210" s="579"/>
      <c r="HJX210" s="579"/>
      <c r="HJY210" s="579"/>
      <c r="HJZ210" s="579"/>
      <c r="HKA210" s="579"/>
      <c r="HKB210" s="579"/>
      <c r="HKC210" s="579"/>
      <c r="HKD210" s="579"/>
      <c r="HKE210" s="579"/>
      <c r="HKF210" s="579"/>
      <c r="HKG210" s="579"/>
      <c r="HKH210" s="579"/>
      <c r="HKI210" s="579"/>
      <c r="HKJ210" s="579"/>
      <c r="HKK210" s="579"/>
      <c r="HKL210" s="579"/>
      <c r="HKM210" s="579"/>
      <c r="HKN210" s="579"/>
      <c r="HKO210" s="579"/>
      <c r="HKP210" s="579"/>
      <c r="HKQ210" s="579"/>
      <c r="HKR210" s="579"/>
      <c r="HKS210" s="579"/>
      <c r="HKT210" s="579"/>
      <c r="HKU210" s="579"/>
      <c r="HKV210" s="579"/>
      <c r="HKW210" s="579"/>
      <c r="HKX210" s="579"/>
      <c r="HKY210" s="579"/>
      <c r="HKZ210" s="579"/>
      <c r="HLA210" s="579"/>
      <c r="HLB210" s="579"/>
      <c r="HLC210" s="579"/>
      <c r="HLD210" s="579"/>
      <c r="HLE210" s="579"/>
      <c r="HLF210" s="579"/>
      <c r="HLG210" s="579"/>
      <c r="HLH210" s="579"/>
      <c r="HLI210" s="579"/>
      <c r="HLJ210" s="579"/>
      <c r="HLK210" s="579"/>
      <c r="HLL210" s="579"/>
      <c r="HLM210" s="579"/>
      <c r="HLN210" s="579"/>
      <c r="HLO210" s="579"/>
      <c r="HLP210" s="579"/>
      <c r="HLQ210" s="579"/>
      <c r="HLR210" s="579"/>
      <c r="HLS210" s="579"/>
      <c r="HLT210" s="579"/>
      <c r="HLU210" s="579"/>
      <c r="HLV210" s="579"/>
      <c r="HLW210" s="579"/>
      <c r="HLX210" s="579"/>
      <c r="HLY210" s="579"/>
      <c r="HLZ210" s="579"/>
      <c r="HMA210" s="579"/>
      <c r="HMB210" s="579"/>
      <c r="HMC210" s="579"/>
      <c r="HMD210" s="579"/>
      <c r="HME210" s="579"/>
      <c r="HMF210" s="579"/>
      <c r="HMG210" s="579"/>
      <c r="HMH210" s="579"/>
      <c r="HMI210" s="579"/>
      <c r="HMJ210" s="579"/>
      <c r="HMK210" s="579"/>
      <c r="HML210" s="579"/>
      <c r="HMM210" s="579"/>
      <c r="HMN210" s="579"/>
      <c r="HMO210" s="579"/>
      <c r="HMP210" s="579"/>
      <c r="HMQ210" s="579"/>
      <c r="HMR210" s="579"/>
      <c r="HMS210" s="579"/>
      <c r="HMT210" s="579"/>
      <c r="HMU210" s="579"/>
      <c r="HMV210" s="579"/>
      <c r="HMW210" s="579"/>
      <c r="HMX210" s="579"/>
      <c r="HMY210" s="579"/>
      <c r="HMZ210" s="579"/>
      <c r="HNA210" s="579"/>
      <c r="HNB210" s="579"/>
      <c r="HNC210" s="579"/>
      <c r="HND210" s="579"/>
      <c r="HNE210" s="579"/>
      <c r="HNF210" s="579"/>
      <c r="HNG210" s="579"/>
      <c r="HNH210" s="579"/>
      <c r="HNI210" s="579"/>
      <c r="HNJ210" s="579"/>
      <c r="HNK210" s="579"/>
      <c r="HNL210" s="579"/>
      <c r="HNM210" s="579"/>
      <c r="HNN210" s="579"/>
      <c r="HNO210" s="579"/>
      <c r="HNP210" s="579"/>
      <c r="HNQ210" s="579"/>
      <c r="HNR210" s="579"/>
      <c r="HNS210" s="579"/>
      <c r="HNT210" s="579"/>
      <c r="HNU210" s="579"/>
      <c r="HNV210" s="579"/>
      <c r="HNW210" s="579"/>
      <c r="HNX210" s="579"/>
      <c r="HNY210" s="579"/>
      <c r="HNZ210" s="579"/>
      <c r="HOA210" s="579"/>
      <c r="HOB210" s="579"/>
      <c r="HOC210" s="579"/>
      <c r="HOD210" s="579"/>
      <c r="HOE210" s="579"/>
      <c r="HOF210" s="579"/>
      <c r="HOG210" s="579"/>
      <c r="HOH210" s="579"/>
      <c r="HOI210" s="579"/>
      <c r="HOJ210" s="579"/>
      <c r="HOK210" s="579"/>
      <c r="HOL210" s="579"/>
      <c r="HOM210" s="579"/>
      <c r="HON210" s="579"/>
      <c r="HOO210" s="579"/>
      <c r="HOP210" s="579"/>
      <c r="HOQ210" s="579"/>
      <c r="HOR210" s="579"/>
      <c r="HOS210" s="579"/>
      <c r="HOT210" s="579"/>
      <c r="HOU210" s="579"/>
      <c r="HOV210" s="579"/>
      <c r="HOW210" s="579"/>
      <c r="HOX210" s="579"/>
      <c r="HOY210" s="579"/>
      <c r="HOZ210" s="579"/>
      <c r="HPA210" s="579"/>
      <c r="HPB210" s="579"/>
      <c r="HPC210" s="579"/>
      <c r="HPD210" s="579"/>
      <c r="HPE210" s="579"/>
      <c r="HPF210" s="579"/>
      <c r="HPG210" s="579"/>
      <c r="HPH210" s="579"/>
      <c r="HPI210" s="579"/>
      <c r="HPJ210" s="579"/>
      <c r="HPK210" s="579"/>
      <c r="HPL210" s="579"/>
      <c r="HPM210" s="579"/>
      <c r="HPN210" s="579"/>
      <c r="HPO210" s="579"/>
      <c r="HPP210" s="579"/>
      <c r="HPQ210" s="579"/>
      <c r="HPR210" s="579"/>
      <c r="HPS210" s="579"/>
      <c r="HPT210" s="579"/>
      <c r="HPU210" s="579"/>
      <c r="HPV210" s="579"/>
      <c r="HPW210" s="579"/>
      <c r="HPX210" s="579"/>
      <c r="HPY210" s="579"/>
      <c r="HPZ210" s="579"/>
      <c r="HQA210" s="579"/>
      <c r="HQB210" s="579"/>
      <c r="HQC210" s="579"/>
      <c r="HQD210" s="579"/>
      <c r="HQE210" s="579"/>
      <c r="HQF210" s="579"/>
      <c r="HQG210" s="579"/>
      <c r="HQH210" s="579"/>
      <c r="HQI210" s="579"/>
      <c r="HQJ210" s="579"/>
      <c r="HQK210" s="579"/>
      <c r="HQL210" s="579"/>
      <c r="HQM210" s="579"/>
      <c r="HQN210" s="579"/>
      <c r="HQO210" s="579"/>
      <c r="HQP210" s="579"/>
      <c r="HQQ210" s="579"/>
      <c r="HQR210" s="579"/>
      <c r="HQS210" s="579"/>
      <c r="HQT210" s="579"/>
      <c r="HQU210" s="579"/>
      <c r="HQV210" s="579"/>
      <c r="HQW210" s="579"/>
      <c r="HQX210" s="579"/>
      <c r="HQY210" s="579"/>
      <c r="HQZ210" s="579"/>
      <c r="HRA210" s="579"/>
      <c r="HRB210" s="579"/>
      <c r="HRC210" s="579"/>
      <c r="HRD210" s="579"/>
      <c r="HRE210" s="579"/>
      <c r="HRF210" s="579"/>
      <c r="HRG210" s="579"/>
      <c r="HRH210" s="579"/>
      <c r="HRI210" s="579"/>
      <c r="HRJ210" s="579"/>
      <c r="HRK210" s="579"/>
      <c r="HRL210" s="579"/>
      <c r="HRM210" s="579"/>
      <c r="HRN210" s="579"/>
      <c r="HRO210" s="579"/>
      <c r="HRP210" s="579"/>
      <c r="HRQ210" s="579"/>
      <c r="HRR210" s="579"/>
      <c r="HRS210" s="579"/>
      <c r="HRT210" s="579"/>
      <c r="HRU210" s="579"/>
      <c r="HRV210" s="579"/>
      <c r="HRW210" s="579"/>
      <c r="HRX210" s="579"/>
      <c r="HRY210" s="579"/>
      <c r="HRZ210" s="579"/>
      <c r="HSA210" s="579"/>
      <c r="HSB210" s="579"/>
      <c r="HSC210" s="579"/>
      <c r="HSD210" s="579"/>
      <c r="HSE210" s="579"/>
      <c r="HSF210" s="579"/>
      <c r="HSG210" s="579"/>
      <c r="HSH210" s="579"/>
      <c r="HSI210" s="579"/>
      <c r="HSJ210" s="579"/>
      <c r="HSK210" s="579"/>
      <c r="HSL210" s="579"/>
      <c r="HSM210" s="579"/>
      <c r="HSN210" s="579"/>
      <c r="HSO210" s="579"/>
      <c r="HSP210" s="579"/>
      <c r="HSQ210" s="579"/>
      <c r="HSR210" s="579"/>
      <c r="HSS210" s="579"/>
      <c r="HST210" s="579"/>
      <c r="HSU210" s="579"/>
      <c r="HSV210" s="579"/>
      <c r="HSW210" s="579"/>
      <c r="HSX210" s="579"/>
      <c r="HSY210" s="579"/>
      <c r="HSZ210" s="579"/>
      <c r="HTA210" s="579"/>
      <c r="HTB210" s="579"/>
      <c r="HTC210" s="579"/>
      <c r="HTD210" s="579"/>
      <c r="HTE210" s="579"/>
      <c r="HTF210" s="579"/>
      <c r="HTG210" s="579"/>
      <c r="HTH210" s="579"/>
      <c r="HTI210" s="579"/>
      <c r="HTJ210" s="579"/>
      <c r="HTK210" s="579"/>
      <c r="HTL210" s="579"/>
      <c r="HTM210" s="579"/>
      <c r="HTN210" s="579"/>
      <c r="HTO210" s="579"/>
      <c r="HTP210" s="579"/>
      <c r="HTQ210" s="579"/>
      <c r="HTR210" s="579"/>
      <c r="HTS210" s="579"/>
      <c r="HTT210" s="579"/>
      <c r="HTU210" s="579"/>
      <c r="HTV210" s="579"/>
      <c r="HTW210" s="579"/>
      <c r="HTX210" s="579"/>
      <c r="HTY210" s="579"/>
      <c r="HTZ210" s="579"/>
      <c r="HUA210" s="579"/>
      <c r="HUB210" s="579"/>
      <c r="HUC210" s="579"/>
      <c r="HUD210" s="579"/>
      <c r="HUE210" s="579"/>
      <c r="HUF210" s="579"/>
      <c r="HUG210" s="579"/>
      <c r="HUH210" s="579"/>
      <c r="HUI210" s="579"/>
      <c r="HUJ210" s="579"/>
      <c r="HUK210" s="579"/>
      <c r="HUL210" s="579"/>
      <c r="HUM210" s="579"/>
      <c r="HUN210" s="579"/>
      <c r="HUO210" s="579"/>
      <c r="HUP210" s="579"/>
      <c r="HUQ210" s="579"/>
      <c r="HUR210" s="579"/>
      <c r="HUS210" s="579"/>
      <c r="HUT210" s="579"/>
      <c r="HUU210" s="579"/>
      <c r="HUV210" s="579"/>
      <c r="HUW210" s="579"/>
      <c r="HUX210" s="579"/>
      <c r="HUY210" s="579"/>
      <c r="HUZ210" s="579"/>
      <c r="HVA210" s="579"/>
      <c r="HVB210" s="579"/>
      <c r="HVC210" s="579"/>
      <c r="HVD210" s="579"/>
      <c r="HVE210" s="579"/>
      <c r="HVF210" s="579"/>
      <c r="HVG210" s="579"/>
      <c r="HVH210" s="579"/>
      <c r="HVI210" s="579"/>
      <c r="HVJ210" s="579"/>
      <c r="HVK210" s="579"/>
      <c r="HVL210" s="579"/>
      <c r="HVM210" s="579"/>
      <c r="HVN210" s="579"/>
      <c r="HVO210" s="579"/>
      <c r="HVP210" s="579"/>
      <c r="HVQ210" s="579"/>
      <c r="HVR210" s="579"/>
      <c r="HVS210" s="579"/>
      <c r="HVT210" s="579"/>
      <c r="HVU210" s="579"/>
      <c r="HVV210" s="579"/>
      <c r="HVW210" s="579"/>
      <c r="HVX210" s="579"/>
      <c r="HVY210" s="579"/>
      <c r="HVZ210" s="579"/>
      <c r="HWA210" s="579"/>
      <c r="HWB210" s="579"/>
      <c r="HWC210" s="579"/>
      <c r="HWD210" s="579"/>
      <c r="HWE210" s="579"/>
      <c r="HWF210" s="579"/>
      <c r="HWG210" s="579"/>
      <c r="HWH210" s="579"/>
      <c r="HWI210" s="579"/>
      <c r="HWJ210" s="579"/>
      <c r="HWK210" s="579"/>
      <c r="HWL210" s="579"/>
      <c r="HWM210" s="579"/>
      <c r="HWN210" s="579"/>
      <c r="HWO210" s="579"/>
      <c r="HWP210" s="579"/>
      <c r="HWQ210" s="579"/>
      <c r="HWR210" s="579"/>
      <c r="HWS210" s="579"/>
      <c r="HWT210" s="579"/>
      <c r="HWU210" s="579"/>
      <c r="HWV210" s="579"/>
      <c r="HWW210" s="579"/>
      <c r="HWX210" s="579"/>
      <c r="HWY210" s="579"/>
      <c r="HWZ210" s="579"/>
      <c r="HXA210" s="579"/>
      <c r="HXB210" s="579"/>
      <c r="HXC210" s="579"/>
      <c r="HXD210" s="579"/>
      <c r="HXE210" s="579"/>
      <c r="HXF210" s="579"/>
      <c r="HXG210" s="579"/>
      <c r="HXH210" s="579"/>
      <c r="HXI210" s="579"/>
      <c r="HXJ210" s="579"/>
      <c r="HXK210" s="579"/>
      <c r="HXL210" s="579"/>
      <c r="HXM210" s="579"/>
      <c r="HXN210" s="579"/>
      <c r="HXO210" s="579"/>
      <c r="HXP210" s="579"/>
      <c r="HXQ210" s="579"/>
      <c r="HXR210" s="579"/>
      <c r="HXS210" s="579"/>
      <c r="HXT210" s="579"/>
      <c r="HXU210" s="579"/>
      <c r="HXV210" s="579"/>
      <c r="HXW210" s="579"/>
      <c r="HXX210" s="579"/>
      <c r="HXY210" s="579"/>
      <c r="HXZ210" s="579"/>
      <c r="HYA210" s="579"/>
      <c r="HYB210" s="579"/>
      <c r="HYC210" s="579"/>
      <c r="HYD210" s="579"/>
      <c r="HYE210" s="579"/>
      <c r="HYF210" s="579"/>
      <c r="HYG210" s="579"/>
      <c r="HYH210" s="579"/>
      <c r="HYI210" s="579"/>
      <c r="HYJ210" s="579"/>
      <c r="HYK210" s="579"/>
      <c r="HYL210" s="579"/>
      <c r="HYM210" s="579"/>
      <c r="HYN210" s="579"/>
      <c r="HYO210" s="579"/>
      <c r="HYP210" s="579"/>
      <c r="HYQ210" s="579"/>
      <c r="HYR210" s="579"/>
      <c r="HYS210" s="579"/>
      <c r="HYT210" s="579"/>
      <c r="HYU210" s="579"/>
      <c r="HYV210" s="579"/>
      <c r="HYW210" s="579"/>
      <c r="HYX210" s="579"/>
      <c r="HYY210" s="579"/>
      <c r="HYZ210" s="579"/>
      <c r="HZA210" s="579"/>
      <c r="HZB210" s="579"/>
      <c r="HZC210" s="579"/>
      <c r="HZD210" s="579"/>
      <c r="HZE210" s="579"/>
      <c r="HZF210" s="579"/>
      <c r="HZG210" s="579"/>
      <c r="HZH210" s="579"/>
      <c r="HZI210" s="579"/>
      <c r="HZJ210" s="579"/>
      <c r="HZK210" s="579"/>
      <c r="HZL210" s="579"/>
      <c r="HZM210" s="579"/>
      <c r="HZN210" s="579"/>
      <c r="HZO210" s="579"/>
      <c r="HZP210" s="579"/>
      <c r="HZQ210" s="579"/>
      <c r="HZR210" s="579"/>
      <c r="HZS210" s="579"/>
      <c r="HZT210" s="579"/>
      <c r="HZU210" s="579"/>
      <c r="HZV210" s="579"/>
      <c r="HZW210" s="579"/>
      <c r="HZX210" s="579"/>
      <c r="HZY210" s="579"/>
      <c r="HZZ210" s="579"/>
      <c r="IAA210" s="579"/>
      <c r="IAB210" s="579"/>
      <c r="IAC210" s="579"/>
      <c r="IAD210" s="579"/>
      <c r="IAE210" s="579"/>
      <c r="IAF210" s="579"/>
      <c r="IAG210" s="579"/>
      <c r="IAH210" s="579"/>
      <c r="IAI210" s="579"/>
      <c r="IAJ210" s="579"/>
      <c r="IAK210" s="579"/>
      <c r="IAL210" s="579"/>
      <c r="IAM210" s="579"/>
      <c r="IAN210" s="579"/>
      <c r="IAO210" s="579"/>
      <c r="IAP210" s="579"/>
      <c r="IAQ210" s="579"/>
      <c r="IAR210" s="579"/>
      <c r="IAS210" s="579"/>
      <c r="IAT210" s="579"/>
      <c r="IAU210" s="579"/>
      <c r="IAV210" s="579"/>
      <c r="IAW210" s="579"/>
      <c r="IAX210" s="579"/>
      <c r="IAY210" s="579"/>
      <c r="IAZ210" s="579"/>
      <c r="IBA210" s="579"/>
      <c r="IBB210" s="579"/>
      <c r="IBC210" s="579"/>
      <c r="IBD210" s="579"/>
      <c r="IBE210" s="579"/>
      <c r="IBF210" s="579"/>
      <c r="IBG210" s="579"/>
      <c r="IBH210" s="579"/>
      <c r="IBI210" s="579"/>
      <c r="IBJ210" s="579"/>
      <c r="IBK210" s="579"/>
      <c r="IBL210" s="579"/>
      <c r="IBM210" s="579"/>
      <c r="IBN210" s="579"/>
      <c r="IBO210" s="579"/>
      <c r="IBP210" s="579"/>
      <c r="IBQ210" s="579"/>
      <c r="IBR210" s="579"/>
      <c r="IBS210" s="579"/>
      <c r="IBT210" s="579"/>
      <c r="IBU210" s="579"/>
      <c r="IBV210" s="579"/>
      <c r="IBW210" s="579"/>
      <c r="IBX210" s="579"/>
      <c r="IBY210" s="579"/>
      <c r="IBZ210" s="579"/>
      <c r="ICA210" s="579"/>
      <c r="ICB210" s="579"/>
      <c r="ICC210" s="579"/>
      <c r="ICD210" s="579"/>
      <c r="ICE210" s="579"/>
      <c r="ICF210" s="579"/>
      <c r="ICG210" s="579"/>
      <c r="ICH210" s="579"/>
      <c r="ICI210" s="579"/>
      <c r="ICJ210" s="579"/>
      <c r="ICK210" s="579"/>
      <c r="ICL210" s="579"/>
      <c r="ICM210" s="579"/>
      <c r="ICN210" s="579"/>
      <c r="ICO210" s="579"/>
      <c r="ICP210" s="579"/>
      <c r="ICQ210" s="579"/>
      <c r="ICR210" s="579"/>
      <c r="ICS210" s="579"/>
      <c r="ICT210" s="579"/>
      <c r="ICU210" s="579"/>
      <c r="ICV210" s="579"/>
      <c r="ICW210" s="579"/>
      <c r="ICX210" s="579"/>
      <c r="ICY210" s="579"/>
      <c r="ICZ210" s="579"/>
      <c r="IDA210" s="579"/>
      <c r="IDB210" s="579"/>
      <c r="IDC210" s="579"/>
      <c r="IDD210" s="579"/>
      <c r="IDE210" s="579"/>
      <c r="IDF210" s="579"/>
      <c r="IDG210" s="579"/>
      <c r="IDH210" s="579"/>
      <c r="IDI210" s="579"/>
      <c r="IDJ210" s="579"/>
      <c r="IDK210" s="579"/>
      <c r="IDL210" s="579"/>
      <c r="IDM210" s="579"/>
      <c r="IDN210" s="579"/>
      <c r="IDO210" s="579"/>
      <c r="IDP210" s="579"/>
      <c r="IDQ210" s="579"/>
      <c r="IDR210" s="579"/>
      <c r="IDS210" s="579"/>
      <c r="IDT210" s="579"/>
      <c r="IDU210" s="579"/>
      <c r="IDV210" s="579"/>
      <c r="IDW210" s="579"/>
      <c r="IDX210" s="579"/>
      <c r="IDY210" s="579"/>
      <c r="IDZ210" s="579"/>
      <c r="IEA210" s="579"/>
      <c r="IEB210" s="579"/>
      <c r="IEC210" s="579"/>
      <c r="IED210" s="579"/>
      <c r="IEE210" s="579"/>
      <c r="IEF210" s="579"/>
      <c r="IEG210" s="579"/>
      <c r="IEH210" s="579"/>
      <c r="IEI210" s="579"/>
      <c r="IEJ210" s="579"/>
      <c r="IEK210" s="579"/>
      <c r="IEL210" s="579"/>
      <c r="IEM210" s="579"/>
      <c r="IEN210" s="579"/>
      <c r="IEO210" s="579"/>
      <c r="IEP210" s="579"/>
      <c r="IEQ210" s="579"/>
      <c r="IER210" s="579"/>
      <c r="IES210" s="579"/>
      <c r="IET210" s="579"/>
      <c r="IEU210" s="579"/>
      <c r="IEV210" s="579"/>
      <c r="IEW210" s="579"/>
      <c r="IEX210" s="579"/>
      <c r="IEY210" s="579"/>
      <c r="IEZ210" s="579"/>
      <c r="IFA210" s="579"/>
      <c r="IFB210" s="579"/>
      <c r="IFC210" s="579"/>
      <c r="IFD210" s="579"/>
      <c r="IFE210" s="579"/>
      <c r="IFF210" s="579"/>
      <c r="IFG210" s="579"/>
      <c r="IFH210" s="579"/>
      <c r="IFI210" s="579"/>
      <c r="IFJ210" s="579"/>
      <c r="IFK210" s="579"/>
      <c r="IFL210" s="579"/>
      <c r="IFM210" s="579"/>
      <c r="IFN210" s="579"/>
      <c r="IFO210" s="579"/>
      <c r="IFP210" s="579"/>
      <c r="IFQ210" s="579"/>
      <c r="IFR210" s="579"/>
      <c r="IFS210" s="579"/>
      <c r="IFT210" s="579"/>
      <c r="IFU210" s="579"/>
      <c r="IFV210" s="579"/>
      <c r="IFW210" s="579"/>
      <c r="IFX210" s="579"/>
      <c r="IFY210" s="579"/>
      <c r="IFZ210" s="579"/>
      <c r="IGA210" s="579"/>
      <c r="IGB210" s="579"/>
      <c r="IGC210" s="579"/>
      <c r="IGD210" s="579"/>
      <c r="IGE210" s="579"/>
      <c r="IGF210" s="579"/>
      <c r="IGG210" s="579"/>
      <c r="IGH210" s="579"/>
      <c r="IGI210" s="579"/>
      <c r="IGJ210" s="579"/>
      <c r="IGK210" s="579"/>
      <c r="IGL210" s="579"/>
      <c r="IGM210" s="579"/>
      <c r="IGN210" s="579"/>
      <c r="IGO210" s="579"/>
      <c r="IGP210" s="579"/>
      <c r="IGQ210" s="579"/>
      <c r="IGR210" s="579"/>
      <c r="IGS210" s="579"/>
      <c r="IGT210" s="579"/>
      <c r="IGU210" s="579"/>
      <c r="IGV210" s="579"/>
      <c r="IGW210" s="579"/>
      <c r="IGX210" s="579"/>
      <c r="IGY210" s="579"/>
      <c r="IGZ210" s="579"/>
      <c r="IHA210" s="579"/>
      <c r="IHB210" s="579"/>
      <c r="IHC210" s="579"/>
      <c r="IHD210" s="579"/>
      <c r="IHE210" s="579"/>
      <c r="IHF210" s="579"/>
      <c r="IHG210" s="579"/>
      <c r="IHH210" s="579"/>
      <c r="IHI210" s="579"/>
      <c r="IHJ210" s="579"/>
      <c r="IHK210" s="579"/>
      <c r="IHL210" s="579"/>
      <c r="IHM210" s="579"/>
      <c r="IHN210" s="579"/>
      <c r="IHO210" s="579"/>
      <c r="IHP210" s="579"/>
      <c r="IHQ210" s="579"/>
      <c r="IHR210" s="579"/>
      <c r="IHS210" s="579"/>
      <c r="IHT210" s="579"/>
      <c r="IHU210" s="579"/>
      <c r="IHV210" s="579"/>
      <c r="IHW210" s="579"/>
      <c r="IHX210" s="579"/>
      <c r="IHY210" s="579"/>
      <c r="IHZ210" s="579"/>
      <c r="IIA210" s="579"/>
      <c r="IIB210" s="579"/>
      <c r="IIC210" s="579"/>
      <c r="IID210" s="579"/>
      <c r="IIE210" s="579"/>
      <c r="IIF210" s="579"/>
      <c r="IIG210" s="579"/>
      <c r="IIH210" s="579"/>
      <c r="III210" s="579"/>
      <c r="IIJ210" s="579"/>
      <c r="IIK210" s="579"/>
      <c r="IIL210" s="579"/>
      <c r="IIM210" s="579"/>
      <c r="IIN210" s="579"/>
      <c r="IIO210" s="579"/>
      <c r="IIP210" s="579"/>
      <c r="IIQ210" s="579"/>
      <c r="IIR210" s="579"/>
      <c r="IIS210" s="579"/>
      <c r="IIT210" s="579"/>
      <c r="IIU210" s="579"/>
      <c r="IIV210" s="579"/>
      <c r="IIW210" s="579"/>
      <c r="IIX210" s="579"/>
      <c r="IIY210" s="579"/>
      <c r="IIZ210" s="579"/>
      <c r="IJA210" s="579"/>
      <c r="IJB210" s="579"/>
      <c r="IJC210" s="579"/>
      <c r="IJD210" s="579"/>
      <c r="IJE210" s="579"/>
      <c r="IJF210" s="579"/>
      <c r="IJG210" s="579"/>
      <c r="IJH210" s="579"/>
      <c r="IJI210" s="579"/>
      <c r="IJJ210" s="579"/>
      <c r="IJK210" s="579"/>
      <c r="IJL210" s="579"/>
      <c r="IJM210" s="579"/>
      <c r="IJN210" s="579"/>
      <c r="IJO210" s="579"/>
      <c r="IJP210" s="579"/>
      <c r="IJQ210" s="579"/>
      <c r="IJR210" s="579"/>
      <c r="IJS210" s="579"/>
      <c r="IJT210" s="579"/>
      <c r="IJU210" s="579"/>
      <c r="IJV210" s="579"/>
      <c r="IJW210" s="579"/>
      <c r="IJX210" s="579"/>
      <c r="IJY210" s="579"/>
      <c r="IJZ210" s="579"/>
      <c r="IKA210" s="579"/>
      <c r="IKB210" s="579"/>
      <c r="IKC210" s="579"/>
      <c r="IKD210" s="579"/>
      <c r="IKE210" s="579"/>
      <c r="IKF210" s="579"/>
      <c r="IKG210" s="579"/>
      <c r="IKH210" s="579"/>
      <c r="IKI210" s="579"/>
      <c r="IKJ210" s="579"/>
      <c r="IKK210" s="579"/>
      <c r="IKL210" s="579"/>
      <c r="IKM210" s="579"/>
      <c r="IKN210" s="579"/>
      <c r="IKO210" s="579"/>
      <c r="IKP210" s="579"/>
      <c r="IKQ210" s="579"/>
      <c r="IKR210" s="579"/>
      <c r="IKS210" s="579"/>
      <c r="IKT210" s="579"/>
      <c r="IKU210" s="579"/>
      <c r="IKV210" s="579"/>
      <c r="IKW210" s="579"/>
      <c r="IKX210" s="579"/>
      <c r="IKY210" s="579"/>
      <c r="IKZ210" s="579"/>
      <c r="ILA210" s="579"/>
      <c r="ILB210" s="579"/>
      <c r="ILC210" s="579"/>
      <c r="ILD210" s="579"/>
      <c r="ILE210" s="579"/>
      <c r="ILF210" s="579"/>
      <c r="ILG210" s="579"/>
      <c r="ILH210" s="579"/>
      <c r="ILI210" s="579"/>
      <c r="ILJ210" s="579"/>
      <c r="ILK210" s="579"/>
      <c r="ILL210" s="579"/>
      <c r="ILM210" s="579"/>
      <c r="ILN210" s="579"/>
      <c r="ILO210" s="579"/>
      <c r="ILP210" s="579"/>
      <c r="ILQ210" s="579"/>
      <c r="ILR210" s="579"/>
      <c r="ILS210" s="579"/>
      <c r="ILT210" s="579"/>
      <c r="ILU210" s="579"/>
      <c r="ILV210" s="579"/>
      <c r="ILW210" s="579"/>
      <c r="ILX210" s="579"/>
      <c r="ILY210" s="579"/>
      <c r="ILZ210" s="579"/>
      <c r="IMA210" s="579"/>
      <c r="IMB210" s="579"/>
      <c r="IMC210" s="579"/>
      <c r="IMD210" s="579"/>
      <c r="IME210" s="579"/>
      <c r="IMF210" s="579"/>
      <c r="IMG210" s="579"/>
      <c r="IMH210" s="579"/>
      <c r="IMI210" s="579"/>
      <c r="IMJ210" s="579"/>
      <c r="IMK210" s="579"/>
      <c r="IML210" s="579"/>
      <c r="IMM210" s="579"/>
      <c r="IMN210" s="579"/>
      <c r="IMO210" s="579"/>
      <c r="IMP210" s="579"/>
      <c r="IMQ210" s="579"/>
      <c r="IMR210" s="579"/>
      <c r="IMS210" s="579"/>
      <c r="IMT210" s="579"/>
      <c r="IMU210" s="579"/>
      <c r="IMV210" s="579"/>
      <c r="IMW210" s="579"/>
      <c r="IMX210" s="579"/>
      <c r="IMY210" s="579"/>
      <c r="IMZ210" s="579"/>
      <c r="INA210" s="579"/>
      <c r="INB210" s="579"/>
      <c r="INC210" s="579"/>
      <c r="IND210" s="579"/>
      <c r="INE210" s="579"/>
      <c r="INF210" s="579"/>
      <c r="ING210" s="579"/>
      <c r="INH210" s="579"/>
      <c r="INI210" s="579"/>
      <c r="INJ210" s="579"/>
      <c r="INK210" s="579"/>
      <c r="INL210" s="579"/>
      <c r="INM210" s="579"/>
      <c r="INN210" s="579"/>
      <c r="INO210" s="579"/>
      <c r="INP210" s="579"/>
      <c r="INQ210" s="579"/>
      <c r="INR210" s="579"/>
      <c r="INS210" s="579"/>
      <c r="INT210" s="579"/>
      <c r="INU210" s="579"/>
      <c r="INV210" s="579"/>
      <c r="INW210" s="579"/>
      <c r="INX210" s="579"/>
      <c r="INY210" s="579"/>
      <c r="INZ210" s="579"/>
      <c r="IOA210" s="579"/>
      <c r="IOB210" s="579"/>
      <c r="IOC210" s="579"/>
      <c r="IOD210" s="579"/>
      <c r="IOE210" s="579"/>
      <c r="IOF210" s="579"/>
      <c r="IOG210" s="579"/>
      <c r="IOH210" s="579"/>
      <c r="IOI210" s="579"/>
      <c r="IOJ210" s="579"/>
      <c r="IOK210" s="579"/>
      <c r="IOL210" s="579"/>
      <c r="IOM210" s="579"/>
      <c r="ION210" s="579"/>
      <c r="IOO210" s="579"/>
      <c r="IOP210" s="579"/>
      <c r="IOQ210" s="579"/>
      <c r="IOR210" s="579"/>
      <c r="IOS210" s="579"/>
      <c r="IOT210" s="579"/>
      <c r="IOU210" s="579"/>
      <c r="IOV210" s="579"/>
      <c r="IOW210" s="579"/>
      <c r="IOX210" s="579"/>
      <c r="IOY210" s="579"/>
      <c r="IOZ210" s="579"/>
      <c r="IPA210" s="579"/>
      <c r="IPB210" s="579"/>
      <c r="IPC210" s="579"/>
      <c r="IPD210" s="579"/>
      <c r="IPE210" s="579"/>
      <c r="IPF210" s="579"/>
      <c r="IPG210" s="579"/>
      <c r="IPH210" s="579"/>
      <c r="IPI210" s="579"/>
      <c r="IPJ210" s="579"/>
      <c r="IPK210" s="579"/>
      <c r="IPL210" s="579"/>
      <c r="IPM210" s="579"/>
      <c r="IPN210" s="579"/>
      <c r="IPO210" s="579"/>
      <c r="IPP210" s="579"/>
      <c r="IPQ210" s="579"/>
      <c r="IPR210" s="579"/>
      <c r="IPS210" s="579"/>
      <c r="IPT210" s="579"/>
      <c r="IPU210" s="579"/>
      <c r="IPV210" s="579"/>
      <c r="IPW210" s="579"/>
      <c r="IPX210" s="579"/>
      <c r="IPY210" s="579"/>
      <c r="IPZ210" s="579"/>
      <c r="IQA210" s="579"/>
      <c r="IQB210" s="579"/>
      <c r="IQC210" s="579"/>
      <c r="IQD210" s="579"/>
      <c r="IQE210" s="579"/>
      <c r="IQF210" s="579"/>
      <c r="IQG210" s="579"/>
      <c r="IQH210" s="579"/>
      <c r="IQI210" s="579"/>
      <c r="IQJ210" s="579"/>
      <c r="IQK210" s="579"/>
      <c r="IQL210" s="579"/>
      <c r="IQM210" s="579"/>
      <c r="IQN210" s="579"/>
      <c r="IQO210" s="579"/>
      <c r="IQP210" s="579"/>
      <c r="IQQ210" s="579"/>
      <c r="IQR210" s="579"/>
      <c r="IQS210" s="579"/>
      <c r="IQT210" s="579"/>
      <c r="IQU210" s="579"/>
      <c r="IQV210" s="579"/>
      <c r="IQW210" s="579"/>
      <c r="IQX210" s="579"/>
      <c r="IQY210" s="579"/>
      <c r="IQZ210" s="579"/>
      <c r="IRA210" s="579"/>
      <c r="IRB210" s="579"/>
      <c r="IRC210" s="579"/>
      <c r="IRD210" s="579"/>
      <c r="IRE210" s="579"/>
      <c r="IRF210" s="579"/>
      <c r="IRG210" s="579"/>
      <c r="IRH210" s="579"/>
      <c r="IRI210" s="579"/>
      <c r="IRJ210" s="579"/>
      <c r="IRK210" s="579"/>
      <c r="IRL210" s="579"/>
      <c r="IRM210" s="579"/>
      <c r="IRN210" s="579"/>
      <c r="IRO210" s="579"/>
      <c r="IRP210" s="579"/>
      <c r="IRQ210" s="579"/>
      <c r="IRR210" s="579"/>
      <c r="IRS210" s="579"/>
      <c r="IRT210" s="579"/>
      <c r="IRU210" s="579"/>
      <c r="IRV210" s="579"/>
      <c r="IRW210" s="579"/>
      <c r="IRX210" s="579"/>
      <c r="IRY210" s="579"/>
      <c r="IRZ210" s="579"/>
      <c r="ISA210" s="579"/>
      <c r="ISB210" s="579"/>
      <c r="ISC210" s="579"/>
      <c r="ISD210" s="579"/>
      <c r="ISE210" s="579"/>
      <c r="ISF210" s="579"/>
      <c r="ISG210" s="579"/>
      <c r="ISH210" s="579"/>
      <c r="ISI210" s="579"/>
      <c r="ISJ210" s="579"/>
      <c r="ISK210" s="579"/>
      <c r="ISL210" s="579"/>
      <c r="ISM210" s="579"/>
      <c r="ISN210" s="579"/>
      <c r="ISO210" s="579"/>
      <c r="ISP210" s="579"/>
      <c r="ISQ210" s="579"/>
      <c r="ISR210" s="579"/>
      <c r="ISS210" s="579"/>
      <c r="IST210" s="579"/>
      <c r="ISU210" s="579"/>
      <c r="ISV210" s="579"/>
      <c r="ISW210" s="579"/>
      <c r="ISX210" s="579"/>
      <c r="ISY210" s="579"/>
      <c r="ISZ210" s="579"/>
      <c r="ITA210" s="579"/>
      <c r="ITB210" s="579"/>
      <c r="ITC210" s="579"/>
      <c r="ITD210" s="579"/>
      <c r="ITE210" s="579"/>
      <c r="ITF210" s="579"/>
      <c r="ITG210" s="579"/>
      <c r="ITH210" s="579"/>
      <c r="ITI210" s="579"/>
      <c r="ITJ210" s="579"/>
      <c r="ITK210" s="579"/>
      <c r="ITL210" s="579"/>
      <c r="ITM210" s="579"/>
      <c r="ITN210" s="579"/>
      <c r="ITO210" s="579"/>
      <c r="ITP210" s="579"/>
      <c r="ITQ210" s="579"/>
      <c r="ITR210" s="579"/>
      <c r="ITS210" s="579"/>
      <c r="ITT210" s="579"/>
      <c r="ITU210" s="579"/>
      <c r="ITV210" s="579"/>
      <c r="ITW210" s="579"/>
      <c r="ITX210" s="579"/>
      <c r="ITY210" s="579"/>
      <c r="ITZ210" s="579"/>
      <c r="IUA210" s="579"/>
      <c r="IUB210" s="579"/>
      <c r="IUC210" s="579"/>
      <c r="IUD210" s="579"/>
      <c r="IUE210" s="579"/>
      <c r="IUF210" s="579"/>
      <c r="IUG210" s="579"/>
      <c r="IUH210" s="579"/>
      <c r="IUI210" s="579"/>
      <c r="IUJ210" s="579"/>
      <c r="IUK210" s="579"/>
      <c r="IUL210" s="579"/>
      <c r="IUM210" s="579"/>
      <c r="IUN210" s="579"/>
      <c r="IUO210" s="579"/>
      <c r="IUP210" s="579"/>
      <c r="IUQ210" s="579"/>
      <c r="IUR210" s="579"/>
      <c r="IUS210" s="579"/>
      <c r="IUT210" s="579"/>
      <c r="IUU210" s="579"/>
      <c r="IUV210" s="579"/>
      <c r="IUW210" s="579"/>
      <c r="IUX210" s="579"/>
      <c r="IUY210" s="579"/>
      <c r="IUZ210" s="579"/>
      <c r="IVA210" s="579"/>
      <c r="IVB210" s="579"/>
      <c r="IVC210" s="579"/>
      <c r="IVD210" s="579"/>
      <c r="IVE210" s="579"/>
      <c r="IVF210" s="579"/>
      <c r="IVG210" s="579"/>
      <c r="IVH210" s="579"/>
      <c r="IVI210" s="579"/>
      <c r="IVJ210" s="579"/>
      <c r="IVK210" s="579"/>
      <c r="IVL210" s="579"/>
      <c r="IVM210" s="579"/>
      <c r="IVN210" s="579"/>
      <c r="IVO210" s="579"/>
      <c r="IVP210" s="579"/>
      <c r="IVQ210" s="579"/>
      <c r="IVR210" s="579"/>
      <c r="IVS210" s="579"/>
      <c r="IVT210" s="579"/>
      <c r="IVU210" s="579"/>
      <c r="IVV210" s="579"/>
      <c r="IVW210" s="579"/>
      <c r="IVX210" s="579"/>
      <c r="IVY210" s="579"/>
      <c r="IVZ210" s="579"/>
      <c r="IWA210" s="579"/>
      <c r="IWB210" s="579"/>
      <c r="IWC210" s="579"/>
      <c r="IWD210" s="579"/>
      <c r="IWE210" s="579"/>
      <c r="IWF210" s="579"/>
      <c r="IWG210" s="579"/>
      <c r="IWH210" s="579"/>
      <c r="IWI210" s="579"/>
      <c r="IWJ210" s="579"/>
      <c r="IWK210" s="579"/>
      <c r="IWL210" s="579"/>
      <c r="IWM210" s="579"/>
      <c r="IWN210" s="579"/>
      <c r="IWO210" s="579"/>
      <c r="IWP210" s="579"/>
      <c r="IWQ210" s="579"/>
      <c r="IWR210" s="579"/>
      <c r="IWS210" s="579"/>
      <c r="IWT210" s="579"/>
      <c r="IWU210" s="579"/>
      <c r="IWV210" s="579"/>
      <c r="IWW210" s="579"/>
      <c r="IWX210" s="579"/>
      <c r="IWY210" s="579"/>
      <c r="IWZ210" s="579"/>
      <c r="IXA210" s="579"/>
      <c r="IXB210" s="579"/>
      <c r="IXC210" s="579"/>
      <c r="IXD210" s="579"/>
      <c r="IXE210" s="579"/>
      <c r="IXF210" s="579"/>
      <c r="IXG210" s="579"/>
      <c r="IXH210" s="579"/>
      <c r="IXI210" s="579"/>
      <c r="IXJ210" s="579"/>
      <c r="IXK210" s="579"/>
      <c r="IXL210" s="579"/>
      <c r="IXM210" s="579"/>
      <c r="IXN210" s="579"/>
      <c r="IXO210" s="579"/>
      <c r="IXP210" s="579"/>
      <c r="IXQ210" s="579"/>
      <c r="IXR210" s="579"/>
      <c r="IXS210" s="579"/>
      <c r="IXT210" s="579"/>
      <c r="IXU210" s="579"/>
      <c r="IXV210" s="579"/>
      <c r="IXW210" s="579"/>
      <c r="IXX210" s="579"/>
      <c r="IXY210" s="579"/>
      <c r="IXZ210" s="579"/>
      <c r="IYA210" s="579"/>
      <c r="IYB210" s="579"/>
      <c r="IYC210" s="579"/>
      <c r="IYD210" s="579"/>
      <c r="IYE210" s="579"/>
      <c r="IYF210" s="579"/>
      <c r="IYG210" s="579"/>
      <c r="IYH210" s="579"/>
      <c r="IYI210" s="579"/>
      <c r="IYJ210" s="579"/>
      <c r="IYK210" s="579"/>
      <c r="IYL210" s="579"/>
      <c r="IYM210" s="579"/>
      <c r="IYN210" s="579"/>
      <c r="IYO210" s="579"/>
      <c r="IYP210" s="579"/>
      <c r="IYQ210" s="579"/>
      <c r="IYR210" s="579"/>
      <c r="IYS210" s="579"/>
      <c r="IYT210" s="579"/>
      <c r="IYU210" s="579"/>
      <c r="IYV210" s="579"/>
      <c r="IYW210" s="579"/>
      <c r="IYX210" s="579"/>
      <c r="IYY210" s="579"/>
      <c r="IYZ210" s="579"/>
      <c r="IZA210" s="579"/>
      <c r="IZB210" s="579"/>
      <c r="IZC210" s="579"/>
      <c r="IZD210" s="579"/>
      <c r="IZE210" s="579"/>
      <c r="IZF210" s="579"/>
      <c r="IZG210" s="579"/>
      <c r="IZH210" s="579"/>
      <c r="IZI210" s="579"/>
      <c r="IZJ210" s="579"/>
      <c r="IZK210" s="579"/>
      <c r="IZL210" s="579"/>
      <c r="IZM210" s="579"/>
      <c r="IZN210" s="579"/>
      <c r="IZO210" s="579"/>
      <c r="IZP210" s="579"/>
      <c r="IZQ210" s="579"/>
      <c r="IZR210" s="579"/>
      <c r="IZS210" s="579"/>
      <c r="IZT210" s="579"/>
      <c r="IZU210" s="579"/>
      <c r="IZV210" s="579"/>
      <c r="IZW210" s="579"/>
      <c r="IZX210" s="579"/>
      <c r="IZY210" s="579"/>
      <c r="IZZ210" s="579"/>
      <c r="JAA210" s="579"/>
      <c r="JAB210" s="579"/>
      <c r="JAC210" s="579"/>
      <c r="JAD210" s="579"/>
      <c r="JAE210" s="579"/>
      <c r="JAF210" s="579"/>
      <c r="JAG210" s="579"/>
      <c r="JAH210" s="579"/>
      <c r="JAI210" s="579"/>
      <c r="JAJ210" s="579"/>
      <c r="JAK210" s="579"/>
      <c r="JAL210" s="579"/>
      <c r="JAM210" s="579"/>
      <c r="JAN210" s="579"/>
      <c r="JAO210" s="579"/>
      <c r="JAP210" s="579"/>
      <c r="JAQ210" s="579"/>
      <c r="JAR210" s="579"/>
      <c r="JAS210" s="579"/>
      <c r="JAT210" s="579"/>
      <c r="JAU210" s="579"/>
      <c r="JAV210" s="579"/>
      <c r="JAW210" s="579"/>
      <c r="JAX210" s="579"/>
      <c r="JAY210" s="579"/>
      <c r="JAZ210" s="579"/>
      <c r="JBA210" s="579"/>
      <c r="JBB210" s="579"/>
      <c r="JBC210" s="579"/>
      <c r="JBD210" s="579"/>
      <c r="JBE210" s="579"/>
      <c r="JBF210" s="579"/>
      <c r="JBG210" s="579"/>
      <c r="JBH210" s="579"/>
      <c r="JBI210" s="579"/>
      <c r="JBJ210" s="579"/>
      <c r="JBK210" s="579"/>
      <c r="JBL210" s="579"/>
      <c r="JBM210" s="579"/>
      <c r="JBN210" s="579"/>
      <c r="JBO210" s="579"/>
      <c r="JBP210" s="579"/>
      <c r="JBQ210" s="579"/>
      <c r="JBR210" s="579"/>
      <c r="JBS210" s="579"/>
      <c r="JBT210" s="579"/>
      <c r="JBU210" s="579"/>
      <c r="JBV210" s="579"/>
      <c r="JBW210" s="579"/>
      <c r="JBX210" s="579"/>
      <c r="JBY210" s="579"/>
      <c r="JBZ210" s="579"/>
      <c r="JCA210" s="579"/>
      <c r="JCB210" s="579"/>
      <c r="JCC210" s="579"/>
      <c r="JCD210" s="579"/>
      <c r="JCE210" s="579"/>
      <c r="JCF210" s="579"/>
      <c r="JCG210" s="579"/>
      <c r="JCH210" s="579"/>
      <c r="JCI210" s="579"/>
      <c r="JCJ210" s="579"/>
      <c r="JCK210" s="579"/>
      <c r="JCL210" s="579"/>
      <c r="JCM210" s="579"/>
      <c r="JCN210" s="579"/>
      <c r="JCO210" s="579"/>
      <c r="JCP210" s="579"/>
      <c r="JCQ210" s="579"/>
      <c r="JCR210" s="579"/>
      <c r="JCS210" s="579"/>
      <c r="JCT210" s="579"/>
      <c r="JCU210" s="579"/>
      <c r="JCV210" s="579"/>
      <c r="JCW210" s="579"/>
      <c r="JCX210" s="579"/>
      <c r="JCY210" s="579"/>
      <c r="JCZ210" s="579"/>
      <c r="JDA210" s="579"/>
      <c r="JDB210" s="579"/>
      <c r="JDC210" s="579"/>
      <c r="JDD210" s="579"/>
      <c r="JDE210" s="579"/>
      <c r="JDF210" s="579"/>
      <c r="JDG210" s="579"/>
      <c r="JDH210" s="579"/>
      <c r="JDI210" s="579"/>
      <c r="JDJ210" s="579"/>
      <c r="JDK210" s="579"/>
      <c r="JDL210" s="579"/>
      <c r="JDM210" s="579"/>
      <c r="JDN210" s="579"/>
      <c r="JDO210" s="579"/>
      <c r="JDP210" s="579"/>
      <c r="JDQ210" s="579"/>
      <c r="JDR210" s="579"/>
      <c r="JDS210" s="579"/>
      <c r="JDT210" s="579"/>
      <c r="JDU210" s="579"/>
      <c r="JDV210" s="579"/>
      <c r="JDW210" s="579"/>
      <c r="JDX210" s="579"/>
      <c r="JDY210" s="579"/>
      <c r="JDZ210" s="579"/>
      <c r="JEA210" s="579"/>
      <c r="JEB210" s="579"/>
      <c r="JEC210" s="579"/>
      <c r="JED210" s="579"/>
      <c r="JEE210" s="579"/>
      <c r="JEF210" s="579"/>
      <c r="JEG210" s="579"/>
      <c r="JEH210" s="579"/>
      <c r="JEI210" s="579"/>
      <c r="JEJ210" s="579"/>
      <c r="JEK210" s="579"/>
      <c r="JEL210" s="579"/>
      <c r="JEM210" s="579"/>
      <c r="JEN210" s="579"/>
      <c r="JEO210" s="579"/>
      <c r="JEP210" s="579"/>
      <c r="JEQ210" s="579"/>
      <c r="JER210" s="579"/>
      <c r="JES210" s="579"/>
      <c r="JET210" s="579"/>
      <c r="JEU210" s="579"/>
      <c r="JEV210" s="579"/>
      <c r="JEW210" s="579"/>
      <c r="JEX210" s="579"/>
      <c r="JEY210" s="579"/>
      <c r="JEZ210" s="579"/>
      <c r="JFA210" s="579"/>
      <c r="JFB210" s="579"/>
      <c r="JFC210" s="579"/>
      <c r="JFD210" s="579"/>
      <c r="JFE210" s="579"/>
      <c r="JFF210" s="579"/>
      <c r="JFG210" s="579"/>
      <c r="JFH210" s="579"/>
      <c r="JFI210" s="579"/>
      <c r="JFJ210" s="579"/>
      <c r="JFK210" s="579"/>
      <c r="JFL210" s="579"/>
      <c r="JFM210" s="579"/>
      <c r="JFN210" s="579"/>
      <c r="JFO210" s="579"/>
      <c r="JFP210" s="579"/>
      <c r="JFQ210" s="579"/>
      <c r="JFR210" s="579"/>
      <c r="JFS210" s="579"/>
      <c r="JFT210" s="579"/>
      <c r="JFU210" s="579"/>
      <c r="JFV210" s="579"/>
      <c r="JFW210" s="579"/>
      <c r="JFX210" s="579"/>
      <c r="JFY210" s="579"/>
      <c r="JFZ210" s="579"/>
      <c r="JGA210" s="579"/>
      <c r="JGB210" s="579"/>
      <c r="JGC210" s="579"/>
      <c r="JGD210" s="579"/>
      <c r="JGE210" s="579"/>
      <c r="JGF210" s="579"/>
      <c r="JGG210" s="579"/>
      <c r="JGH210" s="579"/>
      <c r="JGI210" s="579"/>
      <c r="JGJ210" s="579"/>
      <c r="JGK210" s="579"/>
      <c r="JGL210" s="579"/>
      <c r="JGM210" s="579"/>
      <c r="JGN210" s="579"/>
      <c r="JGO210" s="579"/>
      <c r="JGP210" s="579"/>
      <c r="JGQ210" s="579"/>
      <c r="JGR210" s="579"/>
      <c r="JGS210" s="579"/>
      <c r="JGT210" s="579"/>
      <c r="JGU210" s="579"/>
      <c r="JGV210" s="579"/>
      <c r="JGW210" s="579"/>
      <c r="JGX210" s="579"/>
      <c r="JGY210" s="579"/>
      <c r="JGZ210" s="579"/>
      <c r="JHA210" s="579"/>
      <c r="JHB210" s="579"/>
      <c r="JHC210" s="579"/>
      <c r="JHD210" s="579"/>
      <c r="JHE210" s="579"/>
      <c r="JHF210" s="579"/>
      <c r="JHG210" s="579"/>
      <c r="JHH210" s="579"/>
      <c r="JHI210" s="579"/>
      <c r="JHJ210" s="579"/>
      <c r="JHK210" s="579"/>
      <c r="JHL210" s="579"/>
      <c r="JHM210" s="579"/>
      <c r="JHN210" s="579"/>
      <c r="JHO210" s="579"/>
      <c r="JHP210" s="579"/>
      <c r="JHQ210" s="579"/>
      <c r="JHR210" s="579"/>
      <c r="JHS210" s="579"/>
      <c r="JHT210" s="579"/>
      <c r="JHU210" s="579"/>
      <c r="JHV210" s="579"/>
      <c r="JHW210" s="579"/>
      <c r="JHX210" s="579"/>
      <c r="JHY210" s="579"/>
      <c r="JHZ210" s="579"/>
      <c r="JIA210" s="579"/>
      <c r="JIB210" s="579"/>
      <c r="JIC210" s="579"/>
      <c r="JID210" s="579"/>
      <c r="JIE210" s="579"/>
      <c r="JIF210" s="579"/>
      <c r="JIG210" s="579"/>
      <c r="JIH210" s="579"/>
      <c r="JII210" s="579"/>
      <c r="JIJ210" s="579"/>
      <c r="JIK210" s="579"/>
      <c r="JIL210" s="579"/>
      <c r="JIM210" s="579"/>
      <c r="JIN210" s="579"/>
      <c r="JIO210" s="579"/>
      <c r="JIP210" s="579"/>
      <c r="JIQ210" s="579"/>
      <c r="JIR210" s="579"/>
      <c r="JIS210" s="579"/>
      <c r="JIT210" s="579"/>
      <c r="JIU210" s="579"/>
      <c r="JIV210" s="579"/>
      <c r="JIW210" s="579"/>
      <c r="JIX210" s="579"/>
      <c r="JIY210" s="579"/>
      <c r="JIZ210" s="579"/>
      <c r="JJA210" s="579"/>
      <c r="JJB210" s="579"/>
      <c r="JJC210" s="579"/>
      <c r="JJD210" s="579"/>
      <c r="JJE210" s="579"/>
      <c r="JJF210" s="579"/>
      <c r="JJG210" s="579"/>
      <c r="JJH210" s="579"/>
      <c r="JJI210" s="579"/>
      <c r="JJJ210" s="579"/>
      <c r="JJK210" s="579"/>
      <c r="JJL210" s="579"/>
      <c r="JJM210" s="579"/>
      <c r="JJN210" s="579"/>
      <c r="JJO210" s="579"/>
      <c r="JJP210" s="579"/>
      <c r="JJQ210" s="579"/>
      <c r="JJR210" s="579"/>
      <c r="JJS210" s="579"/>
      <c r="JJT210" s="579"/>
      <c r="JJU210" s="579"/>
      <c r="JJV210" s="579"/>
      <c r="JJW210" s="579"/>
      <c r="JJX210" s="579"/>
      <c r="JJY210" s="579"/>
      <c r="JJZ210" s="579"/>
      <c r="JKA210" s="579"/>
      <c r="JKB210" s="579"/>
      <c r="JKC210" s="579"/>
      <c r="JKD210" s="579"/>
      <c r="JKE210" s="579"/>
      <c r="JKF210" s="579"/>
      <c r="JKG210" s="579"/>
      <c r="JKH210" s="579"/>
      <c r="JKI210" s="579"/>
      <c r="JKJ210" s="579"/>
      <c r="JKK210" s="579"/>
      <c r="JKL210" s="579"/>
      <c r="JKM210" s="579"/>
      <c r="JKN210" s="579"/>
      <c r="JKO210" s="579"/>
      <c r="JKP210" s="579"/>
      <c r="JKQ210" s="579"/>
      <c r="JKR210" s="579"/>
      <c r="JKS210" s="579"/>
      <c r="JKT210" s="579"/>
      <c r="JKU210" s="579"/>
      <c r="JKV210" s="579"/>
      <c r="JKW210" s="579"/>
      <c r="JKX210" s="579"/>
      <c r="JKY210" s="579"/>
      <c r="JKZ210" s="579"/>
      <c r="JLA210" s="579"/>
      <c r="JLB210" s="579"/>
      <c r="JLC210" s="579"/>
      <c r="JLD210" s="579"/>
      <c r="JLE210" s="579"/>
      <c r="JLF210" s="579"/>
      <c r="JLG210" s="579"/>
      <c r="JLH210" s="579"/>
      <c r="JLI210" s="579"/>
      <c r="JLJ210" s="579"/>
      <c r="JLK210" s="579"/>
      <c r="JLL210" s="579"/>
      <c r="JLM210" s="579"/>
      <c r="JLN210" s="579"/>
      <c r="JLO210" s="579"/>
      <c r="JLP210" s="579"/>
      <c r="JLQ210" s="579"/>
      <c r="JLR210" s="579"/>
      <c r="JLS210" s="579"/>
      <c r="JLT210" s="579"/>
      <c r="JLU210" s="579"/>
      <c r="JLV210" s="579"/>
      <c r="JLW210" s="579"/>
      <c r="JLX210" s="579"/>
      <c r="JLY210" s="579"/>
      <c r="JLZ210" s="579"/>
      <c r="JMA210" s="579"/>
      <c r="JMB210" s="579"/>
      <c r="JMC210" s="579"/>
      <c r="JMD210" s="579"/>
      <c r="JME210" s="579"/>
      <c r="JMF210" s="579"/>
      <c r="JMG210" s="579"/>
      <c r="JMH210" s="579"/>
      <c r="JMI210" s="579"/>
      <c r="JMJ210" s="579"/>
      <c r="JMK210" s="579"/>
      <c r="JML210" s="579"/>
      <c r="JMM210" s="579"/>
      <c r="JMN210" s="579"/>
      <c r="JMO210" s="579"/>
      <c r="JMP210" s="579"/>
      <c r="JMQ210" s="579"/>
      <c r="JMR210" s="579"/>
      <c r="JMS210" s="579"/>
      <c r="JMT210" s="579"/>
      <c r="JMU210" s="579"/>
      <c r="JMV210" s="579"/>
      <c r="JMW210" s="579"/>
      <c r="JMX210" s="579"/>
      <c r="JMY210" s="579"/>
      <c r="JMZ210" s="579"/>
      <c r="JNA210" s="579"/>
      <c r="JNB210" s="579"/>
      <c r="JNC210" s="579"/>
      <c r="JND210" s="579"/>
      <c r="JNE210" s="579"/>
      <c r="JNF210" s="579"/>
      <c r="JNG210" s="579"/>
      <c r="JNH210" s="579"/>
      <c r="JNI210" s="579"/>
      <c r="JNJ210" s="579"/>
      <c r="JNK210" s="579"/>
      <c r="JNL210" s="579"/>
      <c r="JNM210" s="579"/>
      <c r="JNN210" s="579"/>
      <c r="JNO210" s="579"/>
      <c r="JNP210" s="579"/>
      <c r="JNQ210" s="579"/>
      <c r="JNR210" s="579"/>
      <c r="JNS210" s="579"/>
      <c r="JNT210" s="579"/>
      <c r="JNU210" s="579"/>
      <c r="JNV210" s="579"/>
      <c r="JNW210" s="579"/>
      <c r="JNX210" s="579"/>
      <c r="JNY210" s="579"/>
      <c r="JNZ210" s="579"/>
      <c r="JOA210" s="579"/>
      <c r="JOB210" s="579"/>
      <c r="JOC210" s="579"/>
      <c r="JOD210" s="579"/>
      <c r="JOE210" s="579"/>
      <c r="JOF210" s="579"/>
      <c r="JOG210" s="579"/>
      <c r="JOH210" s="579"/>
      <c r="JOI210" s="579"/>
      <c r="JOJ210" s="579"/>
      <c r="JOK210" s="579"/>
      <c r="JOL210" s="579"/>
      <c r="JOM210" s="579"/>
      <c r="JON210" s="579"/>
      <c r="JOO210" s="579"/>
      <c r="JOP210" s="579"/>
      <c r="JOQ210" s="579"/>
      <c r="JOR210" s="579"/>
      <c r="JOS210" s="579"/>
      <c r="JOT210" s="579"/>
      <c r="JOU210" s="579"/>
      <c r="JOV210" s="579"/>
      <c r="JOW210" s="579"/>
      <c r="JOX210" s="579"/>
      <c r="JOY210" s="579"/>
      <c r="JOZ210" s="579"/>
      <c r="JPA210" s="579"/>
      <c r="JPB210" s="579"/>
      <c r="JPC210" s="579"/>
      <c r="JPD210" s="579"/>
      <c r="JPE210" s="579"/>
      <c r="JPF210" s="579"/>
      <c r="JPG210" s="579"/>
      <c r="JPH210" s="579"/>
      <c r="JPI210" s="579"/>
      <c r="JPJ210" s="579"/>
      <c r="JPK210" s="579"/>
      <c r="JPL210" s="579"/>
      <c r="JPM210" s="579"/>
      <c r="JPN210" s="579"/>
      <c r="JPO210" s="579"/>
      <c r="JPP210" s="579"/>
      <c r="JPQ210" s="579"/>
      <c r="JPR210" s="579"/>
      <c r="JPS210" s="579"/>
      <c r="JPT210" s="579"/>
      <c r="JPU210" s="579"/>
      <c r="JPV210" s="579"/>
      <c r="JPW210" s="579"/>
      <c r="JPX210" s="579"/>
      <c r="JPY210" s="579"/>
      <c r="JPZ210" s="579"/>
      <c r="JQA210" s="579"/>
      <c r="JQB210" s="579"/>
      <c r="JQC210" s="579"/>
      <c r="JQD210" s="579"/>
      <c r="JQE210" s="579"/>
      <c r="JQF210" s="579"/>
      <c r="JQG210" s="579"/>
      <c r="JQH210" s="579"/>
      <c r="JQI210" s="579"/>
      <c r="JQJ210" s="579"/>
      <c r="JQK210" s="579"/>
      <c r="JQL210" s="579"/>
      <c r="JQM210" s="579"/>
      <c r="JQN210" s="579"/>
      <c r="JQO210" s="579"/>
      <c r="JQP210" s="579"/>
      <c r="JQQ210" s="579"/>
      <c r="JQR210" s="579"/>
      <c r="JQS210" s="579"/>
      <c r="JQT210" s="579"/>
      <c r="JQU210" s="579"/>
      <c r="JQV210" s="579"/>
      <c r="JQW210" s="579"/>
      <c r="JQX210" s="579"/>
      <c r="JQY210" s="579"/>
      <c r="JQZ210" s="579"/>
      <c r="JRA210" s="579"/>
      <c r="JRB210" s="579"/>
      <c r="JRC210" s="579"/>
      <c r="JRD210" s="579"/>
      <c r="JRE210" s="579"/>
      <c r="JRF210" s="579"/>
      <c r="JRG210" s="579"/>
      <c r="JRH210" s="579"/>
      <c r="JRI210" s="579"/>
      <c r="JRJ210" s="579"/>
      <c r="JRK210" s="579"/>
      <c r="JRL210" s="579"/>
      <c r="JRM210" s="579"/>
      <c r="JRN210" s="579"/>
      <c r="JRO210" s="579"/>
      <c r="JRP210" s="579"/>
      <c r="JRQ210" s="579"/>
      <c r="JRR210" s="579"/>
      <c r="JRS210" s="579"/>
      <c r="JRT210" s="579"/>
      <c r="JRU210" s="579"/>
      <c r="JRV210" s="579"/>
      <c r="JRW210" s="579"/>
      <c r="JRX210" s="579"/>
      <c r="JRY210" s="579"/>
      <c r="JRZ210" s="579"/>
      <c r="JSA210" s="579"/>
      <c r="JSB210" s="579"/>
      <c r="JSC210" s="579"/>
      <c r="JSD210" s="579"/>
      <c r="JSE210" s="579"/>
      <c r="JSF210" s="579"/>
      <c r="JSG210" s="579"/>
      <c r="JSH210" s="579"/>
      <c r="JSI210" s="579"/>
      <c r="JSJ210" s="579"/>
      <c r="JSK210" s="579"/>
      <c r="JSL210" s="579"/>
      <c r="JSM210" s="579"/>
      <c r="JSN210" s="579"/>
      <c r="JSO210" s="579"/>
      <c r="JSP210" s="579"/>
      <c r="JSQ210" s="579"/>
      <c r="JSR210" s="579"/>
      <c r="JSS210" s="579"/>
      <c r="JST210" s="579"/>
      <c r="JSU210" s="579"/>
      <c r="JSV210" s="579"/>
      <c r="JSW210" s="579"/>
      <c r="JSX210" s="579"/>
      <c r="JSY210" s="579"/>
      <c r="JSZ210" s="579"/>
      <c r="JTA210" s="579"/>
      <c r="JTB210" s="579"/>
      <c r="JTC210" s="579"/>
      <c r="JTD210" s="579"/>
      <c r="JTE210" s="579"/>
      <c r="JTF210" s="579"/>
      <c r="JTG210" s="579"/>
      <c r="JTH210" s="579"/>
      <c r="JTI210" s="579"/>
      <c r="JTJ210" s="579"/>
      <c r="JTK210" s="579"/>
      <c r="JTL210" s="579"/>
      <c r="JTM210" s="579"/>
      <c r="JTN210" s="579"/>
      <c r="JTO210" s="579"/>
      <c r="JTP210" s="579"/>
      <c r="JTQ210" s="579"/>
      <c r="JTR210" s="579"/>
      <c r="JTS210" s="579"/>
      <c r="JTT210" s="579"/>
      <c r="JTU210" s="579"/>
      <c r="JTV210" s="579"/>
      <c r="JTW210" s="579"/>
      <c r="JTX210" s="579"/>
      <c r="JTY210" s="579"/>
      <c r="JTZ210" s="579"/>
      <c r="JUA210" s="579"/>
      <c r="JUB210" s="579"/>
      <c r="JUC210" s="579"/>
      <c r="JUD210" s="579"/>
      <c r="JUE210" s="579"/>
      <c r="JUF210" s="579"/>
      <c r="JUG210" s="579"/>
      <c r="JUH210" s="579"/>
      <c r="JUI210" s="579"/>
      <c r="JUJ210" s="579"/>
      <c r="JUK210" s="579"/>
      <c r="JUL210" s="579"/>
      <c r="JUM210" s="579"/>
      <c r="JUN210" s="579"/>
      <c r="JUO210" s="579"/>
      <c r="JUP210" s="579"/>
      <c r="JUQ210" s="579"/>
      <c r="JUR210" s="579"/>
      <c r="JUS210" s="579"/>
      <c r="JUT210" s="579"/>
      <c r="JUU210" s="579"/>
      <c r="JUV210" s="579"/>
      <c r="JUW210" s="579"/>
      <c r="JUX210" s="579"/>
      <c r="JUY210" s="579"/>
      <c r="JUZ210" s="579"/>
      <c r="JVA210" s="579"/>
      <c r="JVB210" s="579"/>
      <c r="JVC210" s="579"/>
      <c r="JVD210" s="579"/>
      <c r="JVE210" s="579"/>
      <c r="JVF210" s="579"/>
      <c r="JVG210" s="579"/>
      <c r="JVH210" s="579"/>
      <c r="JVI210" s="579"/>
      <c r="JVJ210" s="579"/>
      <c r="JVK210" s="579"/>
      <c r="JVL210" s="579"/>
      <c r="JVM210" s="579"/>
      <c r="JVN210" s="579"/>
      <c r="JVO210" s="579"/>
      <c r="JVP210" s="579"/>
      <c r="JVQ210" s="579"/>
      <c r="JVR210" s="579"/>
      <c r="JVS210" s="579"/>
      <c r="JVT210" s="579"/>
      <c r="JVU210" s="579"/>
      <c r="JVV210" s="579"/>
      <c r="JVW210" s="579"/>
      <c r="JVX210" s="579"/>
      <c r="JVY210" s="579"/>
      <c r="JVZ210" s="579"/>
      <c r="JWA210" s="579"/>
      <c r="JWB210" s="579"/>
      <c r="JWC210" s="579"/>
      <c r="JWD210" s="579"/>
      <c r="JWE210" s="579"/>
      <c r="JWF210" s="579"/>
      <c r="JWG210" s="579"/>
      <c r="JWH210" s="579"/>
      <c r="JWI210" s="579"/>
      <c r="JWJ210" s="579"/>
      <c r="JWK210" s="579"/>
      <c r="JWL210" s="579"/>
      <c r="JWM210" s="579"/>
      <c r="JWN210" s="579"/>
      <c r="JWO210" s="579"/>
      <c r="JWP210" s="579"/>
      <c r="JWQ210" s="579"/>
      <c r="JWR210" s="579"/>
      <c r="JWS210" s="579"/>
      <c r="JWT210" s="579"/>
      <c r="JWU210" s="579"/>
      <c r="JWV210" s="579"/>
      <c r="JWW210" s="579"/>
      <c r="JWX210" s="579"/>
      <c r="JWY210" s="579"/>
      <c r="JWZ210" s="579"/>
      <c r="JXA210" s="579"/>
      <c r="JXB210" s="579"/>
      <c r="JXC210" s="579"/>
      <c r="JXD210" s="579"/>
      <c r="JXE210" s="579"/>
      <c r="JXF210" s="579"/>
      <c r="JXG210" s="579"/>
      <c r="JXH210" s="579"/>
      <c r="JXI210" s="579"/>
      <c r="JXJ210" s="579"/>
      <c r="JXK210" s="579"/>
      <c r="JXL210" s="579"/>
      <c r="JXM210" s="579"/>
      <c r="JXN210" s="579"/>
      <c r="JXO210" s="579"/>
      <c r="JXP210" s="579"/>
      <c r="JXQ210" s="579"/>
      <c r="JXR210" s="579"/>
      <c r="JXS210" s="579"/>
      <c r="JXT210" s="579"/>
      <c r="JXU210" s="579"/>
      <c r="JXV210" s="579"/>
      <c r="JXW210" s="579"/>
      <c r="JXX210" s="579"/>
      <c r="JXY210" s="579"/>
      <c r="JXZ210" s="579"/>
      <c r="JYA210" s="579"/>
      <c r="JYB210" s="579"/>
      <c r="JYC210" s="579"/>
      <c r="JYD210" s="579"/>
      <c r="JYE210" s="579"/>
      <c r="JYF210" s="579"/>
      <c r="JYG210" s="579"/>
      <c r="JYH210" s="579"/>
      <c r="JYI210" s="579"/>
      <c r="JYJ210" s="579"/>
      <c r="JYK210" s="579"/>
      <c r="JYL210" s="579"/>
      <c r="JYM210" s="579"/>
      <c r="JYN210" s="579"/>
      <c r="JYO210" s="579"/>
      <c r="JYP210" s="579"/>
      <c r="JYQ210" s="579"/>
      <c r="JYR210" s="579"/>
      <c r="JYS210" s="579"/>
      <c r="JYT210" s="579"/>
      <c r="JYU210" s="579"/>
      <c r="JYV210" s="579"/>
      <c r="JYW210" s="579"/>
      <c r="JYX210" s="579"/>
      <c r="JYY210" s="579"/>
      <c r="JYZ210" s="579"/>
      <c r="JZA210" s="579"/>
      <c r="JZB210" s="579"/>
      <c r="JZC210" s="579"/>
      <c r="JZD210" s="579"/>
      <c r="JZE210" s="579"/>
      <c r="JZF210" s="579"/>
      <c r="JZG210" s="579"/>
      <c r="JZH210" s="579"/>
      <c r="JZI210" s="579"/>
      <c r="JZJ210" s="579"/>
      <c r="JZK210" s="579"/>
      <c r="JZL210" s="579"/>
      <c r="JZM210" s="579"/>
      <c r="JZN210" s="579"/>
      <c r="JZO210" s="579"/>
      <c r="JZP210" s="579"/>
      <c r="JZQ210" s="579"/>
      <c r="JZR210" s="579"/>
      <c r="JZS210" s="579"/>
      <c r="JZT210" s="579"/>
      <c r="JZU210" s="579"/>
      <c r="JZV210" s="579"/>
      <c r="JZW210" s="579"/>
      <c r="JZX210" s="579"/>
      <c r="JZY210" s="579"/>
      <c r="JZZ210" s="579"/>
      <c r="KAA210" s="579"/>
      <c r="KAB210" s="579"/>
      <c r="KAC210" s="579"/>
      <c r="KAD210" s="579"/>
      <c r="KAE210" s="579"/>
      <c r="KAF210" s="579"/>
      <c r="KAG210" s="579"/>
      <c r="KAH210" s="579"/>
      <c r="KAI210" s="579"/>
      <c r="KAJ210" s="579"/>
      <c r="KAK210" s="579"/>
      <c r="KAL210" s="579"/>
      <c r="KAM210" s="579"/>
      <c r="KAN210" s="579"/>
      <c r="KAO210" s="579"/>
      <c r="KAP210" s="579"/>
      <c r="KAQ210" s="579"/>
      <c r="KAR210" s="579"/>
      <c r="KAS210" s="579"/>
      <c r="KAT210" s="579"/>
      <c r="KAU210" s="579"/>
      <c r="KAV210" s="579"/>
      <c r="KAW210" s="579"/>
      <c r="KAX210" s="579"/>
      <c r="KAY210" s="579"/>
      <c r="KAZ210" s="579"/>
      <c r="KBA210" s="579"/>
      <c r="KBB210" s="579"/>
      <c r="KBC210" s="579"/>
      <c r="KBD210" s="579"/>
      <c r="KBE210" s="579"/>
      <c r="KBF210" s="579"/>
      <c r="KBG210" s="579"/>
      <c r="KBH210" s="579"/>
      <c r="KBI210" s="579"/>
      <c r="KBJ210" s="579"/>
      <c r="KBK210" s="579"/>
      <c r="KBL210" s="579"/>
      <c r="KBM210" s="579"/>
      <c r="KBN210" s="579"/>
      <c r="KBO210" s="579"/>
      <c r="KBP210" s="579"/>
      <c r="KBQ210" s="579"/>
      <c r="KBR210" s="579"/>
      <c r="KBS210" s="579"/>
      <c r="KBT210" s="579"/>
      <c r="KBU210" s="579"/>
      <c r="KBV210" s="579"/>
      <c r="KBW210" s="579"/>
      <c r="KBX210" s="579"/>
      <c r="KBY210" s="579"/>
      <c r="KBZ210" s="579"/>
      <c r="KCA210" s="579"/>
      <c r="KCB210" s="579"/>
      <c r="KCC210" s="579"/>
      <c r="KCD210" s="579"/>
      <c r="KCE210" s="579"/>
      <c r="KCF210" s="579"/>
      <c r="KCG210" s="579"/>
      <c r="KCH210" s="579"/>
      <c r="KCI210" s="579"/>
      <c r="KCJ210" s="579"/>
      <c r="KCK210" s="579"/>
      <c r="KCL210" s="579"/>
      <c r="KCM210" s="579"/>
      <c r="KCN210" s="579"/>
      <c r="KCO210" s="579"/>
      <c r="KCP210" s="579"/>
      <c r="KCQ210" s="579"/>
      <c r="KCR210" s="579"/>
      <c r="KCS210" s="579"/>
      <c r="KCT210" s="579"/>
      <c r="KCU210" s="579"/>
      <c r="KCV210" s="579"/>
      <c r="KCW210" s="579"/>
      <c r="KCX210" s="579"/>
      <c r="KCY210" s="579"/>
      <c r="KCZ210" s="579"/>
      <c r="KDA210" s="579"/>
      <c r="KDB210" s="579"/>
      <c r="KDC210" s="579"/>
      <c r="KDD210" s="579"/>
      <c r="KDE210" s="579"/>
      <c r="KDF210" s="579"/>
      <c r="KDG210" s="579"/>
      <c r="KDH210" s="579"/>
      <c r="KDI210" s="579"/>
      <c r="KDJ210" s="579"/>
      <c r="KDK210" s="579"/>
      <c r="KDL210" s="579"/>
      <c r="KDM210" s="579"/>
      <c r="KDN210" s="579"/>
      <c r="KDO210" s="579"/>
      <c r="KDP210" s="579"/>
      <c r="KDQ210" s="579"/>
      <c r="KDR210" s="579"/>
      <c r="KDS210" s="579"/>
      <c r="KDT210" s="579"/>
      <c r="KDU210" s="579"/>
      <c r="KDV210" s="579"/>
      <c r="KDW210" s="579"/>
      <c r="KDX210" s="579"/>
      <c r="KDY210" s="579"/>
      <c r="KDZ210" s="579"/>
      <c r="KEA210" s="579"/>
      <c r="KEB210" s="579"/>
      <c r="KEC210" s="579"/>
      <c r="KED210" s="579"/>
      <c r="KEE210" s="579"/>
      <c r="KEF210" s="579"/>
      <c r="KEG210" s="579"/>
      <c r="KEH210" s="579"/>
      <c r="KEI210" s="579"/>
      <c r="KEJ210" s="579"/>
      <c r="KEK210" s="579"/>
      <c r="KEL210" s="579"/>
      <c r="KEM210" s="579"/>
      <c r="KEN210" s="579"/>
      <c r="KEO210" s="579"/>
      <c r="KEP210" s="579"/>
      <c r="KEQ210" s="579"/>
      <c r="KER210" s="579"/>
      <c r="KES210" s="579"/>
      <c r="KET210" s="579"/>
      <c r="KEU210" s="579"/>
      <c r="KEV210" s="579"/>
      <c r="KEW210" s="579"/>
      <c r="KEX210" s="579"/>
      <c r="KEY210" s="579"/>
      <c r="KEZ210" s="579"/>
      <c r="KFA210" s="579"/>
      <c r="KFB210" s="579"/>
      <c r="KFC210" s="579"/>
      <c r="KFD210" s="579"/>
      <c r="KFE210" s="579"/>
      <c r="KFF210" s="579"/>
      <c r="KFG210" s="579"/>
      <c r="KFH210" s="579"/>
      <c r="KFI210" s="579"/>
      <c r="KFJ210" s="579"/>
      <c r="KFK210" s="579"/>
      <c r="KFL210" s="579"/>
      <c r="KFM210" s="579"/>
      <c r="KFN210" s="579"/>
      <c r="KFO210" s="579"/>
      <c r="KFP210" s="579"/>
      <c r="KFQ210" s="579"/>
      <c r="KFR210" s="579"/>
      <c r="KFS210" s="579"/>
      <c r="KFT210" s="579"/>
      <c r="KFU210" s="579"/>
      <c r="KFV210" s="579"/>
      <c r="KFW210" s="579"/>
      <c r="KFX210" s="579"/>
      <c r="KFY210" s="579"/>
      <c r="KFZ210" s="579"/>
      <c r="KGA210" s="579"/>
      <c r="KGB210" s="579"/>
      <c r="KGC210" s="579"/>
      <c r="KGD210" s="579"/>
      <c r="KGE210" s="579"/>
      <c r="KGF210" s="579"/>
      <c r="KGG210" s="579"/>
      <c r="KGH210" s="579"/>
      <c r="KGI210" s="579"/>
      <c r="KGJ210" s="579"/>
      <c r="KGK210" s="579"/>
      <c r="KGL210" s="579"/>
      <c r="KGM210" s="579"/>
      <c r="KGN210" s="579"/>
      <c r="KGO210" s="579"/>
      <c r="KGP210" s="579"/>
      <c r="KGQ210" s="579"/>
      <c r="KGR210" s="579"/>
      <c r="KGS210" s="579"/>
      <c r="KGT210" s="579"/>
      <c r="KGU210" s="579"/>
      <c r="KGV210" s="579"/>
      <c r="KGW210" s="579"/>
      <c r="KGX210" s="579"/>
      <c r="KGY210" s="579"/>
      <c r="KGZ210" s="579"/>
      <c r="KHA210" s="579"/>
      <c r="KHB210" s="579"/>
      <c r="KHC210" s="579"/>
      <c r="KHD210" s="579"/>
      <c r="KHE210" s="579"/>
      <c r="KHF210" s="579"/>
      <c r="KHG210" s="579"/>
      <c r="KHH210" s="579"/>
      <c r="KHI210" s="579"/>
      <c r="KHJ210" s="579"/>
      <c r="KHK210" s="579"/>
      <c r="KHL210" s="579"/>
      <c r="KHM210" s="579"/>
      <c r="KHN210" s="579"/>
      <c r="KHO210" s="579"/>
      <c r="KHP210" s="579"/>
      <c r="KHQ210" s="579"/>
      <c r="KHR210" s="579"/>
      <c r="KHS210" s="579"/>
      <c r="KHT210" s="579"/>
      <c r="KHU210" s="579"/>
      <c r="KHV210" s="579"/>
      <c r="KHW210" s="579"/>
      <c r="KHX210" s="579"/>
      <c r="KHY210" s="579"/>
      <c r="KHZ210" s="579"/>
      <c r="KIA210" s="579"/>
      <c r="KIB210" s="579"/>
      <c r="KIC210" s="579"/>
      <c r="KID210" s="579"/>
      <c r="KIE210" s="579"/>
      <c r="KIF210" s="579"/>
      <c r="KIG210" s="579"/>
      <c r="KIH210" s="579"/>
      <c r="KII210" s="579"/>
      <c r="KIJ210" s="579"/>
      <c r="KIK210" s="579"/>
      <c r="KIL210" s="579"/>
      <c r="KIM210" s="579"/>
      <c r="KIN210" s="579"/>
      <c r="KIO210" s="579"/>
      <c r="KIP210" s="579"/>
      <c r="KIQ210" s="579"/>
      <c r="KIR210" s="579"/>
      <c r="KIS210" s="579"/>
      <c r="KIT210" s="579"/>
      <c r="KIU210" s="579"/>
      <c r="KIV210" s="579"/>
      <c r="KIW210" s="579"/>
      <c r="KIX210" s="579"/>
      <c r="KIY210" s="579"/>
      <c r="KIZ210" s="579"/>
      <c r="KJA210" s="579"/>
      <c r="KJB210" s="579"/>
      <c r="KJC210" s="579"/>
      <c r="KJD210" s="579"/>
      <c r="KJE210" s="579"/>
      <c r="KJF210" s="579"/>
      <c r="KJG210" s="579"/>
      <c r="KJH210" s="579"/>
      <c r="KJI210" s="579"/>
      <c r="KJJ210" s="579"/>
      <c r="KJK210" s="579"/>
      <c r="KJL210" s="579"/>
      <c r="KJM210" s="579"/>
      <c r="KJN210" s="579"/>
      <c r="KJO210" s="579"/>
      <c r="KJP210" s="579"/>
      <c r="KJQ210" s="579"/>
      <c r="KJR210" s="579"/>
      <c r="KJS210" s="579"/>
      <c r="KJT210" s="579"/>
      <c r="KJU210" s="579"/>
      <c r="KJV210" s="579"/>
      <c r="KJW210" s="579"/>
      <c r="KJX210" s="579"/>
      <c r="KJY210" s="579"/>
      <c r="KJZ210" s="579"/>
      <c r="KKA210" s="579"/>
      <c r="KKB210" s="579"/>
      <c r="KKC210" s="579"/>
      <c r="KKD210" s="579"/>
      <c r="KKE210" s="579"/>
      <c r="KKF210" s="579"/>
      <c r="KKG210" s="579"/>
      <c r="KKH210" s="579"/>
      <c r="KKI210" s="579"/>
      <c r="KKJ210" s="579"/>
      <c r="KKK210" s="579"/>
      <c r="KKL210" s="579"/>
      <c r="KKM210" s="579"/>
      <c r="KKN210" s="579"/>
      <c r="KKO210" s="579"/>
      <c r="KKP210" s="579"/>
      <c r="KKQ210" s="579"/>
      <c r="KKR210" s="579"/>
      <c r="KKS210" s="579"/>
      <c r="KKT210" s="579"/>
      <c r="KKU210" s="579"/>
      <c r="KKV210" s="579"/>
      <c r="KKW210" s="579"/>
      <c r="KKX210" s="579"/>
      <c r="KKY210" s="579"/>
      <c r="KKZ210" s="579"/>
      <c r="KLA210" s="579"/>
      <c r="KLB210" s="579"/>
      <c r="KLC210" s="579"/>
      <c r="KLD210" s="579"/>
      <c r="KLE210" s="579"/>
      <c r="KLF210" s="579"/>
      <c r="KLG210" s="579"/>
      <c r="KLH210" s="579"/>
      <c r="KLI210" s="579"/>
      <c r="KLJ210" s="579"/>
      <c r="KLK210" s="579"/>
      <c r="KLL210" s="579"/>
      <c r="KLM210" s="579"/>
      <c r="KLN210" s="579"/>
      <c r="KLO210" s="579"/>
      <c r="KLP210" s="579"/>
      <c r="KLQ210" s="579"/>
      <c r="KLR210" s="579"/>
      <c r="KLS210" s="579"/>
      <c r="KLT210" s="579"/>
      <c r="KLU210" s="579"/>
      <c r="KLV210" s="579"/>
      <c r="KLW210" s="579"/>
      <c r="KLX210" s="579"/>
      <c r="KLY210" s="579"/>
      <c r="KLZ210" s="579"/>
      <c r="KMA210" s="579"/>
      <c r="KMB210" s="579"/>
      <c r="KMC210" s="579"/>
      <c r="KMD210" s="579"/>
      <c r="KME210" s="579"/>
      <c r="KMF210" s="579"/>
      <c r="KMG210" s="579"/>
      <c r="KMH210" s="579"/>
      <c r="KMI210" s="579"/>
      <c r="KMJ210" s="579"/>
      <c r="KMK210" s="579"/>
      <c r="KML210" s="579"/>
      <c r="KMM210" s="579"/>
      <c r="KMN210" s="579"/>
      <c r="KMO210" s="579"/>
      <c r="KMP210" s="579"/>
      <c r="KMQ210" s="579"/>
      <c r="KMR210" s="579"/>
      <c r="KMS210" s="579"/>
      <c r="KMT210" s="579"/>
      <c r="KMU210" s="579"/>
      <c r="KMV210" s="579"/>
      <c r="KMW210" s="579"/>
      <c r="KMX210" s="579"/>
      <c r="KMY210" s="579"/>
      <c r="KMZ210" s="579"/>
      <c r="KNA210" s="579"/>
      <c r="KNB210" s="579"/>
      <c r="KNC210" s="579"/>
      <c r="KND210" s="579"/>
      <c r="KNE210" s="579"/>
      <c r="KNF210" s="579"/>
      <c r="KNG210" s="579"/>
      <c r="KNH210" s="579"/>
      <c r="KNI210" s="579"/>
      <c r="KNJ210" s="579"/>
      <c r="KNK210" s="579"/>
      <c r="KNL210" s="579"/>
      <c r="KNM210" s="579"/>
      <c r="KNN210" s="579"/>
      <c r="KNO210" s="579"/>
      <c r="KNP210" s="579"/>
      <c r="KNQ210" s="579"/>
      <c r="KNR210" s="579"/>
      <c r="KNS210" s="579"/>
      <c r="KNT210" s="579"/>
      <c r="KNU210" s="579"/>
      <c r="KNV210" s="579"/>
      <c r="KNW210" s="579"/>
      <c r="KNX210" s="579"/>
      <c r="KNY210" s="579"/>
      <c r="KNZ210" s="579"/>
      <c r="KOA210" s="579"/>
      <c r="KOB210" s="579"/>
      <c r="KOC210" s="579"/>
      <c r="KOD210" s="579"/>
      <c r="KOE210" s="579"/>
      <c r="KOF210" s="579"/>
      <c r="KOG210" s="579"/>
      <c r="KOH210" s="579"/>
      <c r="KOI210" s="579"/>
      <c r="KOJ210" s="579"/>
      <c r="KOK210" s="579"/>
      <c r="KOL210" s="579"/>
      <c r="KOM210" s="579"/>
      <c r="KON210" s="579"/>
      <c r="KOO210" s="579"/>
      <c r="KOP210" s="579"/>
      <c r="KOQ210" s="579"/>
      <c r="KOR210" s="579"/>
      <c r="KOS210" s="579"/>
      <c r="KOT210" s="579"/>
      <c r="KOU210" s="579"/>
      <c r="KOV210" s="579"/>
      <c r="KOW210" s="579"/>
      <c r="KOX210" s="579"/>
      <c r="KOY210" s="579"/>
      <c r="KOZ210" s="579"/>
      <c r="KPA210" s="579"/>
      <c r="KPB210" s="579"/>
      <c r="KPC210" s="579"/>
      <c r="KPD210" s="579"/>
      <c r="KPE210" s="579"/>
      <c r="KPF210" s="579"/>
      <c r="KPG210" s="579"/>
      <c r="KPH210" s="579"/>
      <c r="KPI210" s="579"/>
      <c r="KPJ210" s="579"/>
      <c r="KPK210" s="579"/>
      <c r="KPL210" s="579"/>
      <c r="KPM210" s="579"/>
      <c r="KPN210" s="579"/>
      <c r="KPO210" s="579"/>
      <c r="KPP210" s="579"/>
      <c r="KPQ210" s="579"/>
      <c r="KPR210" s="579"/>
      <c r="KPS210" s="579"/>
      <c r="KPT210" s="579"/>
      <c r="KPU210" s="579"/>
      <c r="KPV210" s="579"/>
      <c r="KPW210" s="579"/>
      <c r="KPX210" s="579"/>
      <c r="KPY210" s="579"/>
      <c r="KPZ210" s="579"/>
      <c r="KQA210" s="579"/>
      <c r="KQB210" s="579"/>
      <c r="KQC210" s="579"/>
      <c r="KQD210" s="579"/>
      <c r="KQE210" s="579"/>
      <c r="KQF210" s="579"/>
      <c r="KQG210" s="579"/>
      <c r="KQH210" s="579"/>
      <c r="KQI210" s="579"/>
      <c r="KQJ210" s="579"/>
      <c r="KQK210" s="579"/>
      <c r="KQL210" s="579"/>
      <c r="KQM210" s="579"/>
      <c r="KQN210" s="579"/>
      <c r="KQO210" s="579"/>
      <c r="KQP210" s="579"/>
      <c r="KQQ210" s="579"/>
      <c r="KQR210" s="579"/>
      <c r="KQS210" s="579"/>
      <c r="KQT210" s="579"/>
      <c r="KQU210" s="579"/>
      <c r="KQV210" s="579"/>
      <c r="KQW210" s="579"/>
      <c r="KQX210" s="579"/>
      <c r="KQY210" s="579"/>
      <c r="KQZ210" s="579"/>
      <c r="KRA210" s="579"/>
      <c r="KRB210" s="579"/>
      <c r="KRC210" s="579"/>
      <c r="KRD210" s="579"/>
      <c r="KRE210" s="579"/>
      <c r="KRF210" s="579"/>
      <c r="KRG210" s="579"/>
      <c r="KRH210" s="579"/>
      <c r="KRI210" s="579"/>
      <c r="KRJ210" s="579"/>
      <c r="KRK210" s="579"/>
      <c r="KRL210" s="579"/>
      <c r="KRM210" s="579"/>
      <c r="KRN210" s="579"/>
      <c r="KRO210" s="579"/>
      <c r="KRP210" s="579"/>
      <c r="KRQ210" s="579"/>
      <c r="KRR210" s="579"/>
      <c r="KRS210" s="579"/>
      <c r="KRT210" s="579"/>
      <c r="KRU210" s="579"/>
      <c r="KRV210" s="579"/>
      <c r="KRW210" s="579"/>
      <c r="KRX210" s="579"/>
      <c r="KRY210" s="579"/>
      <c r="KRZ210" s="579"/>
      <c r="KSA210" s="579"/>
      <c r="KSB210" s="579"/>
      <c r="KSC210" s="579"/>
      <c r="KSD210" s="579"/>
      <c r="KSE210" s="579"/>
      <c r="KSF210" s="579"/>
      <c r="KSG210" s="579"/>
      <c r="KSH210" s="579"/>
      <c r="KSI210" s="579"/>
      <c r="KSJ210" s="579"/>
      <c r="KSK210" s="579"/>
      <c r="KSL210" s="579"/>
      <c r="KSM210" s="579"/>
      <c r="KSN210" s="579"/>
      <c r="KSO210" s="579"/>
      <c r="KSP210" s="579"/>
      <c r="KSQ210" s="579"/>
      <c r="KSR210" s="579"/>
      <c r="KSS210" s="579"/>
      <c r="KST210" s="579"/>
      <c r="KSU210" s="579"/>
      <c r="KSV210" s="579"/>
      <c r="KSW210" s="579"/>
      <c r="KSX210" s="579"/>
      <c r="KSY210" s="579"/>
      <c r="KSZ210" s="579"/>
      <c r="KTA210" s="579"/>
      <c r="KTB210" s="579"/>
      <c r="KTC210" s="579"/>
      <c r="KTD210" s="579"/>
      <c r="KTE210" s="579"/>
      <c r="KTF210" s="579"/>
      <c r="KTG210" s="579"/>
      <c r="KTH210" s="579"/>
      <c r="KTI210" s="579"/>
      <c r="KTJ210" s="579"/>
      <c r="KTK210" s="579"/>
      <c r="KTL210" s="579"/>
      <c r="KTM210" s="579"/>
      <c r="KTN210" s="579"/>
      <c r="KTO210" s="579"/>
      <c r="KTP210" s="579"/>
      <c r="KTQ210" s="579"/>
      <c r="KTR210" s="579"/>
      <c r="KTS210" s="579"/>
      <c r="KTT210" s="579"/>
      <c r="KTU210" s="579"/>
      <c r="KTV210" s="579"/>
      <c r="KTW210" s="579"/>
      <c r="KTX210" s="579"/>
      <c r="KTY210" s="579"/>
      <c r="KTZ210" s="579"/>
      <c r="KUA210" s="579"/>
      <c r="KUB210" s="579"/>
      <c r="KUC210" s="579"/>
      <c r="KUD210" s="579"/>
      <c r="KUE210" s="579"/>
      <c r="KUF210" s="579"/>
      <c r="KUG210" s="579"/>
      <c r="KUH210" s="579"/>
      <c r="KUI210" s="579"/>
      <c r="KUJ210" s="579"/>
      <c r="KUK210" s="579"/>
      <c r="KUL210" s="579"/>
      <c r="KUM210" s="579"/>
      <c r="KUN210" s="579"/>
      <c r="KUO210" s="579"/>
      <c r="KUP210" s="579"/>
      <c r="KUQ210" s="579"/>
      <c r="KUR210" s="579"/>
      <c r="KUS210" s="579"/>
      <c r="KUT210" s="579"/>
      <c r="KUU210" s="579"/>
      <c r="KUV210" s="579"/>
      <c r="KUW210" s="579"/>
      <c r="KUX210" s="579"/>
      <c r="KUY210" s="579"/>
      <c r="KUZ210" s="579"/>
      <c r="KVA210" s="579"/>
      <c r="KVB210" s="579"/>
      <c r="KVC210" s="579"/>
      <c r="KVD210" s="579"/>
      <c r="KVE210" s="579"/>
      <c r="KVF210" s="579"/>
      <c r="KVG210" s="579"/>
      <c r="KVH210" s="579"/>
      <c r="KVI210" s="579"/>
      <c r="KVJ210" s="579"/>
      <c r="KVK210" s="579"/>
      <c r="KVL210" s="579"/>
      <c r="KVM210" s="579"/>
      <c r="KVN210" s="579"/>
      <c r="KVO210" s="579"/>
      <c r="KVP210" s="579"/>
      <c r="KVQ210" s="579"/>
      <c r="KVR210" s="579"/>
      <c r="KVS210" s="579"/>
      <c r="KVT210" s="579"/>
      <c r="KVU210" s="579"/>
      <c r="KVV210" s="579"/>
      <c r="KVW210" s="579"/>
      <c r="KVX210" s="579"/>
      <c r="KVY210" s="579"/>
      <c r="KVZ210" s="579"/>
      <c r="KWA210" s="579"/>
      <c r="KWB210" s="579"/>
      <c r="KWC210" s="579"/>
      <c r="KWD210" s="579"/>
      <c r="KWE210" s="579"/>
      <c r="KWF210" s="579"/>
      <c r="KWG210" s="579"/>
      <c r="KWH210" s="579"/>
      <c r="KWI210" s="579"/>
      <c r="KWJ210" s="579"/>
      <c r="KWK210" s="579"/>
      <c r="KWL210" s="579"/>
      <c r="KWM210" s="579"/>
      <c r="KWN210" s="579"/>
      <c r="KWO210" s="579"/>
      <c r="KWP210" s="579"/>
      <c r="KWQ210" s="579"/>
      <c r="KWR210" s="579"/>
      <c r="KWS210" s="579"/>
      <c r="KWT210" s="579"/>
      <c r="KWU210" s="579"/>
      <c r="KWV210" s="579"/>
      <c r="KWW210" s="579"/>
      <c r="KWX210" s="579"/>
      <c r="KWY210" s="579"/>
      <c r="KWZ210" s="579"/>
      <c r="KXA210" s="579"/>
      <c r="KXB210" s="579"/>
      <c r="KXC210" s="579"/>
      <c r="KXD210" s="579"/>
      <c r="KXE210" s="579"/>
      <c r="KXF210" s="579"/>
      <c r="KXG210" s="579"/>
      <c r="KXH210" s="579"/>
      <c r="KXI210" s="579"/>
      <c r="KXJ210" s="579"/>
      <c r="KXK210" s="579"/>
      <c r="KXL210" s="579"/>
      <c r="KXM210" s="579"/>
      <c r="KXN210" s="579"/>
      <c r="KXO210" s="579"/>
      <c r="KXP210" s="579"/>
      <c r="KXQ210" s="579"/>
      <c r="KXR210" s="579"/>
      <c r="KXS210" s="579"/>
      <c r="KXT210" s="579"/>
      <c r="KXU210" s="579"/>
      <c r="KXV210" s="579"/>
      <c r="KXW210" s="579"/>
      <c r="KXX210" s="579"/>
      <c r="KXY210" s="579"/>
      <c r="KXZ210" s="579"/>
      <c r="KYA210" s="579"/>
      <c r="KYB210" s="579"/>
      <c r="KYC210" s="579"/>
      <c r="KYD210" s="579"/>
      <c r="KYE210" s="579"/>
      <c r="KYF210" s="579"/>
      <c r="KYG210" s="579"/>
      <c r="KYH210" s="579"/>
      <c r="KYI210" s="579"/>
      <c r="KYJ210" s="579"/>
      <c r="KYK210" s="579"/>
      <c r="KYL210" s="579"/>
      <c r="KYM210" s="579"/>
      <c r="KYN210" s="579"/>
      <c r="KYO210" s="579"/>
      <c r="KYP210" s="579"/>
      <c r="KYQ210" s="579"/>
      <c r="KYR210" s="579"/>
      <c r="KYS210" s="579"/>
      <c r="KYT210" s="579"/>
      <c r="KYU210" s="579"/>
      <c r="KYV210" s="579"/>
      <c r="KYW210" s="579"/>
      <c r="KYX210" s="579"/>
      <c r="KYY210" s="579"/>
      <c r="KYZ210" s="579"/>
      <c r="KZA210" s="579"/>
      <c r="KZB210" s="579"/>
      <c r="KZC210" s="579"/>
      <c r="KZD210" s="579"/>
      <c r="KZE210" s="579"/>
      <c r="KZF210" s="579"/>
      <c r="KZG210" s="579"/>
      <c r="KZH210" s="579"/>
      <c r="KZI210" s="579"/>
      <c r="KZJ210" s="579"/>
      <c r="KZK210" s="579"/>
      <c r="KZL210" s="579"/>
      <c r="KZM210" s="579"/>
      <c r="KZN210" s="579"/>
      <c r="KZO210" s="579"/>
      <c r="KZP210" s="579"/>
      <c r="KZQ210" s="579"/>
      <c r="KZR210" s="579"/>
      <c r="KZS210" s="579"/>
      <c r="KZT210" s="579"/>
      <c r="KZU210" s="579"/>
      <c r="KZV210" s="579"/>
      <c r="KZW210" s="579"/>
      <c r="KZX210" s="579"/>
      <c r="KZY210" s="579"/>
      <c r="KZZ210" s="579"/>
      <c r="LAA210" s="579"/>
      <c r="LAB210" s="579"/>
      <c r="LAC210" s="579"/>
      <c r="LAD210" s="579"/>
      <c r="LAE210" s="579"/>
      <c r="LAF210" s="579"/>
      <c r="LAG210" s="579"/>
      <c r="LAH210" s="579"/>
      <c r="LAI210" s="579"/>
      <c r="LAJ210" s="579"/>
      <c r="LAK210" s="579"/>
      <c r="LAL210" s="579"/>
      <c r="LAM210" s="579"/>
      <c r="LAN210" s="579"/>
      <c r="LAO210" s="579"/>
      <c r="LAP210" s="579"/>
      <c r="LAQ210" s="579"/>
      <c r="LAR210" s="579"/>
      <c r="LAS210" s="579"/>
      <c r="LAT210" s="579"/>
      <c r="LAU210" s="579"/>
      <c r="LAV210" s="579"/>
      <c r="LAW210" s="579"/>
      <c r="LAX210" s="579"/>
      <c r="LAY210" s="579"/>
      <c r="LAZ210" s="579"/>
      <c r="LBA210" s="579"/>
      <c r="LBB210" s="579"/>
      <c r="LBC210" s="579"/>
      <c r="LBD210" s="579"/>
      <c r="LBE210" s="579"/>
      <c r="LBF210" s="579"/>
      <c r="LBG210" s="579"/>
      <c r="LBH210" s="579"/>
      <c r="LBI210" s="579"/>
      <c r="LBJ210" s="579"/>
      <c r="LBK210" s="579"/>
      <c r="LBL210" s="579"/>
      <c r="LBM210" s="579"/>
      <c r="LBN210" s="579"/>
      <c r="LBO210" s="579"/>
      <c r="LBP210" s="579"/>
      <c r="LBQ210" s="579"/>
      <c r="LBR210" s="579"/>
      <c r="LBS210" s="579"/>
      <c r="LBT210" s="579"/>
      <c r="LBU210" s="579"/>
      <c r="LBV210" s="579"/>
      <c r="LBW210" s="579"/>
      <c r="LBX210" s="579"/>
      <c r="LBY210" s="579"/>
      <c r="LBZ210" s="579"/>
      <c r="LCA210" s="579"/>
      <c r="LCB210" s="579"/>
      <c r="LCC210" s="579"/>
      <c r="LCD210" s="579"/>
      <c r="LCE210" s="579"/>
      <c r="LCF210" s="579"/>
      <c r="LCG210" s="579"/>
      <c r="LCH210" s="579"/>
      <c r="LCI210" s="579"/>
      <c r="LCJ210" s="579"/>
      <c r="LCK210" s="579"/>
      <c r="LCL210" s="579"/>
      <c r="LCM210" s="579"/>
      <c r="LCN210" s="579"/>
      <c r="LCO210" s="579"/>
      <c r="LCP210" s="579"/>
      <c r="LCQ210" s="579"/>
      <c r="LCR210" s="579"/>
      <c r="LCS210" s="579"/>
      <c r="LCT210" s="579"/>
      <c r="LCU210" s="579"/>
      <c r="LCV210" s="579"/>
      <c r="LCW210" s="579"/>
      <c r="LCX210" s="579"/>
      <c r="LCY210" s="579"/>
      <c r="LCZ210" s="579"/>
      <c r="LDA210" s="579"/>
      <c r="LDB210" s="579"/>
      <c r="LDC210" s="579"/>
      <c r="LDD210" s="579"/>
      <c r="LDE210" s="579"/>
      <c r="LDF210" s="579"/>
      <c r="LDG210" s="579"/>
      <c r="LDH210" s="579"/>
      <c r="LDI210" s="579"/>
      <c r="LDJ210" s="579"/>
      <c r="LDK210" s="579"/>
      <c r="LDL210" s="579"/>
      <c r="LDM210" s="579"/>
      <c r="LDN210" s="579"/>
      <c r="LDO210" s="579"/>
      <c r="LDP210" s="579"/>
      <c r="LDQ210" s="579"/>
      <c r="LDR210" s="579"/>
      <c r="LDS210" s="579"/>
      <c r="LDT210" s="579"/>
      <c r="LDU210" s="579"/>
      <c r="LDV210" s="579"/>
      <c r="LDW210" s="579"/>
      <c r="LDX210" s="579"/>
      <c r="LDY210" s="579"/>
      <c r="LDZ210" s="579"/>
      <c r="LEA210" s="579"/>
      <c r="LEB210" s="579"/>
      <c r="LEC210" s="579"/>
      <c r="LED210" s="579"/>
      <c r="LEE210" s="579"/>
      <c r="LEF210" s="579"/>
      <c r="LEG210" s="579"/>
      <c r="LEH210" s="579"/>
      <c r="LEI210" s="579"/>
      <c r="LEJ210" s="579"/>
      <c r="LEK210" s="579"/>
      <c r="LEL210" s="579"/>
      <c r="LEM210" s="579"/>
      <c r="LEN210" s="579"/>
      <c r="LEO210" s="579"/>
      <c r="LEP210" s="579"/>
      <c r="LEQ210" s="579"/>
      <c r="LER210" s="579"/>
      <c r="LES210" s="579"/>
      <c r="LET210" s="579"/>
      <c r="LEU210" s="579"/>
      <c r="LEV210" s="579"/>
      <c r="LEW210" s="579"/>
      <c r="LEX210" s="579"/>
      <c r="LEY210" s="579"/>
      <c r="LEZ210" s="579"/>
      <c r="LFA210" s="579"/>
      <c r="LFB210" s="579"/>
      <c r="LFC210" s="579"/>
      <c r="LFD210" s="579"/>
      <c r="LFE210" s="579"/>
      <c r="LFF210" s="579"/>
      <c r="LFG210" s="579"/>
      <c r="LFH210" s="579"/>
      <c r="LFI210" s="579"/>
      <c r="LFJ210" s="579"/>
      <c r="LFK210" s="579"/>
      <c r="LFL210" s="579"/>
      <c r="LFM210" s="579"/>
      <c r="LFN210" s="579"/>
      <c r="LFO210" s="579"/>
      <c r="LFP210" s="579"/>
      <c r="LFQ210" s="579"/>
      <c r="LFR210" s="579"/>
      <c r="LFS210" s="579"/>
      <c r="LFT210" s="579"/>
      <c r="LFU210" s="579"/>
      <c r="LFV210" s="579"/>
      <c r="LFW210" s="579"/>
      <c r="LFX210" s="579"/>
      <c r="LFY210" s="579"/>
      <c r="LFZ210" s="579"/>
      <c r="LGA210" s="579"/>
      <c r="LGB210" s="579"/>
      <c r="LGC210" s="579"/>
      <c r="LGD210" s="579"/>
      <c r="LGE210" s="579"/>
      <c r="LGF210" s="579"/>
      <c r="LGG210" s="579"/>
      <c r="LGH210" s="579"/>
      <c r="LGI210" s="579"/>
      <c r="LGJ210" s="579"/>
      <c r="LGK210" s="579"/>
      <c r="LGL210" s="579"/>
      <c r="LGM210" s="579"/>
      <c r="LGN210" s="579"/>
      <c r="LGO210" s="579"/>
      <c r="LGP210" s="579"/>
      <c r="LGQ210" s="579"/>
      <c r="LGR210" s="579"/>
      <c r="LGS210" s="579"/>
      <c r="LGT210" s="579"/>
      <c r="LGU210" s="579"/>
      <c r="LGV210" s="579"/>
      <c r="LGW210" s="579"/>
      <c r="LGX210" s="579"/>
      <c r="LGY210" s="579"/>
      <c r="LGZ210" s="579"/>
      <c r="LHA210" s="579"/>
      <c r="LHB210" s="579"/>
      <c r="LHC210" s="579"/>
      <c r="LHD210" s="579"/>
      <c r="LHE210" s="579"/>
      <c r="LHF210" s="579"/>
      <c r="LHG210" s="579"/>
      <c r="LHH210" s="579"/>
      <c r="LHI210" s="579"/>
      <c r="LHJ210" s="579"/>
      <c r="LHK210" s="579"/>
      <c r="LHL210" s="579"/>
      <c r="LHM210" s="579"/>
      <c r="LHN210" s="579"/>
      <c r="LHO210" s="579"/>
      <c r="LHP210" s="579"/>
      <c r="LHQ210" s="579"/>
      <c r="LHR210" s="579"/>
      <c r="LHS210" s="579"/>
      <c r="LHT210" s="579"/>
      <c r="LHU210" s="579"/>
      <c r="LHV210" s="579"/>
      <c r="LHW210" s="579"/>
      <c r="LHX210" s="579"/>
      <c r="LHY210" s="579"/>
      <c r="LHZ210" s="579"/>
      <c r="LIA210" s="579"/>
      <c r="LIB210" s="579"/>
      <c r="LIC210" s="579"/>
      <c r="LID210" s="579"/>
      <c r="LIE210" s="579"/>
      <c r="LIF210" s="579"/>
      <c r="LIG210" s="579"/>
      <c r="LIH210" s="579"/>
      <c r="LII210" s="579"/>
      <c r="LIJ210" s="579"/>
      <c r="LIK210" s="579"/>
      <c r="LIL210" s="579"/>
      <c r="LIM210" s="579"/>
      <c r="LIN210" s="579"/>
      <c r="LIO210" s="579"/>
      <c r="LIP210" s="579"/>
      <c r="LIQ210" s="579"/>
      <c r="LIR210" s="579"/>
      <c r="LIS210" s="579"/>
      <c r="LIT210" s="579"/>
      <c r="LIU210" s="579"/>
      <c r="LIV210" s="579"/>
      <c r="LIW210" s="579"/>
      <c r="LIX210" s="579"/>
      <c r="LIY210" s="579"/>
      <c r="LIZ210" s="579"/>
      <c r="LJA210" s="579"/>
      <c r="LJB210" s="579"/>
      <c r="LJC210" s="579"/>
      <c r="LJD210" s="579"/>
      <c r="LJE210" s="579"/>
      <c r="LJF210" s="579"/>
      <c r="LJG210" s="579"/>
      <c r="LJH210" s="579"/>
      <c r="LJI210" s="579"/>
      <c r="LJJ210" s="579"/>
      <c r="LJK210" s="579"/>
      <c r="LJL210" s="579"/>
      <c r="LJM210" s="579"/>
      <c r="LJN210" s="579"/>
      <c r="LJO210" s="579"/>
      <c r="LJP210" s="579"/>
      <c r="LJQ210" s="579"/>
      <c r="LJR210" s="579"/>
      <c r="LJS210" s="579"/>
      <c r="LJT210" s="579"/>
      <c r="LJU210" s="579"/>
      <c r="LJV210" s="579"/>
      <c r="LJW210" s="579"/>
      <c r="LJX210" s="579"/>
      <c r="LJY210" s="579"/>
      <c r="LJZ210" s="579"/>
      <c r="LKA210" s="579"/>
      <c r="LKB210" s="579"/>
      <c r="LKC210" s="579"/>
      <c r="LKD210" s="579"/>
      <c r="LKE210" s="579"/>
      <c r="LKF210" s="579"/>
      <c r="LKG210" s="579"/>
      <c r="LKH210" s="579"/>
      <c r="LKI210" s="579"/>
      <c r="LKJ210" s="579"/>
      <c r="LKK210" s="579"/>
      <c r="LKL210" s="579"/>
      <c r="LKM210" s="579"/>
      <c r="LKN210" s="579"/>
      <c r="LKO210" s="579"/>
      <c r="LKP210" s="579"/>
      <c r="LKQ210" s="579"/>
      <c r="LKR210" s="579"/>
      <c r="LKS210" s="579"/>
      <c r="LKT210" s="579"/>
      <c r="LKU210" s="579"/>
      <c r="LKV210" s="579"/>
      <c r="LKW210" s="579"/>
      <c r="LKX210" s="579"/>
      <c r="LKY210" s="579"/>
      <c r="LKZ210" s="579"/>
      <c r="LLA210" s="579"/>
      <c r="LLB210" s="579"/>
      <c r="LLC210" s="579"/>
      <c r="LLD210" s="579"/>
      <c r="LLE210" s="579"/>
      <c r="LLF210" s="579"/>
      <c r="LLG210" s="579"/>
      <c r="LLH210" s="579"/>
      <c r="LLI210" s="579"/>
      <c r="LLJ210" s="579"/>
      <c r="LLK210" s="579"/>
      <c r="LLL210" s="579"/>
      <c r="LLM210" s="579"/>
      <c r="LLN210" s="579"/>
      <c r="LLO210" s="579"/>
      <c r="LLP210" s="579"/>
      <c r="LLQ210" s="579"/>
      <c r="LLR210" s="579"/>
      <c r="LLS210" s="579"/>
      <c r="LLT210" s="579"/>
      <c r="LLU210" s="579"/>
      <c r="LLV210" s="579"/>
      <c r="LLW210" s="579"/>
      <c r="LLX210" s="579"/>
      <c r="LLY210" s="579"/>
      <c r="LLZ210" s="579"/>
      <c r="LMA210" s="579"/>
      <c r="LMB210" s="579"/>
      <c r="LMC210" s="579"/>
      <c r="LMD210" s="579"/>
      <c r="LME210" s="579"/>
      <c r="LMF210" s="579"/>
      <c r="LMG210" s="579"/>
      <c r="LMH210" s="579"/>
      <c r="LMI210" s="579"/>
      <c r="LMJ210" s="579"/>
      <c r="LMK210" s="579"/>
      <c r="LML210" s="579"/>
      <c r="LMM210" s="579"/>
      <c r="LMN210" s="579"/>
      <c r="LMO210" s="579"/>
      <c r="LMP210" s="579"/>
      <c r="LMQ210" s="579"/>
      <c r="LMR210" s="579"/>
      <c r="LMS210" s="579"/>
      <c r="LMT210" s="579"/>
      <c r="LMU210" s="579"/>
      <c r="LMV210" s="579"/>
      <c r="LMW210" s="579"/>
      <c r="LMX210" s="579"/>
      <c r="LMY210" s="579"/>
      <c r="LMZ210" s="579"/>
      <c r="LNA210" s="579"/>
      <c r="LNB210" s="579"/>
      <c r="LNC210" s="579"/>
      <c r="LND210" s="579"/>
      <c r="LNE210" s="579"/>
      <c r="LNF210" s="579"/>
      <c r="LNG210" s="579"/>
      <c r="LNH210" s="579"/>
      <c r="LNI210" s="579"/>
      <c r="LNJ210" s="579"/>
      <c r="LNK210" s="579"/>
      <c r="LNL210" s="579"/>
      <c r="LNM210" s="579"/>
      <c r="LNN210" s="579"/>
      <c r="LNO210" s="579"/>
      <c r="LNP210" s="579"/>
      <c r="LNQ210" s="579"/>
      <c r="LNR210" s="579"/>
      <c r="LNS210" s="579"/>
      <c r="LNT210" s="579"/>
      <c r="LNU210" s="579"/>
      <c r="LNV210" s="579"/>
      <c r="LNW210" s="579"/>
      <c r="LNX210" s="579"/>
      <c r="LNY210" s="579"/>
      <c r="LNZ210" s="579"/>
      <c r="LOA210" s="579"/>
      <c r="LOB210" s="579"/>
      <c r="LOC210" s="579"/>
      <c r="LOD210" s="579"/>
      <c r="LOE210" s="579"/>
      <c r="LOF210" s="579"/>
      <c r="LOG210" s="579"/>
      <c r="LOH210" s="579"/>
      <c r="LOI210" s="579"/>
      <c r="LOJ210" s="579"/>
      <c r="LOK210" s="579"/>
      <c r="LOL210" s="579"/>
      <c r="LOM210" s="579"/>
      <c r="LON210" s="579"/>
      <c r="LOO210" s="579"/>
      <c r="LOP210" s="579"/>
      <c r="LOQ210" s="579"/>
      <c r="LOR210" s="579"/>
      <c r="LOS210" s="579"/>
      <c r="LOT210" s="579"/>
      <c r="LOU210" s="579"/>
      <c r="LOV210" s="579"/>
      <c r="LOW210" s="579"/>
      <c r="LOX210" s="579"/>
      <c r="LOY210" s="579"/>
      <c r="LOZ210" s="579"/>
      <c r="LPA210" s="579"/>
      <c r="LPB210" s="579"/>
      <c r="LPC210" s="579"/>
      <c r="LPD210" s="579"/>
      <c r="LPE210" s="579"/>
      <c r="LPF210" s="579"/>
      <c r="LPG210" s="579"/>
      <c r="LPH210" s="579"/>
      <c r="LPI210" s="579"/>
      <c r="LPJ210" s="579"/>
      <c r="LPK210" s="579"/>
      <c r="LPL210" s="579"/>
      <c r="LPM210" s="579"/>
      <c r="LPN210" s="579"/>
      <c r="LPO210" s="579"/>
      <c r="LPP210" s="579"/>
      <c r="LPQ210" s="579"/>
      <c r="LPR210" s="579"/>
      <c r="LPS210" s="579"/>
      <c r="LPT210" s="579"/>
      <c r="LPU210" s="579"/>
      <c r="LPV210" s="579"/>
      <c r="LPW210" s="579"/>
      <c r="LPX210" s="579"/>
      <c r="LPY210" s="579"/>
      <c r="LPZ210" s="579"/>
      <c r="LQA210" s="579"/>
      <c r="LQB210" s="579"/>
      <c r="LQC210" s="579"/>
      <c r="LQD210" s="579"/>
      <c r="LQE210" s="579"/>
      <c r="LQF210" s="579"/>
      <c r="LQG210" s="579"/>
      <c r="LQH210" s="579"/>
      <c r="LQI210" s="579"/>
      <c r="LQJ210" s="579"/>
      <c r="LQK210" s="579"/>
      <c r="LQL210" s="579"/>
      <c r="LQM210" s="579"/>
      <c r="LQN210" s="579"/>
      <c r="LQO210" s="579"/>
      <c r="LQP210" s="579"/>
      <c r="LQQ210" s="579"/>
      <c r="LQR210" s="579"/>
      <c r="LQS210" s="579"/>
      <c r="LQT210" s="579"/>
      <c r="LQU210" s="579"/>
      <c r="LQV210" s="579"/>
      <c r="LQW210" s="579"/>
      <c r="LQX210" s="579"/>
      <c r="LQY210" s="579"/>
      <c r="LQZ210" s="579"/>
      <c r="LRA210" s="579"/>
      <c r="LRB210" s="579"/>
      <c r="LRC210" s="579"/>
      <c r="LRD210" s="579"/>
      <c r="LRE210" s="579"/>
      <c r="LRF210" s="579"/>
      <c r="LRG210" s="579"/>
      <c r="LRH210" s="579"/>
      <c r="LRI210" s="579"/>
      <c r="LRJ210" s="579"/>
      <c r="LRK210" s="579"/>
      <c r="LRL210" s="579"/>
      <c r="LRM210" s="579"/>
      <c r="LRN210" s="579"/>
      <c r="LRO210" s="579"/>
      <c r="LRP210" s="579"/>
      <c r="LRQ210" s="579"/>
      <c r="LRR210" s="579"/>
      <c r="LRS210" s="579"/>
      <c r="LRT210" s="579"/>
      <c r="LRU210" s="579"/>
      <c r="LRV210" s="579"/>
      <c r="LRW210" s="579"/>
      <c r="LRX210" s="579"/>
      <c r="LRY210" s="579"/>
      <c r="LRZ210" s="579"/>
      <c r="LSA210" s="579"/>
      <c r="LSB210" s="579"/>
      <c r="LSC210" s="579"/>
      <c r="LSD210" s="579"/>
      <c r="LSE210" s="579"/>
      <c r="LSF210" s="579"/>
      <c r="LSG210" s="579"/>
      <c r="LSH210" s="579"/>
      <c r="LSI210" s="579"/>
      <c r="LSJ210" s="579"/>
      <c r="LSK210" s="579"/>
      <c r="LSL210" s="579"/>
      <c r="LSM210" s="579"/>
      <c r="LSN210" s="579"/>
      <c r="LSO210" s="579"/>
      <c r="LSP210" s="579"/>
      <c r="LSQ210" s="579"/>
      <c r="LSR210" s="579"/>
      <c r="LSS210" s="579"/>
      <c r="LST210" s="579"/>
      <c r="LSU210" s="579"/>
      <c r="LSV210" s="579"/>
      <c r="LSW210" s="579"/>
      <c r="LSX210" s="579"/>
      <c r="LSY210" s="579"/>
      <c r="LSZ210" s="579"/>
      <c r="LTA210" s="579"/>
      <c r="LTB210" s="579"/>
      <c r="LTC210" s="579"/>
      <c r="LTD210" s="579"/>
      <c r="LTE210" s="579"/>
      <c r="LTF210" s="579"/>
      <c r="LTG210" s="579"/>
      <c r="LTH210" s="579"/>
      <c r="LTI210" s="579"/>
      <c r="LTJ210" s="579"/>
      <c r="LTK210" s="579"/>
      <c r="LTL210" s="579"/>
      <c r="LTM210" s="579"/>
      <c r="LTN210" s="579"/>
      <c r="LTO210" s="579"/>
      <c r="LTP210" s="579"/>
      <c r="LTQ210" s="579"/>
      <c r="LTR210" s="579"/>
      <c r="LTS210" s="579"/>
      <c r="LTT210" s="579"/>
      <c r="LTU210" s="579"/>
      <c r="LTV210" s="579"/>
      <c r="LTW210" s="579"/>
      <c r="LTX210" s="579"/>
      <c r="LTY210" s="579"/>
      <c r="LTZ210" s="579"/>
      <c r="LUA210" s="579"/>
      <c r="LUB210" s="579"/>
      <c r="LUC210" s="579"/>
      <c r="LUD210" s="579"/>
      <c r="LUE210" s="579"/>
      <c r="LUF210" s="579"/>
      <c r="LUG210" s="579"/>
      <c r="LUH210" s="579"/>
      <c r="LUI210" s="579"/>
      <c r="LUJ210" s="579"/>
      <c r="LUK210" s="579"/>
      <c r="LUL210" s="579"/>
      <c r="LUM210" s="579"/>
      <c r="LUN210" s="579"/>
      <c r="LUO210" s="579"/>
      <c r="LUP210" s="579"/>
      <c r="LUQ210" s="579"/>
      <c r="LUR210" s="579"/>
      <c r="LUS210" s="579"/>
      <c r="LUT210" s="579"/>
      <c r="LUU210" s="579"/>
      <c r="LUV210" s="579"/>
      <c r="LUW210" s="579"/>
      <c r="LUX210" s="579"/>
      <c r="LUY210" s="579"/>
      <c r="LUZ210" s="579"/>
      <c r="LVA210" s="579"/>
      <c r="LVB210" s="579"/>
      <c r="LVC210" s="579"/>
      <c r="LVD210" s="579"/>
      <c r="LVE210" s="579"/>
      <c r="LVF210" s="579"/>
      <c r="LVG210" s="579"/>
      <c r="LVH210" s="579"/>
      <c r="LVI210" s="579"/>
      <c r="LVJ210" s="579"/>
      <c r="LVK210" s="579"/>
      <c r="LVL210" s="579"/>
      <c r="LVM210" s="579"/>
      <c r="LVN210" s="579"/>
      <c r="LVO210" s="579"/>
      <c r="LVP210" s="579"/>
      <c r="LVQ210" s="579"/>
      <c r="LVR210" s="579"/>
      <c r="LVS210" s="579"/>
      <c r="LVT210" s="579"/>
      <c r="LVU210" s="579"/>
      <c r="LVV210" s="579"/>
      <c r="LVW210" s="579"/>
      <c r="LVX210" s="579"/>
      <c r="LVY210" s="579"/>
      <c r="LVZ210" s="579"/>
      <c r="LWA210" s="579"/>
      <c r="LWB210" s="579"/>
      <c r="LWC210" s="579"/>
      <c r="LWD210" s="579"/>
      <c r="LWE210" s="579"/>
      <c r="LWF210" s="579"/>
      <c r="LWG210" s="579"/>
      <c r="LWH210" s="579"/>
      <c r="LWI210" s="579"/>
      <c r="LWJ210" s="579"/>
      <c r="LWK210" s="579"/>
      <c r="LWL210" s="579"/>
      <c r="LWM210" s="579"/>
      <c r="LWN210" s="579"/>
      <c r="LWO210" s="579"/>
      <c r="LWP210" s="579"/>
      <c r="LWQ210" s="579"/>
      <c r="LWR210" s="579"/>
      <c r="LWS210" s="579"/>
      <c r="LWT210" s="579"/>
      <c r="LWU210" s="579"/>
      <c r="LWV210" s="579"/>
      <c r="LWW210" s="579"/>
      <c r="LWX210" s="579"/>
      <c r="LWY210" s="579"/>
      <c r="LWZ210" s="579"/>
      <c r="LXA210" s="579"/>
      <c r="LXB210" s="579"/>
      <c r="LXC210" s="579"/>
      <c r="LXD210" s="579"/>
      <c r="LXE210" s="579"/>
      <c r="LXF210" s="579"/>
      <c r="LXG210" s="579"/>
      <c r="LXH210" s="579"/>
      <c r="LXI210" s="579"/>
      <c r="LXJ210" s="579"/>
      <c r="LXK210" s="579"/>
      <c r="LXL210" s="579"/>
      <c r="LXM210" s="579"/>
      <c r="LXN210" s="579"/>
      <c r="LXO210" s="579"/>
      <c r="LXP210" s="579"/>
      <c r="LXQ210" s="579"/>
      <c r="LXR210" s="579"/>
      <c r="LXS210" s="579"/>
      <c r="LXT210" s="579"/>
      <c r="LXU210" s="579"/>
      <c r="LXV210" s="579"/>
      <c r="LXW210" s="579"/>
      <c r="LXX210" s="579"/>
      <c r="LXY210" s="579"/>
      <c r="LXZ210" s="579"/>
      <c r="LYA210" s="579"/>
      <c r="LYB210" s="579"/>
      <c r="LYC210" s="579"/>
      <c r="LYD210" s="579"/>
      <c r="LYE210" s="579"/>
      <c r="LYF210" s="579"/>
      <c r="LYG210" s="579"/>
      <c r="LYH210" s="579"/>
      <c r="LYI210" s="579"/>
      <c r="LYJ210" s="579"/>
      <c r="LYK210" s="579"/>
      <c r="LYL210" s="579"/>
      <c r="LYM210" s="579"/>
      <c r="LYN210" s="579"/>
      <c r="LYO210" s="579"/>
      <c r="LYP210" s="579"/>
      <c r="LYQ210" s="579"/>
      <c r="LYR210" s="579"/>
      <c r="LYS210" s="579"/>
      <c r="LYT210" s="579"/>
      <c r="LYU210" s="579"/>
      <c r="LYV210" s="579"/>
      <c r="LYW210" s="579"/>
      <c r="LYX210" s="579"/>
      <c r="LYY210" s="579"/>
      <c r="LYZ210" s="579"/>
      <c r="LZA210" s="579"/>
      <c r="LZB210" s="579"/>
      <c r="LZC210" s="579"/>
      <c r="LZD210" s="579"/>
      <c r="LZE210" s="579"/>
      <c r="LZF210" s="579"/>
      <c r="LZG210" s="579"/>
      <c r="LZH210" s="579"/>
      <c r="LZI210" s="579"/>
      <c r="LZJ210" s="579"/>
      <c r="LZK210" s="579"/>
      <c r="LZL210" s="579"/>
      <c r="LZM210" s="579"/>
      <c r="LZN210" s="579"/>
      <c r="LZO210" s="579"/>
      <c r="LZP210" s="579"/>
      <c r="LZQ210" s="579"/>
      <c r="LZR210" s="579"/>
      <c r="LZS210" s="579"/>
      <c r="LZT210" s="579"/>
      <c r="LZU210" s="579"/>
      <c r="LZV210" s="579"/>
      <c r="LZW210" s="579"/>
      <c r="LZX210" s="579"/>
      <c r="LZY210" s="579"/>
      <c r="LZZ210" s="579"/>
      <c r="MAA210" s="579"/>
      <c r="MAB210" s="579"/>
      <c r="MAC210" s="579"/>
      <c r="MAD210" s="579"/>
      <c r="MAE210" s="579"/>
      <c r="MAF210" s="579"/>
      <c r="MAG210" s="579"/>
      <c r="MAH210" s="579"/>
      <c r="MAI210" s="579"/>
      <c r="MAJ210" s="579"/>
      <c r="MAK210" s="579"/>
      <c r="MAL210" s="579"/>
      <c r="MAM210" s="579"/>
      <c r="MAN210" s="579"/>
      <c r="MAO210" s="579"/>
      <c r="MAP210" s="579"/>
      <c r="MAQ210" s="579"/>
      <c r="MAR210" s="579"/>
      <c r="MAS210" s="579"/>
      <c r="MAT210" s="579"/>
      <c r="MAU210" s="579"/>
      <c r="MAV210" s="579"/>
      <c r="MAW210" s="579"/>
      <c r="MAX210" s="579"/>
      <c r="MAY210" s="579"/>
      <c r="MAZ210" s="579"/>
      <c r="MBA210" s="579"/>
      <c r="MBB210" s="579"/>
      <c r="MBC210" s="579"/>
      <c r="MBD210" s="579"/>
      <c r="MBE210" s="579"/>
      <c r="MBF210" s="579"/>
      <c r="MBG210" s="579"/>
      <c r="MBH210" s="579"/>
      <c r="MBI210" s="579"/>
      <c r="MBJ210" s="579"/>
      <c r="MBK210" s="579"/>
      <c r="MBL210" s="579"/>
      <c r="MBM210" s="579"/>
      <c r="MBN210" s="579"/>
      <c r="MBO210" s="579"/>
      <c r="MBP210" s="579"/>
      <c r="MBQ210" s="579"/>
      <c r="MBR210" s="579"/>
      <c r="MBS210" s="579"/>
      <c r="MBT210" s="579"/>
      <c r="MBU210" s="579"/>
      <c r="MBV210" s="579"/>
      <c r="MBW210" s="579"/>
      <c r="MBX210" s="579"/>
      <c r="MBY210" s="579"/>
      <c r="MBZ210" s="579"/>
      <c r="MCA210" s="579"/>
      <c r="MCB210" s="579"/>
      <c r="MCC210" s="579"/>
      <c r="MCD210" s="579"/>
      <c r="MCE210" s="579"/>
      <c r="MCF210" s="579"/>
      <c r="MCG210" s="579"/>
      <c r="MCH210" s="579"/>
      <c r="MCI210" s="579"/>
      <c r="MCJ210" s="579"/>
      <c r="MCK210" s="579"/>
      <c r="MCL210" s="579"/>
      <c r="MCM210" s="579"/>
      <c r="MCN210" s="579"/>
      <c r="MCO210" s="579"/>
      <c r="MCP210" s="579"/>
      <c r="MCQ210" s="579"/>
      <c r="MCR210" s="579"/>
      <c r="MCS210" s="579"/>
      <c r="MCT210" s="579"/>
      <c r="MCU210" s="579"/>
      <c r="MCV210" s="579"/>
      <c r="MCW210" s="579"/>
      <c r="MCX210" s="579"/>
      <c r="MCY210" s="579"/>
      <c r="MCZ210" s="579"/>
      <c r="MDA210" s="579"/>
      <c r="MDB210" s="579"/>
      <c r="MDC210" s="579"/>
      <c r="MDD210" s="579"/>
      <c r="MDE210" s="579"/>
      <c r="MDF210" s="579"/>
      <c r="MDG210" s="579"/>
      <c r="MDH210" s="579"/>
      <c r="MDI210" s="579"/>
      <c r="MDJ210" s="579"/>
      <c r="MDK210" s="579"/>
      <c r="MDL210" s="579"/>
      <c r="MDM210" s="579"/>
      <c r="MDN210" s="579"/>
      <c r="MDO210" s="579"/>
      <c r="MDP210" s="579"/>
      <c r="MDQ210" s="579"/>
      <c r="MDR210" s="579"/>
      <c r="MDS210" s="579"/>
      <c r="MDT210" s="579"/>
      <c r="MDU210" s="579"/>
      <c r="MDV210" s="579"/>
      <c r="MDW210" s="579"/>
      <c r="MDX210" s="579"/>
      <c r="MDY210" s="579"/>
      <c r="MDZ210" s="579"/>
      <c r="MEA210" s="579"/>
      <c r="MEB210" s="579"/>
      <c r="MEC210" s="579"/>
      <c r="MED210" s="579"/>
      <c r="MEE210" s="579"/>
      <c r="MEF210" s="579"/>
      <c r="MEG210" s="579"/>
      <c r="MEH210" s="579"/>
      <c r="MEI210" s="579"/>
      <c r="MEJ210" s="579"/>
      <c r="MEK210" s="579"/>
      <c r="MEL210" s="579"/>
      <c r="MEM210" s="579"/>
      <c r="MEN210" s="579"/>
      <c r="MEO210" s="579"/>
      <c r="MEP210" s="579"/>
      <c r="MEQ210" s="579"/>
      <c r="MER210" s="579"/>
      <c r="MES210" s="579"/>
      <c r="MET210" s="579"/>
      <c r="MEU210" s="579"/>
      <c r="MEV210" s="579"/>
      <c r="MEW210" s="579"/>
      <c r="MEX210" s="579"/>
      <c r="MEY210" s="579"/>
      <c r="MEZ210" s="579"/>
      <c r="MFA210" s="579"/>
      <c r="MFB210" s="579"/>
      <c r="MFC210" s="579"/>
      <c r="MFD210" s="579"/>
      <c r="MFE210" s="579"/>
      <c r="MFF210" s="579"/>
      <c r="MFG210" s="579"/>
      <c r="MFH210" s="579"/>
      <c r="MFI210" s="579"/>
      <c r="MFJ210" s="579"/>
      <c r="MFK210" s="579"/>
      <c r="MFL210" s="579"/>
      <c r="MFM210" s="579"/>
      <c r="MFN210" s="579"/>
      <c r="MFO210" s="579"/>
      <c r="MFP210" s="579"/>
      <c r="MFQ210" s="579"/>
      <c r="MFR210" s="579"/>
      <c r="MFS210" s="579"/>
      <c r="MFT210" s="579"/>
      <c r="MFU210" s="579"/>
      <c r="MFV210" s="579"/>
      <c r="MFW210" s="579"/>
      <c r="MFX210" s="579"/>
      <c r="MFY210" s="579"/>
      <c r="MFZ210" s="579"/>
      <c r="MGA210" s="579"/>
      <c r="MGB210" s="579"/>
      <c r="MGC210" s="579"/>
      <c r="MGD210" s="579"/>
      <c r="MGE210" s="579"/>
      <c r="MGF210" s="579"/>
      <c r="MGG210" s="579"/>
      <c r="MGH210" s="579"/>
      <c r="MGI210" s="579"/>
      <c r="MGJ210" s="579"/>
      <c r="MGK210" s="579"/>
      <c r="MGL210" s="579"/>
      <c r="MGM210" s="579"/>
      <c r="MGN210" s="579"/>
      <c r="MGO210" s="579"/>
      <c r="MGP210" s="579"/>
      <c r="MGQ210" s="579"/>
      <c r="MGR210" s="579"/>
      <c r="MGS210" s="579"/>
      <c r="MGT210" s="579"/>
      <c r="MGU210" s="579"/>
      <c r="MGV210" s="579"/>
      <c r="MGW210" s="579"/>
      <c r="MGX210" s="579"/>
      <c r="MGY210" s="579"/>
      <c r="MGZ210" s="579"/>
      <c r="MHA210" s="579"/>
      <c r="MHB210" s="579"/>
      <c r="MHC210" s="579"/>
      <c r="MHD210" s="579"/>
      <c r="MHE210" s="579"/>
      <c r="MHF210" s="579"/>
      <c r="MHG210" s="579"/>
      <c r="MHH210" s="579"/>
      <c r="MHI210" s="579"/>
      <c r="MHJ210" s="579"/>
      <c r="MHK210" s="579"/>
      <c r="MHL210" s="579"/>
      <c r="MHM210" s="579"/>
      <c r="MHN210" s="579"/>
      <c r="MHO210" s="579"/>
      <c r="MHP210" s="579"/>
      <c r="MHQ210" s="579"/>
      <c r="MHR210" s="579"/>
      <c r="MHS210" s="579"/>
      <c r="MHT210" s="579"/>
      <c r="MHU210" s="579"/>
      <c r="MHV210" s="579"/>
      <c r="MHW210" s="579"/>
      <c r="MHX210" s="579"/>
      <c r="MHY210" s="579"/>
      <c r="MHZ210" s="579"/>
      <c r="MIA210" s="579"/>
      <c r="MIB210" s="579"/>
      <c r="MIC210" s="579"/>
      <c r="MID210" s="579"/>
      <c r="MIE210" s="579"/>
      <c r="MIF210" s="579"/>
      <c r="MIG210" s="579"/>
      <c r="MIH210" s="579"/>
      <c r="MII210" s="579"/>
      <c r="MIJ210" s="579"/>
      <c r="MIK210" s="579"/>
      <c r="MIL210" s="579"/>
      <c r="MIM210" s="579"/>
      <c r="MIN210" s="579"/>
      <c r="MIO210" s="579"/>
      <c r="MIP210" s="579"/>
      <c r="MIQ210" s="579"/>
      <c r="MIR210" s="579"/>
      <c r="MIS210" s="579"/>
      <c r="MIT210" s="579"/>
      <c r="MIU210" s="579"/>
      <c r="MIV210" s="579"/>
      <c r="MIW210" s="579"/>
      <c r="MIX210" s="579"/>
      <c r="MIY210" s="579"/>
      <c r="MIZ210" s="579"/>
      <c r="MJA210" s="579"/>
      <c r="MJB210" s="579"/>
      <c r="MJC210" s="579"/>
      <c r="MJD210" s="579"/>
      <c r="MJE210" s="579"/>
      <c r="MJF210" s="579"/>
      <c r="MJG210" s="579"/>
      <c r="MJH210" s="579"/>
      <c r="MJI210" s="579"/>
      <c r="MJJ210" s="579"/>
      <c r="MJK210" s="579"/>
      <c r="MJL210" s="579"/>
      <c r="MJM210" s="579"/>
      <c r="MJN210" s="579"/>
      <c r="MJO210" s="579"/>
      <c r="MJP210" s="579"/>
      <c r="MJQ210" s="579"/>
      <c r="MJR210" s="579"/>
      <c r="MJS210" s="579"/>
      <c r="MJT210" s="579"/>
      <c r="MJU210" s="579"/>
      <c r="MJV210" s="579"/>
      <c r="MJW210" s="579"/>
      <c r="MJX210" s="579"/>
      <c r="MJY210" s="579"/>
      <c r="MJZ210" s="579"/>
      <c r="MKA210" s="579"/>
      <c r="MKB210" s="579"/>
      <c r="MKC210" s="579"/>
      <c r="MKD210" s="579"/>
      <c r="MKE210" s="579"/>
      <c r="MKF210" s="579"/>
      <c r="MKG210" s="579"/>
      <c r="MKH210" s="579"/>
      <c r="MKI210" s="579"/>
      <c r="MKJ210" s="579"/>
      <c r="MKK210" s="579"/>
      <c r="MKL210" s="579"/>
      <c r="MKM210" s="579"/>
      <c r="MKN210" s="579"/>
      <c r="MKO210" s="579"/>
      <c r="MKP210" s="579"/>
      <c r="MKQ210" s="579"/>
      <c r="MKR210" s="579"/>
      <c r="MKS210" s="579"/>
      <c r="MKT210" s="579"/>
      <c r="MKU210" s="579"/>
      <c r="MKV210" s="579"/>
      <c r="MKW210" s="579"/>
      <c r="MKX210" s="579"/>
      <c r="MKY210" s="579"/>
      <c r="MKZ210" s="579"/>
      <c r="MLA210" s="579"/>
      <c r="MLB210" s="579"/>
      <c r="MLC210" s="579"/>
      <c r="MLD210" s="579"/>
      <c r="MLE210" s="579"/>
      <c r="MLF210" s="579"/>
      <c r="MLG210" s="579"/>
      <c r="MLH210" s="579"/>
      <c r="MLI210" s="579"/>
      <c r="MLJ210" s="579"/>
      <c r="MLK210" s="579"/>
      <c r="MLL210" s="579"/>
      <c r="MLM210" s="579"/>
      <c r="MLN210" s="579"/>
      <c r="MLO210" s="579"/>
      <c r="MLP210" s="579"/>
      <c r="MLQ210" s="579"/>
      <c r="MLR210" s="579"/>
      <c r="MLS210" s="579"/>
      <c r="MLT210" s="579"/>
      <c r="MLU210" s="579"/>
      <c r="MLV210" s="579"/>
      <c r="MLW210" s="579"/>
      <c r="MLX210" s="579"/>
      <c r="MLY210" s="579"/>
      <c r="MLZ210" s="579"/>
      <c r="MMA210" s="579"/>
      <c r="MMB210" s="579"/>
      <c r="MMC210" s="579"/>
      <c r="MMD210" s="579"/>
      <c r="MME210" s="579"/>
      <c r="MMF210" s="579"/>
      <c r="MMG210" s="579"/>
      <c r="MMH210" s="579"/>
      <c r="MMI210" s="579"/>
      <c r="MMJ210" s="579"/>
      <c r="MMK210" s="579"/>
      <c r="MML210" s="579"/>
      <c r="MMM210" s="579"/>
      <c r="MMN210" s="579"/>
      <c r="MMO210" s="579"/>
      <c r="MMP210" s="579"/>
      <c r="MMQ210" s="579"/>
      <c r="MMR210" s="579"/>
      <c r="MMS210" s="579"/>
      <c r="MMT210" s="579"/>
      <c r="MMU210" s="579"/>
      <c r="MMV210" s="579"/>
      <c r="MMW210" s="579"/>
      <c r="MMX210" s="579"/>
      <c r="MMY210" s="579"/>
      <c r="MMZ210" s="579"/>
      <c r="MNA210" s="579"/>
      <c r="MNB210" s="579"/>
      <c r="MNC210" s="579"/>
      <c r="MND210" s="579"/>
      <c r="MNE210" s="579"/>
      <c r="MNF210" s="579"/>
      <c r="MNG210" s="579"/>
      <c r="MNH210" s="579"/>
      <c r="MNI210" s="579"/>
      <c r="MNJ210" s="579"/>
      <c r="MNK210" s="579"/>
      <c r="MNL210" s="579"/>
      <c r="MNM210" s="579"/>
      <c r="MNN210" s="579"/>
      <c r="MNO210" s="579"/>
      <c r="MNP210" s="579"/>
      <c r="MNQ210" s="579"/>
      <c r="MNR210" s="579"/>
      <c r="MNS210" s="579"/>
      <c r="MNT210" s="579"/>
      <c r="MNU210" s="579"/>
      <c r="MNV210" s="579"/>
      <c r="MNW210" s="579"/>
      <c r="MNX210" s="579"/>
      <c r="MNY210" s="579"/>
      <c r="MNZ210" s="579"/>
      <c r="MOA210" s="579"/>
      <c r="MOB210" s="579"/>
      <c r="MOC210" s="579"/>
      <c r="MOD210" s="579"/>
      <c r="MOE210" s="579"/>
      <c r="MOF210" s="579"/>
      <c r="MOG210" s="579"/>
      <c r="MOH210" s="579"/>
      <c r="MOI210" s="579"/>
      <c r="MOJ210" s="579"/>
      <c r="MOK210" s="579"/>
      <c r="MOL210" s="579"/>
      <c r="MOM210" s="579"/>
      <c r="MON210" s="579"/>
      <c r="MOO210" s="579"/>
      <c r="MOP210" s="579"/>
      <c r="MOQ210" s="579"/>
      <c r="MOR210" s="579"/>
      <c r="MOS210" s="579"/>
      <c r="MOT210" s="579"/>
      <c r="MOU210" s="579"/>
      <c r="MOV210" s="579"/>
      <c r="MOW210" s="579"/>
      <c r="MOX210" s="579"/>
      <c r="MOY210" s="579"/>
      <c r="MOZ210" s="579"/>
      <c r="MPA210" s="579"/>
      <c r="MPB210" s="579"/>
      <c r="MPC210" s="579"/>
      <c r="MPD210" s="579"/>
      <c r="MPE210" s="579"/>
      <c r="MPF210" s="579"/>
      <c r="MPG210" s="579"/>
      <c r="MPH210" s="579"/>
      <c r="MPI210" s="579"/>
      <c r="MPJ210" s="579"/>
      <c r="MPK210" s="579"/>
      <c r="MPL210" s="579"/>
      <c r="MPM210" s="579"/>
      <c r="MPN210" s="579"/>
      <c r="MPO210" s="579"/>
      <c r="MPP210" s="579"/>
      <c r="MPQ210" s="579"/>
      <c r="MPR210" s="579"/>
      <c r="MPS210" s="579"/>
      <c r="MPT210" s="579"/>
      <c r="MPU210" s="579"/>
      <c r="MPV210" s="579"/>
      <c r="MPW210" s="579"/>
      <c r="MPX210" s="579"/>
      <c r="MPY210" s="579"/>
      <c r="MPZ210" s="579"/>
      <c r="MQA210" s="579"/>
      <c r="MQB210" s="579"/>
      <c r="MQC210" s="579"/>
      <c r="MQD210" s="579"/>
      <c r="MQE210" s="579"/>
      <c r="MQF210" s="579"/>
      <c r="MQG210" s="579"/>
      <c r="MQH210" s="579"/>
      <c r="MQI210" s="579"/>
      <c r="MQJ210" s="579"/>
      <c r="MQK210" s="579"/>
      <c r="MQL210" s="579"/>
      <c r="MQM210" s="579"/>
      <c r="MQN210" s="579"/>
      <c r="MQO210" s="579"/>
      <c r="MQP210" s="579"/>
      <c r="MQQ210" s="579"/>
      <c r="MQR210" s="579"/>
      <c r="MQS210" s="579"/>
      <c r="MQT210" s="579"/>
      <c r="MQU210" s="579"/>
      <c r="MQV210" s="579"/>
      <c r="MQW210" s="579"/>
      <c r="MQX210" s="579"/>
      <c r="MQY210" s="579"/>
      <c r="MQZ210" s="579"/>
      <c r="MRA210" s="579"/>
      <c r="MRB210" s="579"/>
      <c r="MRC210" s="579"/>
      <c r="MRD210" s="579"/>
      <c r="MRE210" s="579"/>
      <c r="MRF210" s="579"/>
      <c r="MRG210" s="579"/>
      <c r="MRH210" s="579"/>
      <c r="MRI210" s="579"/>
      <c r="MRJ210" s="579"/>
      <c r="MRK210" s="579"/>
      <c r="MRL210" s="579"/>
      <c r="MRM210" s="579"/>
      <c r="MRN210" s="579"/>
      <c r="MRO210" s="579"/>
      <c r="MRP210" s="579"/>
      <c r="MRQ210" s="579"/>
      <c r="MRR210" s="579"/>
      <c r="MRS210" s="579"/>
      <c r="MRT210" s="579"/>
      <c r="MRU210" s="579"/>
      <c r="MRV210" s="579"/>
      <c r="MRW210" s="579"/>
      <c r="MRX210" s="579"/>
      <c r="MRY210" s="579"/>
      <c r="MRZ210" s="579"/>
      <c r="MSA210" s="579"/>
      <c r="MSB210" s="579"/>
      <c r="MSC210" s="579"/>
      <c r="MSD210" s="579"/>
      <c r="MSE210" s="579"/>
      <c r="MSF210" s="579"/>
      <c r="MSG210" s="579"/>
      <c r="MSH210" s="579"/>
      <c r="MSI210" s="579"/>
      <c r="MSJ210" s="579"/>
      <c r="MSK210" s="579"/>
      <c r="MSL210" s="579"/>
      <c r="MSM210" s="579"/>
      <c r="MSN210" s="579"/>
      <c r="MSO210" s="579"/>
      <c r="MSP210" s="579"/>
      <c r="MSQ210" s="579"/>
      <c r="MSR210" s="579"/>
      <c r="MSS210" s="579"/>
      <c r="MST210" s="579"/>
      <c r="MSU210" s="579"/>
      <c r="MSV210" s="579"/>
      <c r="MSW210" s="579"/>
      <c r="MSX210" s="579"/>
      <c r="MSY210" s="579"/>
      <c r="MSZ210" s="579"/>
      <c r="MTA210" s="579"/>
      <c r="MTB210" s="579"/>
      <c r="MTC210" s="579"/>
      <c r="MTD210" s="579"/>
      <c r="MTE210" s="579"/>
      <c r="MTF210" s="579"/>
      <c r="MTG210" s="579"/>
      <c r="MTH210" s="579"/>
      <c r="MTI210" s="579"/>
      <c r="MTJ210" s="579"/>
      <c r="MTK210" s="579"/>
      <c r="MTL210" s="579"/>
      <c r="MTM210" s="579"/>
      <c r="MTN210" s="579"/>
      <c r="MTO210" s="579"/>
      <c r="MTP210" s="579"/>
      <c r="MTQ210" s="579"/>
      <c r="MTR210" s="579"/>
      <c r="MTS210" s="579"/>
      <c r="MTT210" s="579"/>
      <c r="MTU210" s="579"/>
      <c r="MTV210" s="579"/>
      <c r="MTW210" s="579"/>
      <c r="MTX210" s="579"/>
      <c r="MTY210" s="579"/>
      <c r="MTZ210" s="579"/>
      <c r="MUA210" s="579"/>
      <c r="MUB210" s="579"/>
      <c r="MUC210" s="579"/>
      <c r="MUD210" s="579"/>
      <c r="MUE210" s="579"/>
      <c r="MUF210" s="579"/>
      <c r="MUG210" s="579"/>
      <c r="MUH210" s="579"/>
      <c r="MUI210" s="579"/>
      <c r="MUJ210" s="579"/>
      <c r="MUK210" s="579"/>
      <c r="MUL210" s="579"/>
      <c r="MUM210" s="579"/>
      <c r="MUN210" s="579"/>
      <c r="MUO210" s="579"/>
      <c r="MUP210" s="579"/>
      <c r="MUQ210" s="579"/>
      <c r="MUR210" s="579"/>
      <c r="MUS210" s="579"/>
      <c r="MUT210" s="579"/>
      <c r="MUU210" s="579"/>
      <c r="MUV210" s="579"/>
      <c r="MUW210" s="579"/>
      <c r="MUX210" s="579"/>
      <c r="MUY210" s="579"/>
      <c r="MUZ210" s="579"/>
      <c r="MVA210" s="579"/>
      <c r="MVB210" s="579"/>
      <c r="MVC210" s="579"/>
      <c r="MVD210" s="579"/>
      <c r="MVE210" s="579"/>
      <c r="MVF210" s="579"/>
      <c r="MVG210" s="579"/>
      <c r="MVH210" s="579"/>
      <c r="MVI210" s="579"/>
      <c r="MVJ210" s="579"/>
      <c r="MVK210" s="579"/>
      <c r="MVL210" s="579"/>
      <c r="MVM210" s="579"/>
      <c r="MVN210" s="579"/>
      <c r="MVO210" s="579"/>
      <c r="MVP210" s="579"/>
      <c r="MVQ210" s="579"/>
      <c r="MVR210" s="579"/>
      <c r="MVS210" s="579"/>
      <c r="MVT210" s="579"/>
      <c r="MVU210" s="579"/>
      <c r="MVV210" s="579"/>
      <c r="MVW210" s="579"/>
      <c r="MVX210" s="579"/>
      <c r="MVY210" s="579"/>
      <c r="MVZ210" s="579"/>
      <c r="MWA210" s="579"/>
      <c r="MWB210" s="579"/>
      <c r="MWC210" s="579"/>
      <c r="MWD210" s="579"/>
      <c r="MWE210" s="579"/>
      <c r="MWF210" s="579"/>
      <c r="MWG210" s="579"/>
      <c r="MWH210" s="579"/>
      <c r="MWI210" s="579"/>
      <c r="MWJ210" s="579"/>
      <c r="MWK210" s="579"/>
      <c r="MWL210" s="579"/>
      <c r="MWM210" s="579"/>
      <c r="MWN210" s="579"/>
      <c r="MWO210" s="579"/>
      <c r="MWP210" s="579"/>
      <c r="MWQ210" s="579"/>
      <c r="MWR210" s="579"/>
      <c r="MWS210" s="579"/>
      <c r="MWT210" s="579"/>
      <c r="MWU210" s="579"/>
      <c r="MWV210" s="579"/>
      <c r="MWW210" s="579"/>
      <c r="MWX210" s="579"/>
      <c r="MWY210" s="579"/>
      <c r="MWZ210" s="579"/>
      <c r="MXA210" s="579"/>
      <c r="MXB210" s="579"/>
      <c r="MXC210" s="579"/>
      <c r="MXD210" s="579"/>
      <c r="MXE210" s="579"/>
      <c r="MXF210" s="579"/>
      <c r="MXG210" s="579"/>
      <c r="MXH210" s="579"/>
      <c r="MXI210" s="579"/>
      <c r="MXJ210" s="579"/>
      <c r="MXK210" s="579"/>
      <c r="MXL210" s="579"/>
      <c r="MXM210" s="579"/>
      <c r="MXN210" s="579"/>
      <c r="MXO210" s="579"/>
      <c r="MXP210" s="579"/>
      <c r="MXQ210" s="579"/>
      <c r="MXR210" s="579"/>
      <c r="MXS210" s="579"/>
      <c r="MXT210" s="579"/>
      <c r="MXU210" s="579"/>
      <c r="MXV210" s="579"/>
      <c r="MXW210" s="579"/>
      <c r="MXX210" s="579"/>
      <c r="MXY210" s="579"/>
      <c r="MXZ210" s="579"/>
      <c r="MYA210" s="579"/>
      <c r="MYB210" s="579"/>
      <c r="MYC210" s="579"/>
      <c r="MYD210" s="579"/>
      <c r="MYE210" s="579"/>
      <c r="MYF210" s="579"/>
      <c r="MYG210" s="579"/>
      <c r="MYH210" s="579"/>
      <c r="MYI210" s="579"/>
      <c r="MYJ210" s="579"/>
      <c r="MYK210" s="579"/>
      <c r="MYL210" s="579"/>
      <c r="MYM210" s="579"/>
      <c r="MYN210" s="579"/>
      <c r="MYO210" s="579"/>
      <c r="MYP210" s="579"/>
      <c r="MYQ210" s="579"/>
      <c r="MYR210" s="579"/>
      <c r="MYS210" s="579"/>
      <c r="MYT210" s="579"/>
      <c r="MYU210" s="579"/>
      <c r="MYV210" s="579"/>
      <c r="MYW210" s="579"/>
      <c r="MYX210" s="579"/>
      <c r="MYY210" s="579"/>
      <c r="MYZ210" s="579"/>
      <c r="MZA210" s="579"/>
      <c r="MZB210" s="579"/>
      <c r="MZC210" s="579"/>
      <c r="MZD210" s="579"/>
      <c r="MZE210" s="579"/>
      <c r="MZF210" s="579"/>
      <c r="MZG210" s="579"/>
      <c r="MZH210" s="579"/>
      <c r="MZI210" s="579"/>
      <c r="MZJ210" s="579"/>
      <c r="MZK210" s="579"/>
      <c r="MZL210" s="579"/>
      <c r="MZM210" s="579"/>
      <c r="MZN210" s="579"/>
      <c r="MZO210" s="579"/>
      <c r="MZP210" s="579"/>
      <c r="MZQ210" s="579"/>
      <c r="MZR210" s="579"/>
      <c r="MZS210" s="579"/>
      <c r="MZT210" s="579"/>
      <c r="MZU210" s="579"/>
      <c r="MZV210" s="579"/>
      <c r="MZW210" s="579"/>
      <c r="MZX210" s="579"/>
      <c r="MZY210" s="579"/>
      <c r="MZZ210" s="579"/>
      <c r="NAA210" s="579"/>
      <c r="NAB210" s="579"/>
      <c r="NAC210" s="579"/>
      <c r="NAD210" s="579"/>
      <c r="NAE210" s="579"/>
      <c r="NAF210" s="579"/>
      <c r="NAG210" s="579"/>
      <c r="NAH210" s="579"/>
      <c r="NAI210" s="579"/>
      <c r="NAJ210" s="579"/>
      <c r="NAK210" s="579"/>
      <c r="NAL210" s="579"/>
      <c r="NAM210" s="579"/>
      <c r="NAN210" s="579"/>
      <c r="NAO210" s="579"/>
      <c r="NAP210" s="579"/>
      <c r="NAQ210" s="579"/>
      <c r="NAR210" s="579"/>
      <c r="NAS210" s="579"/>
      <c r="NAT210" s="579"/>
      <c r="NAU210" s="579"/>
      <c r="NAV210" s="579"/>
      <c r="NAW210" s="579"/>
      <c r="NAX210" s="579"/>
      <c r="NAY210" s="579"/>
      <c r="NAZ210" s="579"/>
      <c r="NBA210" s="579"/>
      <c r="NBB210" s="579"/>
      <c r="NBC210" s="579"/>
      <c r="NBD210" s="579"/>
      <c r="NBE210" s="579"/>
      <c r="NBF210" s="579"/>
      <c r="NBG210" s="579"/>
      <c r="NBH210" s="579"/>
      <c r="NBI210" s="579"/>
      <c r="NBJ210" s="579"/>
      <c r="NBK210" s="579"/>
      <c r="NBL210" s="579"/>
      <c r="NBM210" s="579"/>
      <c r="NBN210" s="579"/>
      <c r="NBO210" s="579"/>
      <c r="NBP210" s="579"/>
      <c r="NBQ210" s="579"/>
      <c r="NBR210" s="579"/>
      <c r="NBS210" s="579"/>
      <c r="NBT210" s="579"/>
      <c r="NBU210" s="579"/>
      <c r="NBV210" s="579"/>
      <c r="NBW210" s="579"/>
      <c r="NBX210" s="579"/>
      <c r="NBY210" s="579"/>
      <c r="NBZ210" s="579"/>
      <c r="NCA210" s="579"/>
      <c r="NCB210" s="579"/>
      <c r="NCC210" s="579"/>
      <c r="NCD210" s="579"/>
      <c r="NCE210" s="579"/>
      <c r="NCF210" s="579"/>
      <c r="NCG210" s="579"/>
      <c r="NCH210" s="579"/>
      <c r="NCI210" s="579"/>
      <c r="NCJ210" s="579"/>
      <c r="NCK210" s="579"/>
      <c r="NCL210" s="579"/>
      <c r="NCM210" s="579"/>
      <c r="NCN210" s="579"/>
      <c r="NCO210" s="579"/>
      <c r="NCP210" s="579"/>
      <c r="NCQ210" s="579"/>
      <c r="NCR210" s="579"/>
      <c r="NCS210" s="579"/>
      <c r="NCT210" s="579"/>
      <c r="NCU210" s="579"/>
      <c r="NCV210" s="579"/>
      <c r="NCW210" s="579"/>
      <c r="NCX210" s="579"/>
      <c r="NCY210" s="579"/>
      <c r="NCZ210" s="579"/>
      <c r="NDA210" s="579"/>
      <c r="NDB210" s="579"/>
      <c r="NDC210" s="579"/>
      <c r="NDD210" s="579"/>
      <c r="NDE210" s="579"/>
      <c r="NDF210" s="579"/>
      <c r="NDG210" s="579"/>
      <c r="NDH210" s="579"/>
      <c r="NDI210" s="579"/>
      <c r="NDJ210" s="579"/>
      <c r="NDK210" s="579"/>
      <c r="NDL210" s="579"/>
      <c r="NDM210" s="579"/>
      <c r="NDN210" s="579"/>
      <c r="NDO210" s="579"/>
      <c r="NDP210" s="579"/>
      <c r="NDQ210" s="579"/>
      <c r="NDR210" s="579"/>
      <c r="NDS210" s="579"/>
      <c r="NDT210" s="579"/>
      <c r="NDU210" s="579"/>
      <c r="NDV210" s="579"/>
      <c r="NDW210" s="579"/>
      <c r="NDX210" s="579"/>
      <c r="NDY210" s="579"/>
      <c r="NDZ210" s="579"/>
      <c r="NEA210" s="579"/>
      <c r="NEB210" s="579"/>
      <c r="NEC210" s="579"/>
      <c r="NED210" s="579"/>
      <c r="NEE210" s="579"/>
      <c r="NEF210" s="579"/>
      <c r="NEG210" s="579"/>
      <c r="NEH210" s="579"/>
      <c r="NEI210" s="579"/>
      <c r="NEJ210" s="579"/>
      <c r="NEK210" s="579"/>
      <c r="NEL210" s="579"/>
      <c r="NEM210" s="579"/>
      <c r="NEN210" s="579"/>
      <c r="NEO210" s="579"/>
      <c r="NEP210" s="579"/>
      <c r="NEQ210" s="579"/>
      <c r="NER210" s="579"/>
      <c r="NES210" s="579"/>
      <c r="NET210" s="579"/>
      <c r="NEU210" s="579"/>
      <c r="NEV210" s="579"/>
      <c r="NEW210" s="579"/>
      <c r="NEX210" s="579"/>
      <c r="NEY210" s="579"/>
      <c r="NEZ210" s="579"/>
      <c r="NFA210" s="579"/>
      <c r="NFB210" s="579"/>
      <c r="NFC210" s="579"/>
      <c r="NFD210" s="579"/>
      <c r="NFE210" s="579"/>
      <c r="NFF210" s="579"/>
      <c r="NFG210" s="579"/>
      <c r="NFH210" s="579"/>
      <c r="NFI210" s="579"/>
      <c r="NFJ210" s="579"/>
      <c r="NFK210" s="579"/>
      <c r="NFL210" s="579"/>
      <c r="NFM210" s="579"/>
      <c r="NFN210" s="579"/>
      <c r="NFO210" s="579"/>
      <c r="NFP210" s="579"/>
      <c r="NFQ210" s="579"/>
      <c r="NFR210" s="579"/>
      <c r="NFS210" s="579"/>
      <c r="NFT210" s="579"/>
      <c r="NFU210" s="579"/>
      <c r="NFV210" s="579"/>
      <c r="NFW210" s="579"/>
      <c r="NFX210" s="579"/>
      <c r="NFY210" s="579"/>
      <c r="NFZ210" s="579"/>
      <c r="NGA210" s="579"/>
      <c r="NGB210" s="579"/>
      <c r="NGC210" s="579"/>
      <c r="NGD210" s="579"/>
      <c r="NGE210" s="579"/>
      <c r="NGF210" s="579"/>
      <c r="NGG210" s="579"/>
      <c r="NGH210" s="579"/>
      <c r="NGI210" s="579"/>
      <c r="NGJ210" s="579"/>
      <c r="NGK210" s="579"/>
      <c r="NGL210" s="579"/>
      <c r="NGM210" s="579"/>
      <c r="NGN210" s="579"/>
      <c r="NGO210" s="579"/>
      <c r="NGP210" s="579"/>
      <c r="NGQ210" s="579"/>
      <c r="NGR210" s="579"/>
      <c r="NGS210" s="579"/>
      <c r="NGT210" s="579"/>
      <c r="NGU210" s="579"/>
      <c r="NGV210" s="579"/>
      <c r="NGW210" s="579"/>
      <c r="NGX210" s="579"/>
      <c r="NGY210" s="579"/>
      <c r="NGZ210" s="579"/>
      <c r="NHA210" s="579"/>
      <c r="NHB210" s="579"/>
      <c r="NHC210" s="579"/>
      <c r="NHD210" s="579"/>
      <c r="NHE210" s="579"/>
      <c r="NHF210" s="579"/>
      <c r="NHG210" s="579"/>
      <c r="NHH210" s="579"/>
      <c r="NHI210" s="579"/>
      <c r="NHJ210" s="579"/>
      <c r="NHK210" s="579"/>
      <c r="NHL210" s="579"/>
      <c r="NHM210" s="579"/>
      <c r="NHN210" s="579"/>
      <c r="NHO210" s="579"/>
      <c r="NHP210" s="579"/>
      <c r="NHQ210" s="579"/>
      <c r="NHR210" s="579"/>
      <c r="NHS210" s="579"/>
      <c r="NHT210" s="579"/>
      <c r="NHU210" s="579"/>
      <c r="NHV210" s="579"/>
      <c r="NHW210" s="579"/>
      <c r="NHX210" s="579"/>
      <c r="NHY210" s="579"/>
      <c r="NHZ210" s="579"/>
      <c r="NIA210" s="579"/>
      <c r="NIB210" s="579"/>
      <c r="NIC210" s="579"/>
      <c r="NID210" s="579"/>
      <c r="NIE210" s="579"/>
      <c r="NIF210" s="579"/>
      <c r="NIG210" s="579"/>
      <c r="NIH210" s="579"/>
      <c r="NII210" s="579"/>
      <c r="NIJ210" s="579"/>
      <c r="NIK210" s="579"/>
      <c r="NIL210" s="579"/>
      <c r="NIM210" s="579"/>
      <c r="NIN210" s="579"/>
      <c r="NIO210" s="579"/>
      <c r="NIP210" s="579"/>
      <c r="NIQ210" s="579"/>
      <c r="NIR210" s="579"/>
      <c r="NIS210" s="579"/>
      <c r="NIT210" s="579"/>
      <c r="NIU210" s="579"/>
      <c r="NIV210" s="579"/>
      <c r="NIW210" s="579"/>
      <c r="NIX210" s="579"/>
      <c r="NIY210" s="579"/>
      <c r="NIZ210" s="579"/>
      <c r="NJA210" s="579"/>
      <c r="NJB210" s="579"/>
      <c r="NJC210" s="579"/>
      <c r="NJD210" s="579"/>
      <c r="NJE210" s="579"/>
      <c r="NJF210" s="579"/>
      <c r="NJG210" s="579"/>
      <c r="NJH210" s="579"/>
      <c r="NJI210" s="579"/>
      <c r="NJJ210" s="579"/>
      <c r="NJK210" s="579"/>
      <c r="NJL210" s="579"/>
      <c r="NJM210" s="579"/>
      <c r="NJN210" s="579"/>
      <c r="NJO210" s="579"/>
      <c r="NJP210" s="579"/>
      <c r="NJQ210" s="579"/>
      <c r="NJR210" s="579"/>
      <c r="NJS210" s="579"/>
      <c r="NJT210" s="579"/>
      <c r="NJU210" s="579"/>
      <c r="NJV210" s="579"/>
      <c r="NJW210" s="579"/>
      <c r="NJX210" s="579"/>
      <c r="NJY210" s="579"/>
      <c r="NJZ210" s="579"/>
      <c r="NKA210" s="579"/>
      <c r="NKB210" s="579"/>
      <c r="NKC210" s="579"/>
      <c r="NKD210" s="579"/>
      <c r="NKE210" s="579"/>
      <c r="NKF210" s="579"/>
      <c r="NKG210" s="579"/>
      <c r="NKH210" s="579"/>
      <c r="NKI210" s="579"/>
      <c r="NKJ210" s="579"/>
      <c r="NKK210" s="579"/>
      <c r="NKL210" s="579"/>
      <c r="NKM210" s="579"/>
      <c r="NKN210" s="579"/>
      <c r="NKO210" s="579"/>
      <c r="NKP210" s="579"/>
      <c r="NKQ210" s="579"/>
      <c r="NKR210" s="579"/>
      <c r="NKS210" s="579"/>
      <c r="NKT210" s="579"/>
      <c r="NKU210" s="579"/>
      <c r="NKV210" s="579"/>
      <c r="NKW210" s="579"/>
      <c r="NKX210" s="579"/>
      <c r="NKY210" s="579"/>
      <c r="NKZ210" s="579"/>
      <c r="NLA210" s="579"/>
      <c r="NLB210" s="579"/>
      <c r="NLC210" s="579"/>
      <c r="NLD210" s="579"/>
      <c r="NLE210" s="579"/>
      <c r="NLF210" s="579"/>
      <c r="NLG210" s="579"/>
      <c r="NLH210" s="579"/>
      <c r="NLI210" s="579"/>
      <c r="NLJ210" s="579"/>
      <c r="NLK210" s="579"/>
      <c r="NLL210" s="579"/>
      <c r="NLM210" s="579"/>
      <c r="NLN210" s="579"/>
      <c r="NLO210" s="579"/>
      <c r="NLP210" s="579"/>
      <c r="NLQ210" s="579"/>
      <c r="NLR210" s="579"/>
      <c r="NLS210" s="579"/>
      <c r="NLT210" s="579"/>
      <c r="NLU210" s="579"/>
      <c r="NLV210" s="579"/>
      <c r="NLW210" s="579"/>
      <c r="NLX210" s="579"/>
      <c r="NLY210" s="579"/>
      <c r="NLZ210" s="579"/>
      <c r="NMA210" s="579"/>
      <c r="NMB210" s="579"/>
      <c r="NMC210" s="579"/>
      <c r="NMD210" s="579"/>
      <c r="NME210" s="579"/>
      <c r="NMF210" s="579"/>
      <c r="NMG210" s="579"/>
      <c r="NMH210" s="579"/>
      <c r="NMI210" s="579"/>
      <c r="NMJ210" s="579"/>
      <c r="NMK210" s="579"/>
      <c r="NML210" s="579"/>
      <c r="NMM210" s="579"/>
      <c r="NMN210" s="579"/>
      <c r="NMO210" s="579"/>
      <c r="NMP210" s="579"/>
      <c r="NMQ210" s="579"/>
      <c r="NMR210" s="579"/>
      <c r="NMS210" s="579"/>
      <c r="NMT210" s="579"/>
      <c r="NMU210" s="579"/>
      <c r="NMV210" s="579"/>
      <c r="NMW210" s="579"/>
      <c r="NMX210" s="579"/>
      <c r="NMY210" s="579"/>
      <c r="NMZ210" s="579"/>
      <c r="NNA210" s="579"/>
      <c r="NNB210" s="579"/>
      <c r="NNC210" s="579"/>
      <c r="NND210" s="579"/>
      <c r="NNE210" s="579"/>
      <c r="NNF210" s="579"/>
      <c r="NNG210" s="579"/>
      <c r="NNH210" s="579"/>
      <c r="NNI210" s="579"/>
      <c r="NNJ210" s="579"/>
      <c r="NNK210" s="579"/>
      <c r="NNL210" s="579"/>
      <c r="NNM210" s="579"/>
      <c r="NNN210" s="579"/>
      <c r="NNO210" s="579"/>
      <c r="NNP210" s="579"/>
      <c r="NNQ210" s="579"/>
      <c r="NNR210" s="579"/>
      <c r="NNS210" s="579"/>
      <c r="NNT210" s="579"/>
      <c r="NNU210" s="579"/>
      <c r="NNV210" s="579"/>
      <c r="NNW210" s="579"/>
      <c r="NNX210" s="579"/>
      <c r="NNY210" s="579"/>
      <c r="NNZ210" s="579"/>
      <c r="NOA210" s="579"/>
      <c r="NOB210" s="579"/>
      <c r="NOC210" s="579"/>
      <c r="NOD210" s="579"/>
      <c r="NOE210" s="579"/>
      <c r="NOF210" s="579"/>
      <c r="NOG210" s="579"/>
      <c r="NOH210" s="579"/>
      <c r="NOI210" s="579"/>
      <c r="NOJ210" s="579"/>
      <c r="NOK210" s="579"/>
      <c r="NOL210" s="579"/>
      <c r="NOM210" s="579"/>
      <c r="NON210" s="579"/>
      <c r="NOO210" s="579"/>
      <c r="NOP210" s="579"/>
      <c r="NOQ210" s="579"/>
      <c r="NOR210" s="579"/>
      <c r="NOS210" s="579"/>
      <c r="NOT210" s="579"/>
      <c r="NOU210" s="579"/>
      <c r="NOV210" s="579"/>
      <c r="NOW210" s="579"/>
      <c r="NOX210" s="579"/>
      <c r="NOY210" s="579"/>
      <c r="NOZ210" s="579"/>
      <c r="NPA210" s="579"/>
      <c r="NPB210" s="579"/>
      <c r="NPC210" s="579"/>
      <c r="NPD210" s="579"/>
      <c r="NPE210" s="579"/>
      <c r="NPF210" s="579"/>
      <c r="NPG210" s="579"/>
      <c r="NPH210" s="579"/>
      <c r="NPI210" s="579"/>
      <c r="NPJ210" s="579"/>
      <c r="NPK210" s="579"/>
      <c r="NPL210" s="579"/>
      <c r="NPM210" s="579"/>
      <c r="NPN210" s="579"/>
      <c r="NPO210" s="579"/>
      <c r="NPP210" s="579"/>
      <c r="NPQ210" s="579"/>
      <c r="NPR210" s="579"/>
      <c r="NPS210" s="579"/>
      <c r="NPT210" s="579"/>
      <c r="NPU210" s="579"/>
      <c r="NPV210" s="579"/>
      <c r="NPW210" s="579"/>
      <c r="NPX210" s="579"/>
      <c r="NPY210" s="579"/>
      <c r="NPZ210" s="579"/>
      <c r="NQA210" s="579"/>
      <c r="NQB210" s="579"/>
      <c r="NQC210" s="579"/>
      <c r="NQD210" s="579"/>
      <c r="NQE210" s="579"/>
      <c r="NQF210" s="579"/>
      <c r="NQG210" s="579"/>
      <c r="NQH210" s="579"/>
      <c r="NQI210" s="579"/>
      <c r="NQJ210" s="579"/>
      <c r="NQK210" s="579"/>
      <c r="NQL210" s="579"/>
      <c r="NQM210" s="579"/>
      <c r="NQN210" s="579"/>
      <c r="NQO210" s="579"/>
      <c r="NQP210" s="579"/>
      <c r="NQQ210" s="579"/>
      <c r="NQR210" s="579"/>
      <c r="NQS210" s="579"/>
      <c r="NQT210" s="579"/>
      <c r="NQU210" s="579"/>
      <c r="NQV210" s="579"/>
      <c r="NQW210" s="579"/>
      <c r="NQX210" s="579"/>
      <c r="NQY210" s="579"/>
      <c r="NQZ210" s="579"/>
      <c r="NRA210" s="579"/>
      <c r="NRB210" s="579"/>
      <c r="NRC210" s="579"/>
      <c r="NRD210" s="579"/>
      <c r="NRE210" s="579"/>
      <c r="NRF210" s="579"/>
      <c r="NRG210" s="579"/>
      <c r="NRH210" s="579"/>
      <c r="NRI210" s="579"/>
      <c r="NRJ210" s="579"/>
      <c r="NRK210" s="579"/>
      <c r="NRL210" s="579"/>
      <c r="NRM210" s="579"/>
      <c r="NRN210" s="579"/>
      <c r="NRO210" s="579"/>
      <c r="NRP210" s="579"/>
      <c r="NRQ210" s="579"/>
      <c r="NRR210" s="579"/>
      <c r="NRS210" s="579"/>
      <c r="NRT210" s="579"/>
      <c r="NRU210" s="579"/>
      <c r="NRV210" s="579"/>
      <c r="NRW210" s="579"/>
      <c r="NRX210" s="579"/>
      <c r="NRY210" s="579"/>
      <c r="NRZ210" s="579"/>
      <c r="NSA210" s="579"/>
      <c r="NSB210" s="579"/>
      <c r="NSC210" s="579"/>
      <c r="NSD210" s="579"/>
      <c r="NSE210" s="579"/>
      <c r="NSF210" s="579"/>
      <c r="NSG210" s="579"/>
      <c r="NSH210" s="579"/>
      <c r="NSI210" s="579"/>
      <c r="NSJ210" s="579"/>
      <c r="NSK210" s="579"/>
      <c r="NSL210" s="579"/>
      <c r="NSM210" s="579"/>
      <c r="NSN210" s="579"/>
      <c r="NSO210" s="579"/>
      <c r="NSP210" s="579"/>
      <c r="NSQ210" s="579"/>
      <c r="NSR210" s="579"/>
      <c r="NSS210" s="579"/>
      <c r="NST210" s="579"/>
      <c r="NSU210" s="579"/>
      <c r="NSV210" s="579"/>
      <c r="NSW210" s="579"/>
      <c r="NSX210" s="579"/>
      <c r="NSY210" s="579"/>
      <c r="NSZ210" s="579"/>
      <c r="NTA210" s="579"/>
      <c r="NTB210" s="579"/>
      <c r="NTC210" s="579"/>
      <c r="NTD210" s="579"/>
      <c r="NTE210" s="579"/>
      <c r="NTF210" s="579"/>
      <c r="NTG210" s="579"/>
      <c r="NTH210" s="579"/>
      <c r="NTI210" s="579"/>
      <c r="NTJ210" s="579"/>
      <c r="NTK210" s="579"/>
      <c r="NTL210" s="579"/>
      <c r="NTM210" s="579"/>
      <c r="NTN210" s="579"/>
      <c r="NTO210" s="579"/>
      <c r="NTP210" s="579"/>
      <c r="NTQ210" s="579"/>
      <c r="NTR210" s="579"/>
      <c r="NTS210" s="579"/>
      <c r="NTT210" s="579"/>
      <c r="NTU210" s="579"/>
      <c r="NTV210" s="579"/>
      <c r="NTW210" s="579"/>
      <c r="NTX210" s="579"/>
      <c r="NTY210" s="579"/>
      <c r="NTZ210" s="579"/>
      <c r="NUA210" s="579"/>
      <c r="NUB210" s="579"/>
      <c r="NUC210" s="579"/>
      <c r="NUD210" s="579"/>
      <c r="NUE210" s="579"/>
      <c r="NUF210" s="579"/>
      <c r="NUG210" s="579"/>
      <c r="NUH210" s="579"/>
      <c r="NUI210" s="579"/>
      <c r="NUJ210" s="579"/>
      <c r="NUK210" s="579"/>
      <c r="NUL210" s="579"/>
      <c r="NUM210" s="579"/>
      <c r="NUN210" s="579"/>
      <c r="NUO210" s="579"/>
      <c r="NUP210" s="579"/>
      <c r="NUQ210" s="579"/>
      <c r="NUR210" s="579"/>
      <c r="NUS210" s="579"/>
      <c r="NUT210" s="579"/>
      <c r="NUU210" s="579"/>
      <c r="NUV210" s="579"/>
      <c r="NUW210" s="579"/>
      <c r="NUX210" s="579"/>
      <c r="NUY210" s="579"/>
      <c r="NUZ210" s="579"/>
      <c r="NVA210" s="579"/>
      <c r="NVB210" s="579"/>
      <c r="NVC210" s="579"/>
      <c r="NVD210" s="579"/>
      <c r="NVE210" s="579"/>
      <c r="NVF210" s="579"/>
      <c r="NVG210" s="579"/>
      <c r="NVH210" s="579"/>
      <c r="NVI210" s="579"/>
      <c r="NVJ210" s="579"/>
      <c r="NVK210" s="579"/>
      <c r="NVL210" s="579"/>
      <c r="NVM210" s="579"/>
      <c r="NVN210" s="579"/>
      <c r="NVO210" s="579"/>
      <c r="NVP210" s="579"/>
      <c r="NVQ210" s="579"/>
      <c r="NVR210" s="579"/>
      <c r="NVS210" s="579"/>
      <c r="NVT210" s="579"/>
      <c r="NVU210" s="579"/>
      <c r="NVV210" s="579"/>
      <c r="NVW210" s="579"/>
      <c r="NVX210" s="579"/>
      <c r="NVY210" s="579"/>
      <c r="NVZ210" s="579"/>
      <c r="NWA210" s="579"/>
      <c r="NWB210" s="579"/>
      <c r="NWC210" s="579"/>
      <c r="NWD210" s="579"/>
      <c r="NWE210" s="579"/>
      <c r="NWF210" s="579"/>
      <c r="NWG210" s="579"/>
      <c r="NWH210" s="579"/>
      <c r="NWI210" s="579"/>
      <c r="NWJ210" s="579"/>
      <c r="NWK210" s="579"/>
      <c r="NWL210" s="579"/>
      <c r="NWM210" s="579"/>
      <c r="NWN210" s="579"/>
      <c r="NWO210" s="579"/>
      <c r="NWP210" s="579"/>
      <c r="NWQ210" s="579"/>
      <c r="NWR210" s="579"/>
      <c r="NWS210" s="579"/>
      <c r="NWT210" s="579"/>
      <c r="NWU210" s="579"/>
      <c r="NWV210" s="579"/>
      <c r="NWW210" s="579"/>
      <c r="NWX210" s="579"/>
      <c r="NWY210" s="579"/>
      <c r="NWZ210" s="579"/>
      <c r="NXA210" s="579"/>
      <c r="NXB210" s="579"/>
      <c r="NXC210" s="579"/>
      <c r="NXD210" s="579"/>
      <c r="NXE210" s="579"/>
      <c r="NXF210" s="579"/>
      <c r="NXG210" s="579"/>
      <c r="NXH210" s="579"/>
      <c r="NXI210" s="579"/>
      <c r="NXJ210" s="579"/>
      <c r="NXK210" s="579"/>
      <c r="NXL210" s="579"/>
      <c r="NXM210" s="579"/>
      <c r="NXN210" s="579"/>
      <c r="NXO210" s="579"/>
      <c r="NXP210" s="579"/>
      <c r="NXQ210" s="579"/>
      <c r="NXR210" s="579"/>
      <c r="NXS210" s="579"/>
      <c r="NXT210" s="579"/>
      <c r="NXU210" s="579"/>
      <c r="NXV210" s="579"/>
      <c r="NXW210" s="579"/>
      <c r="NXX210" s="579"/>
      <c r="NXY210" s="579"/>
      <c r="NXZ210" s="579"/>
      <c r="NYA210" s="579"/>
      <c r="NYB210" s="579"/>
      <c r="NYC210" s="579"/>
      <c r="NYD210" s="579"/>
      <c r="NYE210" s="579"/>
      <c r="NYF210" s="579"/>
      <c r="NYG210" s="579"/>
      <c r="NYH210" s="579"/>
      <c r="NYI210" s="579"/>
      <c r="NYJ210" s="579"/>
      <c r="NYK210" s="579"/>
      <c r="NYL210" s="579"/>
      <c r="NYM210" s="579"/>
      <c r="NYN210" s="579"/>
      <c r="NYO210" s="579"/>
      <c r="NYP210" s="579"/>
      <c r="NYQ210" s="579"/>
      <c r="NYR210" s="579"/>
      <c r="NYS210" s="579"/>
      <c r="NYT210" s="579"/>
      <c r="NYU210" s="579"/>
      <c r="NYV210" s="579"/>
      <c r="NYW210" s="579"/>
      <c r="NYX210" s="579"/>
      <c r="NYY210" s="579"/>
      <c r="NYZ210" s="579"/>
      <c r="NZA210" s="579"/>
      <c r="NZB210" s="579"/>
      <c r="NZC210" s="579"/>
      <c r="NZD210" s="579"/>
      <c r="NZE210" s="579"/>
      <c r="NZF210" s="579"/>
      <c r="NZG210" s="579"/>
      <c r="NZH210" s="579"/>
      <c r="NZI210" s="579"/>
      <c r="NZJ210" s="579"/>
      <c r="NZK210" s="579"/>
      <c r="NZL210" s="579"/>
      <c r="NZM210" s="579"/>
      <c r="NZN210" s="579"/>
      <c r="NZO210" s="579"/>
      <c r="NZP210" s="579"/>
      <c r="NZQ210" s="579"/>
      <c r="NZR210" s="579"/>
      <c r="NZS210" s="579"/>
      <c r="NZT210" s="579"/>
      <c r="NZU210" s="579"/>
      <c r="NZV210" s="579"/>
      <c r="NZW210" s="579"/>
      <c r="NZX210" s="579"/>
      <c r="NZY210" s="579"/>
      <c r="NZZ210" s="579"/>
      <c r="OAA210" s="579"/>
      <c r="OAB210" s="579"/>
      <c r="OAC210" s="579"/>
      <c r="OAD210" s="579"/>
      <c r="OAE210" s="579"/>
      <c r="OAF210" s="579"/>
      <c r="OAG210" s="579"/>
      <c r="OAH210" s="579"/>
      <c r="OAI210" s="579"/>
      <c r="OAJ210" s="579"/>
      <c r="OAK210" s="579"/>
      <c r="OAL210" s="579"/>
      <c r="OAM210" s="579"/>
      <c r="OAN210" s="579"/>
      <c r="OAO210" s="579"/>
      <c r="OAP210" s="579"/>
      <c r="OAQ210" s="579"/>
      <c r="OAR210" s="579"/>
      <c r="OAS210" s="579"/>
      <c r="OAT210" s="579"/>
      <c r="OAU210" s="579"/>
      <c r="OAV210" s="579"/>
      <c r="OAW210" s="579"/>
      <c r="OAX210" s="579"/>
      <c r="OAY210" s="579"/>
      <c r="OAZ210" s="579"/>
      <c r="OBA210" s="579"/>
      <c r="OBB210" s="579"/>
      <c r="OBC210" s="579"/>
      <c r="OBD210" s="579"/>
      <c r="OBE210" s="579"/>
      <c r="OBF210" s="579"/>
      <c r="OBG210" s="579"/>
      <c r="OBH210" s="579"/>
      <c r="OBI210" s="579"/>
      <c r="OBJ210" s="579"/>
      <c r="OBK210" s="579"/>
      <c r="OBL210" s="579"/>
      <c r="OBM210" s="579"/>
      <c r="OBN210" s="579"/>
      <c r="OBO210" s="579"/>
      <c r="OBP210" s="579"/>
      <c r="OBQ210" s="579"/>
      <c r="OBR210" s="579"/>
      <c r="OBS210" s="579"/>
      <c r="OBT210" s="579"/>
      <c r="OBU210" s="579"/>
      <c r="OBV210" s="579"/>
      <c r="OBW210" s="579"/>
      <c r="OBX210" s="579"/>
      <c r="OBY210" s="579"/>
      <c r="OBZ210" s="579"/>
      <c r="OCA210" s="579"/>
      <c r="OCB210" s="579"/>
      <c r="OCC210" s="579"/>
      <c r="OCD210" s="579"/>
      <c r="OCE210" s="579"/>
      <c r="OCF210" s="579"/>
      <c r="OCG210" s="579"/>
      <c r="OCH210" s="579"/>
      <c r="OCI210" s="579"/>
      <c r="OCJ210" s="579"/>
      <c r="OCK210" s="579"/>
      <c r="OCL210" s="579"/>
      <c r="OCM210" s="579"/>
      <c r="OCN210" s="579"/>
      <c r="OCO210" s="579"/>
      <c r="OCP210" s="579"/>
      <c r="OCQ210" s="579"/>
      <c r="OCR210" s="579"/>
      <c r="OCS210" s="579"/>
      <c r="OCT210" s="579"/>
      <c r="OCU210" s="579"/>
      <c r="OCV210" s="579"/>
      <c r="OCW210" s="579"/>
      <c r="OCX210" s="579"/>
      <c r="OCY210" s="579"/>
      <c r="OCZ210" s="579"/>
      <c r="ODA210" s="579"/>
      <c r="ODB210" s="579"/>
      <c r="ODC210" s="579"/>
      <c r="ODD210" s="579"/>
      <c r="ODE210" s="579"/>
      <c r="ODF210" s="579"/>
      <c r="ODG210" s="579"/>
      <c r="ODH210" s="579"/>
      <c r="ODI210" s="579"/>
      <c r="ODJ210" s="579"/>
      <c r="ODK210" s="579"/>
      <c r="ODL210" s="579"/>
      <c r="ODM210" s="579"/>
      <c r="ODN210" s="579"/>
      <c r="ODO210" s="579"/>
      <c r="ODP210" s="579"/>
      <c r="ODQ210" s="579"/>
      <c r="ODR210" s="579"/>
      <c r="ODS210" s="579"/>
      <c r="ODT210" s="579"/>
      <c r="ODU210" s="579"/>
      <c r="ODV210" s="579"/>
      <c r="ODW210" s="579"/>
      <c r="ODX210" s="579"/>
      <c r="ODY210" s="579"/>
      <c r="ODZ210" s="579"/>
      <c r="OEA210" s="579"/>
      <c r="OEB210" s="579"/>
      <c r="OEC210" s="579"/>
      <c r="OED210" s="579"/>
      <c r="OEE210" s="579"/>
      <c r="OEF210" s="579"/>
      <c r="OEG210" s="579"/>
      <c r="OEH210" s="579"/>
      <c r="OEI210" s="579"/>
      <c r="OEJ210" s="579"/>
      <c r="OEK210" s="579"/>
      <c r="OEL210" s="579"/>
      <c r="OEM210" s="579"/>
      <c r="OEN210" s="579"/>
      <c r="OEO210" s="579"/>
      <c r="OEP210" s="579"/>
      <c r="OEQ210" s="579"/>
      <c r="OER210" s="579"/>
      <c r="OES210" s="579"/>
      <c r="OET210" s="579"/>
      <c r="OEU210" s="579"/>
      <c r="OEV210" s="579"/>
      <c r="OEW210" s="579"/>
      <c r="OEX210" s="579"/>
      <c r="OEY210" s="579"/>
      <c r="OEZ210" s="579"/>
      <c r="OFA210" s="579"/>
      <c r="OFB210" s="579"/>
      <c r="OFC210" s="579"/>
      <c r="OFD210" s="579"/>
      <c r="OFE210" s="579"/>
      <c r="OFF210" s="579"/>
      <c r="OFG210" s="579"/>
      <c r="OFH210" s="579"/>
      <c r="OFI210" s="579"/>
      <c r="OFJ210" s="579"/>
      <c r="OFK210" s="579"/>
      <c r="OFL210" s="579"/>
      <c r="OFM210" s="579"/>
      <c r="OFN210" s="579"/>
      <c r="OFO210" s="579"/>
      <c r="OFP210" s="579"/>
      <c r="OFQ210" s="579"/>
      <c r="OFR210" s="579"/>
      <c r="OFS210" s="579"/>
      <c r="OFT210" s="579"/>
      <c r="OFU210" s="579"/>
      <c r="OFV210" s="579"/>
      <c r="OFW210" s="579"/>
      <c r="OFX210" s="579"/>
      <c r="OFY210" s="579"/>
      <c r="OFZ210" s="579"/>
      <c r="OGA210" s="579"/>
      <c r="OGB210" s="579"/>
      <c r="OGC210" s="579"/>
      <c r="OGD210" s="579"/>
      <c r="OGE210" s="579"/>
      <c r="OGF210" s="579"/>
      <c r="OGG210" s="579"/>
      <c r="OGH210" s="579"/>
      <c r="OGI210" s="579"/>
      <c r="OGJ210" s="579"/>
      <c r="OGK210" s="579"/>
      <c r="OGL210" s="579"/>
      <c r="OGM210" s="579"/>
      <c r="OGN210" s="579"/>
      <c r="OGO210" s="579"/>
      <c r="OGP210" s="579"/>
      <c r="OGQ210" s="579"/>
      <c r="OGR210" s="579"/>
      <c r="OGS210" s="579"/>
      <c r="OGT210" s="579"/>
      <c r="OGU210" s="579"/>
      <c r="OGV210" s="579"/>
      <c r="OGW210" s="579"/>
      <c r="OGX210" s="579"/>
      <c r="OGY210" s="579"/>
      <c r="OGZ210" s="579"/>
      <c r="OHA210" s="579"/>
      <c r="OHB210" s="579"/>
      <c r="OHC210" s="579"/>
      <c r="OHD210" s="579"/>
      <c r="OHE210" s="579"/>
      <c r="OHF210" s="579"/>
      <c r="OHG210" s="579"/>
      <c r="OHH210" s="579"/>
      <c r="OHI210" s="579"/>
      <c r="OHJ210" s="579"/>
      <c r="OHK210" s="579"/>
      <c r="OHL210" s="579"/>
      <c r="OHM210" s="579"/>
      <c r="OHN210" s="579"/>
      <c r="OHO210" s="579"/>
      <c r="OHP210" s="579"/>
      <c r="OHQ210" s="579"/>
      <c r="OHR210" s="579"/>
      <c r="OHS210" s="579"/>
      <c r="OHT210" s="579"/>
      <c r="OHU210" s="579"/>
      <c r="OHV210" s="579"/>
      <c r="OHW210" s="579"/>
      <c r="OHX210" s="579"/>
      <c r="OHY210" s="579"/>
      <c r="OHZ210" s="579"/>
      <c r="OIA210" s="579"/>
      <c r="OIB210" s="579"/>
      <c r="OIC210" s="579"/>
      <c r="OID210" s="579"/>
      <c r="OIE210" s="579"/>
      <c r="OIF210" s="579"/>
      <c r="OIG210" s="579"/>
      <c r="OIH210" s="579"/>
      <c r="OII210" s="579"/>
      <c r="OIJ210" s="579"/>
      <c r="OIK210" s="579"/>
      <c r="OIL210" s="579"/>
      <c r="OIM210" s="579"/>
      <c r="OIN210" s="579"/>
      <c r="OIO210" s="579"/>
      <c r="OIP210" s="579"/>
      <c r="OIQ210" s="579"/>
      <c r="OIR210" s="579"/>
      <c r="OIS210" s="579"/>
      <c r="OIT210" s="579"/>
      <c r="OIU210" s="579"/>
      <c r="OIV210" s="579"/>
      <c r="OIW210" s="579"/>
      <c r="OIX210" s="579"/>
      <c r="OIY210" s="579"/>
      <c r="OIZ210" s="579"/>
      <c r="OJA210" s="579"/>
      <c r="OJB210" s="579"/>
      <c r="OJC210" s="579"/>
      <c r="OJD210" s="579"/>
      <c r="OJE210" s="579"/>
      <c r="OJF210" s="579"/>
      <c r="OJG210" s="579"/>
      <c r="OJH210" s="579"/>
      <c r="OJI210" s="579"/>
      <c r="OJJ210" s="579"/>
      <c r="OJK210" s="579"/>
      <c r="OJL210" s="579"/>
      <c r="OJM210" s="579"/>
      <c r="OJN210" s="579"/>
      <c r="OJO210" s="579"/>
      <c r="OJP210" s="579"/>
      <c r="OJQ210" s="579"/>
      <c r="OJR210" s="579"/>
      <c r="OJS210" s="579"/>
      <c r="OJT210" s="579"/>
      <c r="OJU210" s="579"/>
      <c r="OJV210" s="579"/>
      <c r="OJW210" s="579"/>
      <c r="OJX210" s="579"/>
      <c r="OJY210" s="579"/>
      <c r="OJZ210" s="579"/>
      <c r="OKA210" s="579"/>
      <c r="OKB210" s="579"/>
      <c r="OKC210" s="579"/>
      <c r="OKD210" s="579"/>
      <c r="OKE210" s="579"/>
      <c r="OKF210" s="579"/>
      <c r="OKG210" s="579"/>
      <c r="OKH210" s="579"/>
      <c r="OKI210" s="579"/>
      <c r="OKJ210" s="579"/>
      <c r="OKK210" s="579"/>
      <c r="OKL210" s="579"/>
      <c r="OKM210" s="579"/>
      <c r="OKN210" s="579"/>
      <c r="OKO210" s="579"/>
      <c r="OKP210" s="579"/>
      <c r="OKQ210" s="579"/>
      <c r="OKR210" s="579"/>
      <c r="OKS210" s="579"/>
      <c r="OKT210" s="579"/>
      <c r="OKU210" s="579"/>
      <c r="OKV210" s="579"/>
      <c r="OKW210" s="579"/>
      <c r="OKX210" s="579"/>
      <c r="OKY210" s="579"/>
      <c r="OKZ210" s="579"/>
      <c r="OLA210" s="579"/>
      <c r="OLB210" s="579"/>
      <c r="OLC210" s="579"/>
      <c r="OLD210" s="579"/>
      <c r="OLE210" s="579"/>
      <c r="OLF210" s="579"/>
      <c r="OLG210" s="579"/>
      <c r="OLH210" s="579"/>
      <c r="OLI210" s="579"/>
      <c r="OLJ210" s="579"/>
      <c r="OLK210" s="579"/>
      <c r="OLL210" s="579"/>
      <c r="OLM210" s="579"/>
      <c r="OLN210" s="579"/>
      <c r="OLO210" s="579"/>
      <c r="OLP210" s="579"/>
      <c r="OLQ210" s="579"/>
      <c r="OLR210" s="579"/>
      <c r="OLS210" s="579"/>
      <c r="OLT210" s="579"/>
      <c r="OLU210" s="579"/>
      <c r="OLV210" s="579"/>
      <c r="OLW210" s="579"/>
      <c r="OLX210" s="579"/>
      <c r="OLY210" s="579"/>
      <c r="OLZ210" s="579"/>
      <c r="OMA210" s="579"/>
      <c r="OMB210" s="579"/>
      <c r="OMC210" s="579"/>
      <c r="OMD210" s="579"/>
      <c r="OME210" s="579"/>
      <c r="OMF210" s="579"/>
      <c r="OMG210" s="579"/>
      <c r="OMH210" s="579"/>
      <c r="OMI210" s="579"/>
      <c r="OMJ210" s="579"/>
      <c r="OMK210" s="579"/>
      <c r="OML210" s="579"/>
      <c r="OMM210" s="579"/>
      <c r="OMN210" s="579"/>
      <c r="OMO210" s="579"/>
      <c r="OMP210" s="579"/>
      <c r="OMQ210" s="579"/>
      <c r="OMR210" s="579"/>
      <c r="OMS210" s="579"/>
      <c r="OMT210" s="579"/>
      <c r="OMU210" s="579"/>
      <c r="OMV210" s="579"/>
      <c r="OMW210" s="579"/>
      <c r="OMX210" s="579"/>
      <c r="OMY210" s="579"/>
      <c r="OMZ210" s="579"/>
      <c r="ONA210" s="579"/>
      <c r="ONB210" s="579"/>
      <c r="ONC210" s="579"/>
      <c r="OND210" s="579"/>
      <c r="ONE210" s="579"/>
      <c r="ONF210" s="579"/>
      <c r="ONG210" s="579"/>
      <c r="ONH210" s="579"/>
      <c r="ONI210" s="579"/>
      <c r="ONJ210" s="579"/>
      <c r="ONK210" s="579"/>
      <c r="ONL210" s="579"/>
      <c r="ONM210" s="579"/>
      <c r="ONN210" s="579"/>
      <c r="ONO210" s="579"/>
      <c r="ONP210" s="579"/>
      <c r="ONQ210" s="579"/>
      <c r="ONR210" s="579"/>
      <c r="ONS210" s="579"/>
      <c r="ONT210" s="579"/>
      <c r="ONU210" s="579"/>
      <c r="ONV210" s="579"/>
      <c r="ONW210" s="579"/>
      <c r="ONX210" s="579"/>
      <c r="ONY210" s="579"/>
      <c r="ONZ210" s="579"/>
      <c r="OOA210" s="579"/>
      <c r="OOB210" s="579"/>
      <c r="OOC210" s="579"/>
      <c r="OOD210" s="579"/>
      <c r="OOE210" s="579"/>
      <c r="OOF210" s="579"/>
      <c r="OOG210" s="579"/>
      <c r="OOH210" s="579"/>
      <c r="OOI210" s="579"/>
      <c r="OOJ210" s="579"/>
      <c r="OOK210" s="579"/>
      <c r="OOL210" s="579"/>
      <c r="OOM210" s="579"/>
      <c r="OON210" s="579"/>
      <c r="OOO210" s="579"/>
      <c r="OOP210" s="579"/>
      <c r="OOQ210" s="579"/>
      <c r="OOR210" s="579"/>
      <c r="OOS210" s="579"/>
      <c r="OOT210" s="579"/>
      <c r="OOU210" s="579"/>
      <c r="OOV210" s="579"/>
      <c r="OOW210" s="579"/>
      <c r="OOX210" s="579"/>
      <c r="OOY210" s="579"/>
      <c r="OOZ210" s="579"/>
      <c r="OPA210" s="579"/>
      <c r="OPB210" s="579"/>
      <c r="OPC210" s="579"/>
      <c r="OPD210" s="579"/>
      <c r="OPE210" s="579"/>
      <c r="OPF210" s="579"/>
      <c r="OPG210" s="579"/>
      <c r="OPH210" s="579"/>
      <c r="OPI210" s="579"/>
      <c r="OPJ210" s="579"/>
      <c r="OPK210" s="579"/>
      <c r="OPL210" s="579"/>
      <c r="OPM210" s="579"/>
      <c r="OPN210" s="579"/>
      <c r="OPO210" s="579"/>
      <c r="OPP210" s="579"/>
      <c r="OPQ210" s="579"/>
      <c r="OPR210" s="579"/>
      <c r="OPS210" s="579"/>
      <c r="OPT210" s="579"/>
      <c r="OPU210" s="579"/>
      <c r="OPV210" s="579"/>
      <c r="OPW210" s="579"/>
      <c r="OPX210" s="579"/>
      <c r="OPY210" s="579"/>
      <c r="OPZ210" s="579"/>
      <c r="OQA210" s="579"/>
      <c r="OQB210" s="579"/>
      <c r="OQC210" s="579"/>
      <c r="OQD210" s="579"/>
      <c r="OQE210" s="579"/>
      <c r="OQF210" s="579"/>
      <c r="OQG210" s="579"/>
      <c r="OQH210" s="579"/>
      <c r="OQI210" s="579"/>
      <c r="OQJ210" s="579"/>
      <c r="OQK210" s="579"/>
      <c r="OQL210" s="579"/>
      <c r="OQM210" s="579"/>
      <c r="OQN210" s="579"/>
      <c r="OQO210" s="579"/>
      <c r="OQP210" s="579"/>
      <c r="OQQ210" s="579"/>
      <c r="OQR210" s="579"/>
      <c r="OQS210" s="579"/>
      <c r="OQT210" s="579"/>
      <c r="OQU210" s="579"/>
      <c r="OQV210" s="579"/>
      <c r="OQW210" s="579"/>
      <c r="OQX210" s="579"/>
      <c r="OQY210" s="579"/>
      <c r="OQZ210" s="579"/>
      <c r="ORA210" s="579"/>
      <c r="ORB210" s="579"/>
      <c r="ORC210" s="579"/>
      <c r="ORD210" s="579"/>
      <c r="ORE210" s="579"/>
      <c r="ORF210" s="579"/>
      <c r="ORG210" s="579"/>
      <c r="ORH210" s="579"/>
      <c r="ORI210" s="579"/>
      <c r="ORJ210" s="579"/>
      <c r="ORK210" s="579"/>
      <c r="ORL210" s="579"/>
      <c r="ORM210" s="579"/>
      <c r="ORN210" s="579"/>
      <c r="ORO210" s="579"/>
      <c r="ORP210" s="579"/>
      <c r="ORQ210" s="579"/>
      <c r="ORR210" s="579"/>
      <c r="ORS210" s="579"/>
      <c r="ORT210" s="579"/>
      <c r="ORU210" s="579"/>
      <c r="ORV210" s="579"/>
      <c r="ORW210" s="579"/>
      <c r="ORX210" s="579"/>
      <c r="ORY210" s="579"/>
      <c r="ORZ210" s="579"/>
      <c r="OSA210" s="579"/>
      <c r="OSB210" s="579"/>
      <c r="OSC210" s="579"/>
      <c r="OSD210" s="579"/>
      <c r="OSE210" s="579"/>
      <c r="OSF210" s="579"/>
      <c r="OSG210" s="579"/>
      <c r="OSH210" s="579"/>
      <c r="OSI210" s="579"/>
      <c r="OSJ210" s="579"/>
      <c r="OSK210" s="579"/>
      <c r="OSL210" s="579"/>
      <c r="OSM210" s="579"/>
      <c r="OSN210" s="579"/>
      <c r="OSO210" s="579"/>
      <c r="OSP210" s="579"/>
      <c r="OSQ210" s="579"/>
      <c r="OSR210" s="579"/>
      <c r="OSS210" s="579"/>
      <c r="OST210" s="579"/>
      <c r="OSU210" s="579"/>
      <c r="OSV210" s="579"/>
      <c r="OSW210" s="579"/>
      <c r="OSX210" s="579"/>
      <c r="OSY210" s="579"/>
      <c r="OSZ210" s="579"/>
      <c r="OTA210" s="579"/>
      <c r="OTB210" s="579"/>
      <c r="OTC210" s="579"/>
      <c r="OTD210" s="579"/>
      <c r="OTE210" s="579"/>
      <c r="OTF210" s="579"/>
      <c r="OTG210" s="579"/>
      <c r="OTH210" s="579"/>
      <c r="OTI210" s="579"/>
      <c r="OTJ210" s="579"/>
      <c r="OTK210" s="579"/>
      <c r="OTL210" s="579"/>
      <c r="OTM210" s="579"/>
      <c r="OTN210" s="579"/>
      <c r="OTO210" s="579"/>
      <c r="OTP210" s="579"/>
      <c r="OTQ210" s="579"/>
      <c r="OTR210" s="579"/>
      <c r="OTS210" s="579"/>
      <c r="OTT210" s="579"/>
      <c r="OTU210" s="579"/>
      <c r="OTV210" s="579"/>
      <c r="OTW210" s="579"/>
      <c r="OTX210" s="579"/>
      <c r="OTY210" s="579"/>
      <c r="OTZ210" s="579"/>
      <c r="OUA210" s="579"/>
      <c r="OUB210" s="579"/>
      <c r="OUC210" s="579"/>
      <c r="OUD210" s="579"/>
      <c r="OUE210" s="579"/>
      <c r="OUF210" s="579"/>
      <c r="OUG210" s="579"/>
      <c r="OUH210" s="579"/>
      <c r="OUI210" s="579"/>
      <c r="OUJ210" s="579"/>
      <c r="OUK210" s="579"/>
      <c r="OUL210" s="579"/>
      <c r="OUM210" s="579"/>
      <c r="OUN210" s="579"/>
      <c r="OUO210" s="579"/>
      <c r="OUP210" s="579"/>
      <c r="OUQ210" s="579"/>
      <c r="OUR210" s="579"/>
      <c r="OUS210" s="579"/>
      <c r="OUT210" s="579"/>
      <c r="OUU210" s="579"/>
      <c r="OUV210" s="579"/>
      <c r="OUW210" s="579"/>
      <c r="OUX210" s="579"/>
      <c r="OUY210" s="579"/>
      <c r="OUZ210" s="579"/>
      <c r="OVA210" s="579"/>
      <c r="OVB210" s="579"/>
      <c r="OVC210" s="579"/>
      <c r="OVD210" s="579"/>
      <c r="OVE210" s="579"/>
      <c r="OVF210" s="579"/>
      <c r="OVG210" s="579"/>
      <c r="OVH210" s="579"/>
      <c r="OVI210" s="579"/>
      <c r="OVJ210" s="579"/>
      <c r="OVK210" s="579"/>
      <c r="OVL210" s="579"/>
      <c r="OVM210" s="579"/>
      <c r="OVN210" s="579"/>
      <c r="OVO210" s="579"/>
      <c r="OVP210" s="579"/>
      <c r="OVQ210" s="579"/>
      <c r="OVR210" s="579"/>
      <c r="OVS210" s="579"/>
      <c r="OVT210" s="579"/>
      <c r="OVU210" s="579"/>
      <c r="OVV210" s="579"/>
      <c r="OVW210" s="579"/>
      <c r="OVX210" s="579"/>
      <c r="OVY210" s="579"/>
      <c r="OVZ210" s="579"/>
      <c r="OWA210" s="579"/>
      <c r="OWB210" s="579"/>
      <c r="OWC210" s="579"/>
      <c r="OWD210" s="579"/>
      <c r="OWE210" s="579"/>
      <c r="OWF210" s="579"/>
      <c r="OWG210" s="579"/>
      <c r="OWH210" s="579"/>
      <c r="OWI210" s="579"/>
      <c r="OWJ210" s="579"/>
      <c r="OWK210" s="579"/>
      <c r="OWL210" s="579"/>
      <c r="OWM210" s="579"/>
      <c r="OWN210" s="579"/>
      <c r="OWO210" s="579"/>
      <c r="OWP210" s="579"/>
      <c r="OWQ210" s="579"/>
      <c r="OWR210" s="579"/>
      <c r="OWS210" s="579"/>
      <c r="OWT210" s="579"/>
      <c r="OWU210" s="579"/>
      <c r="OWV210" s="579"/>
      <c r="OWW210" s="579"/>
      <c r="OWX210" s="579"/>
      <c r="OWY210" s="579"/>
      <c r="OWZ210" s="579"/>
      <c r="OXA210" s="579"/>
      <c r="OXB210" s="579"/>
      <c r="OXC210" s="579"/>
      <c r="OXD210" s="579"/>
      <c r="OXE210" s="579"/>
      <c r="OXF210" s="579"/>
      <c r="OXG210" s="579"/>
      <c r="OXH210" s="579"/>
      <c r="OXI210" s="579"/>
      <c r="OXJ210" s="579"/>
      <c r="OXK210" s="579"/>
      <c r="OXL210" s="579"/>
      <c r="OXM210" s="579"/>
      <c r="OXN210" s="579"/>
      <c r="OXO210" s="579"/>
      <c r="OXP210" s="579"/>
      <c r="OXQ210" s="579"/>
      <c r="OXR210" s="579"/>
      <c r="OXS210" s="579"/>
      <c r="OXT210" s="579"/>
      <c r="OXU210" s="579"/>
      <c r="OXV210" s="579"/>
      <c r="OXW210" s="579"/>
      <c r="OXX210" s="579"/>
      <c r="OXY210" s="579"/>
      <c r="OXZ210" s="579"/>
      <c r="OYA210" s="579"/>
      <c r="OYB210" s="579"/>
      <c r="OYC210" s="579"/>
      <c r="OYD210" s="579"/>
      <c r="OYE210" s="579"/>
      <c r="OYF210" s="579"/>
      <c r="OYG210" s="579"/>
      <c r="OYH210" s="579"/>
      <c r="OYI210" s="579"/>
      <c r="OYJ210" s="579"/>
      <c r="OYK210" s="579"/>
      <c r="OYL210" s="579"/>
      <c r="OYM210" s="579"/>
      <c r="OYN210" s="579"/>
      <c r="OYO210" s="579"/>
      <c r="OYP210" s="579"/>
      <c r="OYQ210" s="579"/>
      <c r="OYR210" s="579"/>
      <c r="OYS210" s="579"/>
      <c r="OYT210" s="579"/>
      <c r="OYU210" s="579"/>
      <c r="OYV210" s="579"/>
      <c r="OYW210" s="579"/>
      <c r="OYX210" s="579"/>
      <c r="OYY210" s="579"/>
      <c r="OYZ210" s="579"/>
      <c r="OZA210" s="579"/>
      <c r="OZB210" s="579"/>
      <c r="OZC210" s="579"/>
      <c r="OZD210" s="579"/>
      <c r="OZE210" s="579"/>
      <c r="OZF210" s="579"/>
      <c r="OZG210" s="579"/>
      <c r="OZH210" s="579"/>
      <c r="OZI210" s="579"/>
      <c r="OZJ210" s="579"/>
      <c r="OZK210" s="579"/>
      <c r="OZL210" s="579"/>
      <c r="OZM210" s="579"/>
      <c r="OZN210" s="579"/>
      <c r="OZO210" s="579"/>
      <c r="OZP210" s="579"/>
      <c r="OZQ210" s="579"/>
      <c r="OZR210" s="579"/>
      <c r="OZS210" s="579"/>
      <c r="OZT210" s="579"/>
      <c r="OZU210" s="579"/>
      <c r="OZV210" s="579"/>
      <c r="OZW210" s="579"/>
      <c r="OZX210" s="579"/>
      <c r="OZY210" s="579"/>
      <c r="OZZ210" s="579"/>
      <c r="PAA210" s="579"/>
      <c r="PAB210" s="579"/>
      <c r="PAC210" s="579"/>
      <c r="PAD210" s="579"/>
      <c r="PAE210" s="579"/>
      <c r="PAF210" s="579"/>
      <c r="PAG210" s="579"/>
      <c r="PAH210" s="579"/>
      <c r="PAI210" s="579"/>
      <c r="PAJ210" s="579"/>
      <c r="PAK210" s="579"/>
      <c r="PAL210" s="579"/>
      <c r="PAM210" s="579"/>
      <c r="PAN210" s="579"/>
      <c r="PAO210" s="579"/>
      <c r="PAP210" s="579"/>
      <c r="PAQ210" s="579"/>
      <c r="PAR210" s="579"/>
      <c r="PAS210" s="579"/>
      <c r="PAT210" s="579"/>
      <c r="PAU210" s="579"/>
      <c r="PAV210" s="579"/>
      <c r="PAW210" s="579"/>
      <c r="PAX210" s="579"/>
      <c r="PAY210" s="579"/>
      <c r="PAZ210" s="579"/>
      <c r="PBA210" s="579"/>
      <c r="PBB210" s="579"/>
      <c r="PBC210" s="579"/>
      <c r="PBD210" s="579"/>
      <c r="PBE210" s="579"/>
      <c r="PBF210" s="579"/>
      <c r="PBG210" s="579"/>
      <c r="PBH210" s="579"/>
      <c r="PBI210" s="579"/>
      <c r="PBJ210" s="579"/>
      <c r="PBK210" s="579"/>
      <c r="PBL210" s="579"/>
      <c r="PBM210" s="579"/>
      <c r="PBN210" s="579"/>
      <c r="PBO210" s="579"/>
      <c r="PBP210" s="579"/>
      <c r="PBQ210" s="579"/>
      <c r="PBR210" s="579"/>
      <c r="PBS210" s="579"/>
      <c r="PBT210" s="579"/>
      <c r="PBU210" s="579"/>
      <c r="PBV210" s="579"/>
      <c r="PBW210" s="579"/>
      <c r="PBX210" s="579"/>
      <c r="PBY210" s="579"/>
      <c r="PBZ210" s="579"/>
      <c r="PCA210" s="579"/>
      <c r="PCB210" s="579"/>
      <c r="PCC210" s="579"/>
      <c r="PCD210" s="579"/>
      <c r="PCE210" s="579"/>
      <c r="PCF210" s="579"/>
      <c r="PCG210" s="579"/>
      <c r="PCH210" s="579"/>
      <c r="PCI210" s="579"/>
      <c r="PCJ210" s="579"/>
      <c r="PCK210" s="579"/>
      <c r="PCL210" s="579"/>
      <c r="PCM210" s="579"/>
      <c r="PCN210" s="579"/>
      <c r="PCO210" s="579"/>
      <c r="PCP210" s="579"/>
      <c r="PCQ210" s="579"/>
      <c r="PCR210" s="579"/>
      <c r="PCS210" s="579"/>
      <c r="PCT210" s="579"/>
      <c r="PCU210" s="579"/>
      <c r="PCV210" s="579"/>
      <c r="PCW210" s="579"/>
      <c r="PCX210" s="579"/>
      <c r="PCY210" s="579"/>
      <c r="PCZ210" s="579"/>
      <c r="PDA210" s="579"/>
      <c r="PDB210" s="579"/>
      <c r="PDC210" s="579"/>
      <c r="PDD210" s="579"/>
      <c r="PDE210" s="579"/>
      <c r="PDF210" s="579"/>
      <c r="PDG210" s="579"/>
      <c r="PDH210" s="579"/>
      <c r="PDI210" s="579"/>
      <c r="PDJ210" s="579"/>
      <c r="PDK210" s="579"/>
      <c r="PDL210" s="579"/>
      <c r="PDM210" s="579"/>
      <c r="PDN210" s="579"/>
      <c r="PDO210" s="579"/>
      <c r="PDP210" s="579"/>
      <c r="PDQ210" s="579"/>
      <c r="PDR210" s="579"/>
      <c r="PDS210" s="579"/>
      <c r="PDT210" s="579"/>
      <c r="PDU210" s="579"/>
      <c r="PDV210" s="579"/>
      <c r="PDW210" s="579"/>
      <c r="PDX210" s="579"/>
      <c r="PDY210" s="579"/>
      <c r="PDZ210" s="579"/>
      <c r="PEA210" s="579"/>
      <c r="PEB210" s="579"/>
      <c r="PEC210" s="579"/>
      <c r="PED210" s="579"/>
      <c r="PEE210" s="579"/>
      <c r="PEF210" s="579"/>
      <c r="PEG210" s="579"/>
      <c r="PEH210" s="579"/>
      <c r="PEI210" s="579"/>
      <c r="PEJ210" s="579"/>
      <c r="PEK210" s="579"/>
      <c r="PEL210" s="579"/>
      <c r="PEM210" s="579"/>
      <c r="PEN210" s="579"/>
      <c r="PEO210" s="579"/>
      <c r="PEP210" s="579"/>
      <c r="PEQ210" s="579"/>
      <c r="PER210" s="579"/>
      <c r="PES210" s="579"/>
      <c r="PET210" s="579"/>
      <c r="PEU210" s="579"/>
      <c r="PEV210" s="579"/>
      <c r="PEW210" s="579"/>
      <c r="PEX210" s="579"/>
      <c r="PEY210" s="579"/>
      <c r="PEZ210" s="579"/>
      <c r="PFA210" s="579"/>
      <c r="PFB210" s="579"/>
      <c r="PFC210" s="579"/>
      <c r="PFD210" s="579"/>
      <c r="PFE210" s="579"/>
      <c r="PFF210" s="579"/>
      <c r="PFG210" s="579"/>
      <c r="PFH210" s="579"/>
      <c r="PFI210" s="579"/>
      <c r="PFJ210" s="579"/>
      <c r="PFK210" s="579"/>
      <c r="PFL210" s="579"/>
      <c r="PFM210" s="579"/>
      <c r="PFN210" s="579"/>
      <c r="PFO210" s="579"/>
      <c r="PFP210" s="579"/>
      <c r="PFQ210" s="579"/>
      <c r="PFR210" s="579"/>
      <c r="PFS210" s="579"/>
      <c r="PFT210" s="579"/>
      <c r="PFU210" s="579"/>
      <c r="PFV210" s="579"/>
      <c r="PFW210" s="579"/>
      <c r="PFX210" s="579"/>
      <c r="PFY210" s="579"/>
      <c r="PFZ210" s="579"/>
      <c r="PGA210" s="579"/>
      <c r="PGB210" s="579"/>
      <c r="PGC210" s="579"/>
      <c r="PGD210" s="579"/>
      <c r="PGE210" s="579"/>
      <c r="PGF210" s="579"/>
      <c r="PGG210" s="579"/>
      <c r="PGH210" s="579"/>
      <c r="PGI210" s="579"/>
      <c r="PGJ210" s="579"/>
      <c r="PGK210" s="579"/>
      <c r="PGL210" s="579"/>
      <c r="PGM210" s="579"/>
      <c r="PGN210" s="579"/>
      <c r="PGO210" s="579"/>
      <c r="PGP210" s="579"/>
      <c r="PGQ210" s="579"/>
      <c r="PGR210" s="579"/>
      <c r="PGS210" s="579"/>
      <c r="PGT210" s="579"/>
      <c r="PGU210" s="579"/>
      <c r="PGV210" s="579"/>
      <c r="PGW210" s="579"/>
      <c r="PGX210" s="579"/>
      <c r="PGY210" s="579"/>
      <c r="PGZ210" s="579"/>
      <c r="PHA210" s="579"/>
      <c r="PHB210" s="579"/>
      <c r="PHC210" s="579"/>
      <c r="PHD210" s="579"/>
      <c r="PHE210" s="579"/>
      <c r="PHF210" s="579"/>
      <c r="PHG210" s="579"/>
      <c r="PHH210" s="579"/>
      <c r="PHI210" s="579"/>
      <c r="PHJ210" s="579"/>
      <c r="PHK210" s="579"/>
      <c r="PHL210" s="579"/>
      <c r="PHM210" s="579"/>
      <c r="PHN210" s="579"/>
      <c r="PHO210" s="579"/>
      <c r="PHP210" s="579"/>
      <c r="PHQ210" s="579"/>
      <c r="PHR210" s="579"/>
      <c r="PHS210" s="579"/>
      <c r="PHT210" s="579"/>
      <c r="PHU210" s="579"/>
      <c r="PHV210" s="579"/>
      <c r="PHW210" s="579"/>
      <c r="PHX210" s="579"/>
      <c r="PHY210" s="579"/>
      <c r="PHZ210" s="579"/>
      <c r="PIA210" s="579"/>
      <c r="PIB210" s="579"/>
      <c r="PIC210" s="579"/>
      <c r="PID210" s="579"/>
      <c r="PIE210" s="579"/>
      <c r="PIF210" s="579"/>
      <c r="PIG210" s="579"/>
      <c r="PIH210" s="579"/>
      <c r="PII210" s="579"/>
      <c r="PIJ210" s="579"/>
      <c r="PIK210" s="579"/>
      <c r="PIL210" s="579"/>
      <c r="PIM210" s="579"/>
      <c r="PIN210" s="579"/>
      <c r="PIO210" s="579"/>
      <c r="PIP210" s="579"/>
      <c r="PIQ210" s="579"/>
      <c r="PIR210" s="579"/>
      <c r="PIS210" s="579"/>
      <c r="PIT210" s="579"/>
      <c r="PIU210" s="579"/>
      <c r="PIV210" s="579"/>
      <c r="PIW210" s="579"/>
      <c r="PIX210" s="579"/>
      <c r="PIY210" s="579"/>
      <c r="PIZ210" s="579"/>
      <c r="PJA210" s="579"/>
      <c r="PJB210" s="579"/>
      <c r="PJC210" s="579"/>
      <c r="PJD210" s="579"/>
      <c r="PJE210" s="579"/>
      <c r="PJF210" s="579"/>
      <c r="PJG210" s="579"/>
      <c r="PJH210" s="579"/>
      <c r="PJI210" s="579"/>
      <c r="PJJ210" s="579"/>
      <c r="PJK210" s="579"/>
      <c r="PJL210" s="579"/>
      <c r="PJM210" s="579"/>
      <c r="PJN210" s="579"/>
      <c r="PJO210" s="579"/>
      <c r="PJP210" s="579"/>
      <c r="PJQ210" s="579"/>
      <c r="PJR210" s="579"/>
      <c r="PJS210" s="579"/>
      <c r="PJT210" s="579"/>
      <c r="PJU210" s="579"/>
      <c r="PJV210" s="579"/>
      <c r="PJW210" s="579"/>
      <c r="PJX210" s="579"/>
      <c r="PJY210" s="579"/>
      <c r="PJZ210" s="579"/>
      <c r="PKA210" s="579"/>
      <c r="PKB210" s="579"/>
      <c r="PKC210" s="579"/>
      <c r="PKD210" s="579"/>
      <c r="PKE210" s="579"/>
      <c r="PKF210" s="579"/>
      <c r="PKG210" s="579"/>
      <c r="PKH210" s="579"/>
      <c r="PKI210" s="579"/>
      <c r="PKJ210" s="579"/>
      <c r="PKK210" s="579"/>
      <c r="PKL210" s="579"/>
      <c r="PKM210" s="579"/>
      <c r="PKN210" s="579"/>
      <c r="PKO210" s="579"/>
      <c r="PKP210" s="579"/>
      <c r="PKQ210" s="579"/>
      <c r="PKR210" s="579"/>
      <c r="PKS210" s="579"/>
      <c r="PKT210" s="579"/>
      <c r="PKU210" s="579"/>
      <c r="PKV210" s="579"/>
      <c r="PKW210" s="579"/>
      <c r="PKX210" s="579"/>
      <c r="PKY210" s="579"/>
      <c r="PKZ210" s="579"/>
      <c r="PLA210" s="579"/>
      <c r="PLB210" s="579"/>
      <c r="PLC210" s="579"/>
      <c r="PLD210" s="579"/>
      <c r="PLE210" s="579"/>
      <c r="PLF210" s="579"/>
      <c r="PLG210" s="579"/>
      <c r="PLH210" s="579"/>
      <c r="PLI210" s="579"/>
      <c r="PLJ210" s="579"/>
      <c r="PLK210" s="579"/>
      <c r="PLL210" s="579"/>
      <c r="PLM210" s="579"/>
      <c r="PLN210" s="579"/>
      <c r="PLO210" s="579"/>
      <c r="PLP210" s="579"/>
      <c r="PLQ210" s="579"/>
      <c r="PLR210" s="579"/>
      <c r="PLS210" s="579"/>
      <c r="PLT210" s="579"/>
      <c r="PLU210" s="579"/>
      <c r="PLV210" s="579"/>
      <c r="PLW210" s="579"/>
      <c r="PLX210" s="579"/>
      <c r="PLY210" s="579"/>
      <c r="PLZ210" s="579"/>
      <c r="PMA210" s="579"/>
      <c r="PMB210" s="579"/>
      <c r="PMC210" s="579"/>
      <c r="PMD210" s="579"/>
      <c r="PME210" s="579"/>
      <c r="PMF210" s="579"/>
      <c r="PMG210" s="579"/>
      <c r="PMH210" s="579"/>
      <c r="PMI210" s="579"/>
      <c r="PMJ210" s="579"/>
      <c r="PMK210" s="579"/>
      <c r="PML210" s="579"/>
      <c r="PMM210" s="579"/>
      <c r="PMN210" s="579"/>
      <c r="PMO210" s="579"/>
      <c r="PMP210" s="579"/>
      <c r="PMQ210" s="579"/>
      <c r="PMR210" s="579"/>
      <c r="PMS210" s="579"/>
      <c r="PMT210" s="579"/>
      <c r="PMU210" s="579"/>
      <c r="PMV210" s="579"/>
      <c r="PMW210" s="579"/>
      <c r="PMX210" s="579"/>
      <c r="PMY210" s="579"/>
      <c r="PMZ210" s="579"/>
      <c r="PNA210" s="579"/>
      <c r="PNB210" s="579"/>
      <c r="PNC210" s="579"/>
      <c r="PND210" s="579"/>
      <c r="PNE210" s="579"/>
      <c r="PNF210" s="579"/>
      <c r="PNG210" s="579"/>
      <c r="PNH210" s="579"/>
      <c r="PNI210" s="579"/>
      <c r="PNJ210" s="579"/>
      <c r="PNK210" s="579"/>
      <c r="PNL210" s="579"/>
      <c r="PNM210" s="579"/>
      <c r="PNN210" s="579"/>
      <c r="PNO210" s="579"/>
      <c r="PNP210" s="579"/>
      <c r="PNQ210" s="579"/>
      <c r="PNR210" s="579"/>
      <c r="PNS210" s="579"/>
      <c r="PNT210" s="579"/>
      <c r="PNU210" s="579"/>
      <c r="PNV210" s="579"/>
      <c r="PNW210" s="579"/>
      <c r="PNX210" s="579"/>
      <c r="PNY210" s="579"/>
      <c r="PNZ210" s="579"/>
      <c r="POA210" s="579"/>
      <c r="POB210" s="579"/>
      <c r="POC210" s="579"/>
      <c r="POD210" s="579"/>
      <c r="POE210" s="579"/>
      <c r="POF210" s="579"/>
      <c r="POG210" s="579"/>
      <c r="POH210" s="579"/>
      <c r="POI210" s="579"/>
      <c r="POJ210" s="579"/>
      <c r="POK210" s="579"/>
      <c r="POL210" s="579"/>
      <c r="POM210" s="579"/>
      <c r="PON210" s="579"/>
      <c r="POO210" s="579"/>
      <c r="POP210" s="579"/>
      <c r="POQ210" s="579"/>
      <c r="POR210" s="579"/>
      <c r="POS210" s="579"/>
      <c r="POT210" s="579"/>
      <c r="POU210" s="579"/>
      <c r="POV210" s="579"/>
      <c r="POW210" s="579"/>
      <c r="POX210" s="579"/>
      <c r="POY210" s="579"/>
      <c r="POZ210" s="579"/>
      <c r="PPA210" s="579"/>
      <c r="PPB210" s="579"/>
      <c r="PPC210" s="579"/>
      <c r="PPD210" s="579"/>
      <c r="PPE210" s="579"/>
      <c r="PPF210" s="579"/>
      <c r="PPG210" s="579"/>
      <c r="PPH210" s="579"/>
      <c r="PPI210" s="579"/>
      <c r="PPJ210" s="579"/>
      <c r="PPK210" s="579"/>
      <c r="PPL210" s="579"/>
      <c r="PPM210" s="579"/>
      <c r="PPN210" s="579"/>
      <c r="PPO210" s="579"/>
      <c r="PPP210" s="579"/>
      <c r="PPQ210" s="579"/>
      <c r="PPR210" s="579"/>
      <c r="PPS210" s="579"/>
      <c r="PPT210" s="579"/>
      <c r="PPU210" s="579"/>
      <c r="PPV210" s="579"/>
      <c r="PPW210" s="579"/>
      <c r="PPX210" s="579"/>
      <c r="PPY210" s="579"/>
      <c r="PPZ210" s="579"/>
      <c r="PQA210" s="579"/>
      <c r="PQB210" s="579"/>
      <c r="PQC210" s="579"/>
      <c r="PQD210" s="579"/>
      <c r="PQE210" s="579"/>
      <c r="PQF210" s="579"/>
      <c r="PQG210" s="579"/>
      <c r="PQH210" s="579"/>
      <c r="PQI210" s="579"/>
      <c r="PQJ210" s="579"/>
      <c r="PQK210" s="579"/>
      <c r="PQL210" s="579"/>
      <c r="PQM210" s="579"/>
      <c r="PQN210" s="579"/>
      <c r="PQO210" s="579"/>
      <c r="PQP210" s="579"/>
      <c r="PQQ210" s="579"/>
      <c r="PQR210" s="579"/>
      <c r="PQS210" s="579"/>
      <c r="PQT210" s="579"/>
      <c r="PQU210" s="579"/>
      <c r="PQV210" s="579"/>
      <c r="PQW210" s="579"/>
      <c r="PQX210" s="579"/>
      <c r="PQY210" s="579"/>
      <c r="PQZ210" s="579"/>
      <c r="PRA210" s="579"/>
      <c r="PRB210" s="579"/>
      <c r="PRC210" s="579"/>
      <c r="PRD210" s="579"/>
      <c r="PRE210" s="579"/>
      <c r="PRF210" s="579"/>
      <c r="PRG210" s="579"/>
      <c r="PRH210" s="579"/>
      <c r="PRI210" s="579"/>
      <c r="PRJ210" s="579"/>
      <c r="PRK210" s="579"/>
      <c r="PRL210" s="579"/>
      <c r="PRM210" s="579"/>
      <c r="PRN210" s="579"/>
      <c r="PRO210" s="579"/>
      <c r="PRP210" s="579"/>
      <c r="PRQ210" s="579"/>
      <c r="PRR210" s="579"/>
      <c r="PRS210" s="579"/>
      <c r="PRT210" s="579"/>
      <c r="PRU210" s="579"/>
      <c r="PRV210" s="579"/>
      <c r="PRW210" s="579"/>
      <c r="PRX210" s="579"/>
      <c r="PRY210" s="579"/>
      <c r="PRZ210" s="579"/>
      <c r="PSA210" s="579"/>
      <c r="PSB210" s="579"/>
      <c r="PSC210" s="579"/>
      <c r="PSD210" s="579"/>
      <c r="PSE210" s="579"/>
      <c r="PSF210" s="579"/>
      <c r="PSG210" s="579"/>
      <c r="PSH210" s="579"/>
      <c r="PSI210" s="579"/>
      <c r="PSJ210" s="579"/>
      <c r="PSK210" s="579"/>
      <c r="PSL210" s="579"/>
      <c r="PSM210" s="579"/>
      <c r="PSN210" s="579"/>
      <c r="PSO210" s="579"/>
      <c r="PSP210" s="579"/>
      <c r="PSQ210" s="579"/>
      <c r="PSR210" s="579"/>
      <c r="PSS210" s="579"/>
      <c r="PST210" s="579"/>
      <c r="PSU210" s="579"/>
      <c r="PSV210" s="579"/>
      <c r="PSW210" s="579"/>
      <c r="PSX210" s="579"/>
      <c r="PSY210" s="579"/>
      <c r="PSZ210" s="579"/>
      <c r="PTA210" s="579"/>
      <c r="PTB210" s="579"/>
      <c r="PTC210" s="579"/>
      <c r="PTD210" s="579"/>
      <c r="PTE210" s="579"/>
      <c r="PTF210" s="579"/>
      <c r="PTG210" s="579"/>
      <c r="PTH210" s="579"/>
      <c r="PTI210" s="579"/>
      <c r="PTJ210" s="579"/>
      <c r="PTK210" s="579"/>
      <c r="PTL210" s="579"/>
      <c r="PTM210" s="579"/>
      <c r="PTN210" s="579"/>
      <c r="PTO210" s="579"/>
      <c r="PTP210" s="579"/>
      <c r="PTQ210" s="579"/>
      <c r="PTR210" s="579"/>
      <c r="PTS210" s="579"/>
      <c r="PTT210" s="579"/>
      <c r="PTU210" s="579"/>
      <c r="PTV210" s="579"/>
      <c r="PTW210" s="579"/>
      <c r="PTX210" s="579"/>
      <c r="PTY210" s="579"/>
      <c r="PTZ210" s="579"/>
      <c r="PUA210" s="579"/>
      <c r="PUB210" s="579"/>
      <c r="PUC210" s="579"/>
      <c r="PUD210" s="579"/>
      <c r="PUE210" s="579"/>
      <c r="PUF210" s="579"/>
      <c r="PUG210" s="579"/>
      <c r="PUH210" s="579"/>
      <c r="PUI210" s="579"/>
      <c r="PUJ210" s="579"/>
      <c r="PUK210" s="579"/>
      <c r="PUL210" s="579"/>
      <c r="PUM210" s="579"/>
      <c r="PUN210" s="579"/>
      <c r="PUO210" s="579"/>
      <c r="PUP210" s="579"/>
      <c r="PUQ210" s="579"/>
      <c r="PUR210" s="579"/>
      <c r="PUS210" s="579"/>
      <c r="PUT210" s="579"/>
      <c r="PUU210" s="579"/>
      <c r="PUV210" s="579"/>
      <c r="PUW210" s="579"/>
      <c r="PUX210" s="579"/>
      <c r="PUY210" s="579"/>
      <c r="PUZ210" s="579"/>
      <c r="PVA210" s="579"/>
      <c r="PVB210" s="579"/>
      <c r="PVC210" s="579"/>
      <c r="PVD210" s="579"/>
      <c r="PVE210" s="579"/>
      <c r="PVF210" s="579"/>
      <c r="PVG210" s="579"/>
      <c r="PVH210" s="579"/>
      <c r="PVI210" s="579"/>
      <c r="PVJ210" s="579"/>
      <c r="PVK210" s="579"/>
      <c r="PVL210" s="579"/>
      <c r="PVM210" s="579"/>
      <c r="PVN210" s="579"/>
      <c r="PVO210" s="579"/>
      <c r="PVP210" s="579"/>
      <c r="PVQ210" s="579"/>
      <c r="PVR210" s="579"/>
      <c r="PVS210" s="579"/>
      <c r="PVT210" s="579"/>
      <c r="PVU210" s="579"/>
      <c r="PVV210" s="579"/>
      <c r="PVW210" s="579"/>
      <c r="PVX210" s="579"/>
      <c r="PVY210" s="579"/>
      <c r="PVZ210" s="579"/>
      <c r="PWA210" s="579"/>
      <c r="PWB210" s="579"/>
      <c r="PWC210" s="579"/>
      <c r="PWD210" s="579"/>
      <c r="PWE210" s="579"/>
      <c r="PWF210" s="579"/>
      <c r="PWG210" s="579"/>
      <c r="PWH210" s="579"/>
      <c r="PWI210" s="579"/>
      <c r="PWJ210" s="579"/>
      <c r="PWK210" s="579"/>
      <c r="PWL210" s="579"/>
      <c r="PWM210" s="579"/>
      <c r="PWN210" s="579"/>
      <c r="PWO210" s="579"/>
      <c r="PWP210" s="579"/>
      <c r="PWQ210" s="579"/>
      <c r="PWR210" s="579"/>
      <c r="PWS210" s="579"/>
      <c r="PWT210" s="579"/>
      <c r="PWU210" s="579"/>
      <c r="PWV210" s="579"/>
      <c r="PWW210" s="579"/>
      <c r="PWX210" s="579"/>
      <c r="PWY210" s="579"/>
      <c r="PWZ210" s="579"/>
      <c r="PXA210" s="579"/>
      <c r="PXB210" s="579"/>
      <c r="PXC210" s="579"/>
      <c r="PXD210" s="579"/>
      <c r="PXE210" s="579"/>
      <c r="PXF210" s="579"/>
      <c r="PXG210" s="579"/>
      <c r="PXH210" s="579"/>
      <c r="PXI210" s="579"/>
      <c r="PXJ210" s="579"/>
      <c r="PXK210" s="579"/>
      <c r="PXL210" s="579"/>
      <c r="PXM210" s="579"/>
      <c r="PXN210" s="579"/>
      <c r="PXO210" s="579"/>
      <c r="PXP210" s="579"/>
      <c r="PXQ210" s="579"/>
      <c r="PXR210" s="579"/>
      <c r="PXS210" s="579"/>
      <c r="PXT210" s="579"/>
      <c r="PXU210" s="579"/>
      <c r="PXV210" s="579"/>
      <c r="PXW210" s="579"/>
      <c r="PXX210" s="579"/>
      <c r="PXY210" s="579"/>
      <c r="PXZ210" s="579"/>
      <c r="PYA210" s="579"/>
      <c r="PYB210" s="579"/>
      <c r="PYC210" s="579"/>
      <c r="PYD210" s="579"/>
      <c r="PYE210" s="579"/>
      <c r="PYF210" s="579"/>
      <c r="PYG210" s="579"/>
      <c r="PYH210" s="579"/>
      <c r="PYI210" s="579"/>
      <c r="PYJ210" s="579"/>
      <c r="PYK210" s="579"/>
      <c r="PYL210" s="579"/>
      <c r="PYM210" s="579"/>
      <c r="PYN210" s="579"/>
      <c r="PYO210" s="579"/>
      <c r="PYP210" s="579"/>
      <c r="PYQ210" s="579"/>
      <c r="PYR210" s="579"/>
      <c r="PYS210" s="579"/>
      <c r="PYT210" s="579"/>
      <c r="PYU210" s="579"/>
      <c r="PYV210" s="579"/>
      <c r="PYW210" s="579"/>
      <c r="PYX210" s="579"/>
      <c r="PYY210" s="579"/>
      <c r="PYZ210" s="579"/>
      <c r="PZA210" s="579"/>
      <c r="PZB210" s="579"/>
      <c r="PZC210" s="579"/>
      <c r="PZD210" s="579"/>
      <c r="PZE210" s="579"/>
      <c r="PZF210" s="579"/>
      <c r="PZG210" s="579"/>
      <c r="PZH210" s="579"/>
      <c r="PZI210" s="579"/>
      <c r="PZJ210" s="579"/>
      <c r="PZK210" s="579"/>
      <c r="PZL210" s="579"/>
      <c r="PZM210" s="579"/>
      <c r="PZN210" s="579"/>
      <c r="PZO210" s="579"/>
      <c r="PZP210" s="579"/>
      <c r="PZQ210" s="579"/>
      <c r="PZR210" s="579"/>
      <c r="PZS210" s="579"/>
      <c r="PZT210" s="579"/>
      <c r="PZU210" s="579"/>
      <c r="PZV210" s="579"/>
      <c r="PZW210" s="579"/>
      <c r="PZX210" s="579"/>
      <c r="PZY210" s="579"/>
      <c r="PZZ210" s="579"/>
      <c r="QAA210" s="579"/>
      <c r="QAB210" s="579"/>
      <c r="QAC210" s="579"/>
      <c r="QAD210" s="579"/>
      <c r="QAE210" s="579"/>
      <c r="QAF210" s="579"/>
      <c r="QAG210" s="579"/>
      <c r="QAH210" s="579"/>
      <c r="QAI210" s="579"/>
      <c r="QAJ210" s="579"/>
      <c r="QAK210" s="579"/>
      <c r="QAL210" s="579"/>
      <c r="QAM210" s="579"/>
      <c r="QAN210" s="579"/>
      <c r="QAO210" s="579"/>
      <c r="QAP210" s="579"/>
      <c r="QAQ210" s="579"/>
      <c r="QAR210" s="579"/>
      <c r="QAS210" s="579"/>
      <c r="QAT210" s="579"/>
      <c r="QAU210" s="579"/>
      <c r="QAV210" s="579"/>
      <c r="QAW210" s="579"/>
      <c r="QAX210" s="579"/>
      <c r="QAY210" s="579"/>
      <c r="QAZ210" s="579"/>
      <c r="QBA210" s="579"/>
      <c r="QBB210" s="579"/>
      <c r="QBC210" s="579"/>
      <c r="QBD210" s="579"/>
      <c r="QBE210" s="579"/>
      <c r="QBF210" s="579"/>
      <c r="QBG210" s="579"/>
      <c r="QBH210" s="579"/>
      <c r="QBI210" s="579"/>
      <c r="QBJ210" s="579"/>
      <c r="QBK210" s="579"/>
      <c r="QBL210" s="579"/>
      <c r="QBM210" s="579"/>
      <c r="QBN210" s="579"/>
      <c r="QBO210" s="579"/>
      <c r="QBP210" s="579"/>
      <c r="QBQ210" s="579"/>
      <c r="QBR210" s="579"/>
      <c r="QBS210" s="579"/>
      <c r="QBT210" s="579"/>
      <c r="QBU210" s="579"/>
      <c r="QBV210" s="579"/>
      <c r="QBW210" s="579"/>
      <c r="QBX210" s="579"/>
      <c r="QBY210" s="579"/>
      <c r="QBZ210" s="579"/>
      <c r="QCA210" s="579"/>
      <c r="QCB210" s="579"/>
      <c r="QCC210" s="579"/>
      <c r="QCD210" s="579"/>
      <c r="QCE210" s="579"/>
      <c r="QCF210" s="579"/>
      <c r="QCG210" s="579"/>
      <c r="QCH210" s="579"/>
      <c r="QCI210" s="579"/>
      <c r="QCJ210" s="579"/>
      <c r="QCK210" s="579"/>
      <c r="QCL210" s="579"/>
      <c r="QCM210" s="579"/>
      <c r="QCN210" s="579"/>
      <c r="QCO210" s="579"/>
      <c r="QCP210" s="579"/>
      <c r="QCQ210" s="579"/>
      <c r="QCR210" s="579"/>
      <c r="QCS210" s="579"/>
      <c r="QCT210" s="579"/>
      <c r="QCU210" s="579"/>
      <c r="QCV210" s="579"/>
      <c r="QCW210" s="579"/>
      <c r="QCX210" s="579"/>
      <c r="QCY210" s="579"/>
      <c r="QCZ210" s="579"/>
      <c r="QDA210" s="579"/>
      <c r="QDB210" s="579"/>
      <c r="QDC210" s="579"/>
      <c r="QDD210" s="579"/>
      <c r="QDE210" s="579"/>
      <c r="QDF210" s="579"/>
      <c r="QDG210" s="579"/>
      <c r="QDH210" s="579"/>
      <c r="QDI210" s="579"/>
      <c r="QDJ210" s="579"/>
      <c r="QDK210" s="579"/>
      <c r="QDL210" s="579"/>
      <c r="QDM210" s="579"/>
      <c r="QDN210" s="579"/>
      <c r="QDO210" s="579"/>
      <c r="QDP210" s="579"/>
      <c r="QDQ210" s="579"/>
      <c r="QDR210" s="579"/>
      <c r="QDS210" s="579"/>
      <c r="QDT210" s="579"/>
      <c r="QDU210" s="579"/>
      <c r="QDV210" s="579"/>
      <c r="QDW210" s="579"/>
      <c r="QDX210" s="579"/>
      <c r="QDY210" s="579"/>
      <c r="QDZ210" s="579"/>
      <c r="QEA210" s="579"/>
      <c r="QEB210" s="579"/>
      <c r="QEC210" s="579"/>
      <c r="QED210" s="579"/>
      <c r="QEE210" s="579"/>
      <c r="QEF210" s="579"/>
      <c r="QEG210" s="579"/>
      <c r="QEH210" s="579"/>
      <c r="QEI210" s="579"/>
      <c r="QEJ210" s="579"/>
      <c r="QEK210" s="579"/>
      <c r="QEL210" s="579"/>
      <c r="QEM210" s="579"/>
      <c r="QEN210" s="579"/>
      <c r="QEO210" s="579"/>
      <c r="QEP210" s="579"/>
      <c r="QEQ210" s="579"/>
      <c r="QER210" s="579"/>
      <c r="QES210" s="579"/>
      <c r="QET210" s="579"/>
      <c r="QEU210" s="579"/>
      <c r="QEV210" s="579"/>
      <c r="QEW210" s="579"/>
      <c r="QEX210" s="579"/>
      <c r="QEY210" s="579"/>
      <c r="QEZ210" s="579"/>
      <c r="QFA210" s="579"/>
      <c r="QFB210" s="579"/>
      <c r="QFC210" s="579"/>
      <c r="QFD210" s="579"/>
      <c r="QFE210" s="579"/>
      <c r="QFF210" s="579"/>
      <c r="QFG210" s="579"/>
      <c r="QFH210" s="579"/>
      <c r="QFI210" s="579"/>
      <c r="QFJ210" s="579"/>
      <c r="QFK210" s="579"/>
      <c r="QFL210" s="579"/>
      <c r="QFM210" s="579"/>
      <c r="QFN210" s="579"/>
      <c r="QFO210" s="579"/>
      <c r="QFP210" s="579"/>
      <c r="QFQ210" s="579"/>
      <c r="QFR210" s="579"/>
      <c r="QFS210" s="579"/>
      <c r="QFT210" s="579"/>
      <c r="QFU210" s="579"/>
      <c r="QFV210" s="579"/>
      <c r="QFW210" s="579"/>
      <c r="QFX210" s="579"/>
      <c r="QFY210" s="579"/>
      <c r="QFZ210" s="579"/>
      <c r="QGA210" s="579"/>
      <c r="QGB210" s="579"/>
      <c r="QGC210" s="579"/>
      <c r="QGD210" s="579"/>
      <c r="QGE210" s="579"/>
      <c r="QGF210" s="579"/>
      <c r="QGG210" s="579"/>
      <c r="QGH210" s="579"/>
      <c r="QGI210" s="579"/>
      <c r="QGJ210" s="579"/>
      <c r="QGK210" s="579"/>
      <c r="QGL210" s="579"/>
      <c r="QGM210" s="579"/>
      <c r="QGN210" s="579"/>
      <c r="QGO210" s="579"/>
      <c r="QGP210" s="579"/>
      <c r="QGQ210" s="579"/>
      <c r="QGR210" s="579"/>
      <c r="QGS210" s="579"/>
      <c r="QGT210" s="579"/>
      <c r="QGU210" s="579"/>
      <c r="QGV210" s="579"/>
      <c r="QGW210" s="579"/>
      <c r="QGX210" s="579"/>
      <c r="QGY210" s="579"/>
      <c r="QGZ210" s="579"/>
      <c r="QHA210" s="579"/>
      <c r="QHB210" s="579"/>
      <c r="QHC210" s="579"/>
      <c r="QHD210" s="579"/>
      <c r="QHE210" s="579"/>
      <c r="QHF210" s="579"/>
      <c r="QHG210" s="579"/>
      <c r="QHH210" s="579"/>
      <c r="QHI210" s="579"/>
      <c r="QHJ210" s="579"/>
      <c r="QHK210" s="579"/>
      <c r="QHL210" s="579"/>
      <c r="QHM210" s="579"/>
      <c r="QHN210" s="579"/>
      <c r="QHO210" s="579"/>
      <c r="QHP210" s="579"/>
      <c r="QHQ210" s="579"/>
      <c r="QHR210" s="579"/>
      <c r="QHS210" s="579"/>
      <c r="QHT210" s="579"/>
      <c r="QHU210" s="579"/>
      <c r="QHV210" s="579"/>
      <c r="QHW210" s="579"/>
      <c r="QHX210" s="579"/>
      <c r="QHY210" s="579"/>
      <c r="QHZ210" s="579"/>
      <c r="QIA210" s="579"/>
      <c r="QIB210" s="579"/>
      <c r="QIC210" s="579"/>
      <c r="QID210" s="579"/>
      <c r="QIE210" s="579"/>
      <c r="QIF210" s="579"/>
      <c r="QIG210" s="579"/>
      <c r="QIH210" s="579"/>
      <c r="QII210" s="579"/>
      <c r="QIJ210" s="579"/>
      <c r="QIK210" s="579"/>
      <c r="QIL210" s="579"/>
      <c r="QIM210" s="579"/>
      <c r="QIN210" s="579"/>
      <c r="QIO210" s="579"/>
      <c r="QIP210" s="579"/>
      <c r="QIQ210" s="579"/>
      <c r="QIR210" s="579"/>
      <c r="QIS210" s="579"/>
      <c r="QIT210" s="579"/>
      <c r="QIU210" s="579"/>
      <c r="QIV210" s="579"/>
      <c r="QIW210" s="579"/>
      <c r="QIX210" s="579"/>
      <c r="QIY210" s="579"/>
      <c r="QIZ210" s="579"/>
      <c r="QJA210" s="579"/>
      <c r="QJB210" s="579"/>
      <c r="QJC210" s="579"/>
      <c r="QJD210" s="579"/>
      <c r="QJE210" s="579"/>
      <c r="QJF210" s="579"/>
      <c r="QJG210" s="579"/>
      <c r="QJH210" s="579"/>
      <c r="QJI210" s="579"/>
      <c r="QJJ210" s="579"/>
      <c r="QJK210" s="579"/>
      <c r="QJL210" s="579"/>
      <c r="QJM210" s="579"/>
      <c r="QJN210" s="579"/>
      <c r="QJO210" s="579"/>
      <c r="QJP210" s="579"/>
      <c r="QJQ210" s="579"/>
      <c r="QJR210" s="579"/>
      <c r="QJS210" s="579"/>
      <c r="QJT210" s="579"/>
      <c r="QJU210" s="579"/>
      <c r="QJV210" s="579"/>
      <c r="QJW210" s="579"/>
      <c r="QJX210" s="579"/>
      <c r="QJY210" s="579"/>
      <c r="QJZ210" s="579"/>
      <c r="QKA210" s="579"/>
      <c r="QKB210" s="579"/>
      <c r="QKC210" s="579"/>
      <c r="QKD210" s="579"/>
      <c r="QKE210" s="579"/>
      <c r="QKF210" s="579"/>
      <c r="QKG210" s="579"/>
      <c r="QKH210" s="579"/>
      <c r="QKI210" s="579"/>
      <c r="QKJ210" s="579"/>
      <c r="QKK210" s="579"/>
      <c r="QKL210" s="579"/>
      <c r="QKM210" s="579"/>
      <c r="QKN210" s="579"/>
      <c r="QKO210" s="579"/>
      <c r="QKP210" s="579"/>
      <c r="QKQ210" s="579"/>
      <c r="QKR210" s="579"/>
      <c r="QKS210" s="579"/>
      <c r="QKT210" s="579"/>
      <c r="QKU210" s="579"/>
      <c r="QKV210" s="579"/>
      <c r="QKW210" s="579"/>
      <c r="QKX210" s="579"/>
      <c r="QKY210" s="579"/>
      <c r="QKZ210" s="579"/>
      <c r="QLA210" s="579"/>
      <c r="QLB210" s="579"/>
      <c r="QLC210" s="579"/>
      <c r="QLD210" s="579"/>
      <c r="QLE210" s="579"/>
      <c r="QLF210" s="579"/>
      <c r="QLG210" s="579"/>
      <c r="QLH210" s="579"/>
      <c r="QLI210" s="579"/>
      <c r="QLJ210" s="579"/>
      <c r="QLK210" s="579"/>
      <c r="QLL210" s="579"/>
      <c r="QLM210" s="579"/>
      <c r="QLN210" s="579"/>
      <c r="QLO210" s="579"/>
      <c r="QLP210" s="579"/>
      <c r="QLQ210" s="579"/>
      <c r="QLR210" s="579"/>
      <c r="QLS210" s="579"/>
      <c r="QLT210" s="579"/>
      <c r="QLU210" s="579"/>
      <c r="QLV210" s="579"/>
      <c r="QLW210" s="579"/>
      <c r="QLX210" s="579"/>
      <c r="QLY210" s="579"/>
      <c r="QLZ210" s="579"/>
      <c r="QMA210" s="579"/>
      <c r="QMB210" s="579"/>
      <c r="QMC210" s="579"/>
      <c r="QMD210" s="579"/>
      <c r="QME210" s="579"/>
      <c r="QMF210" s="579"/>
      <c r="QMG210" s="579"/>
      <c r="QMH210" s="579"/>
      <c r="QMI210" s="579"/>
      <c r="QMJ210" s="579"/>
      <c r="QMK210" s="579"/>
      <c r="QML210" s="579"/>
      <c r="QMM210" s="579"/>
      <c r="QMN210" s="579"/>
      <c r="QMO210" s="579"/>
      <c r="QMP210" s="579"/>
      <c r="QMQ210" s="579"/>
      <c r="QMR210" s="579"/>
      <c r="QMS210" s="579"/>
      <c r="QMT210" s="579"/>
      <c r="QMU210" s="579"/>
      <c r="QMV210" s="579"/>
      <c r="QMW210" s="579"/>
      <c r="QMX210" s="579"/>
      <c r="QMY210" s="579"/>
      <c r="QMZ210" s="579"/>
      <c r="QNA210" s="579"/>
      <c r="QNB210" s="579"/>
      <c r="QNC210" s="579"/>
      <c r="QND210" s="579"/>
      <c r="QNE210" s="579"/>
      <c r="QNF210" s="579"/>
      <c r="QNG210" s="579"/>
      <c r="QNH210" s="579"/>
      <c r="QNI210" s="579"/>
      <c r="QNJ210" s="579"/>
      <c r="QNK210" s="579"/>
      <c r="QNL210" s="579"/>
      <c r="QNM210" s="579"/>
      <c r="QNN210" s="579"/>
      <c r="QNO210" s="579"/>
      <c r="QNP210" s="579"/>
      <c r="QNQ210" s="579"/>
      <c r="QNR210" s="579"/>
      <c r="QNS210" s="579"/>
      <c r="QNT210" s="579"/>
      <c r="QNU210" s="579"/>
      <c r="QNV210" s="579"/>
      <c r="QNW210" s="579"/>
      <c r="QNX210" s="579"/>
      <c r="QNY210" s="579"/>
      <c r="QNZ210" s="579"/>
      <c r="QOA210" s="579"/>
      <c r="QOB210" s="579"/>
      <c r="QOC210" s="579"/>
      <c r="QOD210" s="579"/>
      <c r="QOE210" s="579"/>
      <c r="QOF210" s="579"/>
      <c r="QOG210" s="579"/>
      <c r="QOH210" s="579"/>
      <c r="QOI210" s="579"/>
      <c r="QOJ210" s="579"/>
      <c r="QOK210" s="579"/>
      <c r="QOL210" s="579"/>
      <c r="QOM210" s="579"/>
      <c r="QON210" s="579"/>
      <c r="QOO210" s="579"/>
      <c r="QOP210" s="579"/>
      <c r="QOQ210" s="579"/>
      <c r="QOR210" s="579"/>
      <c r="QOS210" s="579"/>
      <c r="QOT210" s="579"/>
      <c r="QOU210" s="579"/>
      <c r="QOV210" s="579"/>
      <c r="QOW210" s="579"/>
      <c r="QOX210" s="579"/>
      <c r="QOY210" s="579"/>
      <c r="QOZ210" s="579"/>
      <c r="QPA210" s="579"/>
      <c r="QPB210" s="579"/>
      <c r="QPC210" s="579"/>
      <c r="QPD210" s="579"/>
      <c r="QPE210" s="579"/>
      <c r="QPF210" s="579"/>
      <c r="QPG210" s="579"/>
      <c r="QPH210" s="579"/>
      <c r="QPI210" s="579"/>
      <c r="QPJ210" s="579"/>
      <c r="QPK210" s="579"/>
      <c r="QPL210" s="579"/>
      <c r="QPM210" s="579"/>
      <c r="QPN210" s="579"/>
      <c r="QPO210" s="579"/>
      <c r="QPP210" s="579"/>
      <c r="QPQ210" s="579"/>
      <c r="QPR210" s="579"/>
      <c r="QPS210" s="579"/>
      <c r="QPT210" s="579"/>
      <c r="QPU210" s="579"/>
      <c r="QPV210" s="579"/>
      <c r="QPW210" s="579"/>
      <c r="QPX210" s="579"/>
      <c r="QPY210" s="579"/>
      <c r="QPZ210" s="579"/>
      <c r="QQA210" s="579"/>
      <c r="QQB210" s="579"/>
      <c r="QQC210" s="579"/>
      <c r="QQD210" s="579"/>
      <c r="QQE210" s="579"/>
      <c r="QQF210" s="579"/>
      <c r="QQG210" s="579"/>
      <c r="QQH210" s="579"/>
      <c r="QQI210" s="579"/>
      <c r="QQJ210" s="579"/>
      <c r="QQK210" s="579"/>
      <c r="QQL210" s="579"/>
      <c r="QQM210" s="579"/>
      <c r="QQN210" s="579"/>
      <c r="QQO210" s="579"/>
      <c r="QQP210" s="579"/>
      <c r="QQQ210" s="579"/>
      <c r="QQR210" s="579"/>
      <c r="QQS210" s="579"/>
      <c r="QQT210" s="579"/>
      <c r="QQU210" s="579"/>
      <c r="QQV210" s="579"/>
      <c r="QQW210" s="579"/>
      <c r="QQX210" s="579"/>
      <c r="QQY210" s="579"/>
      <c r="QQZ210" s="579"/>
      <c r="QRA210" s="579"/>
      <c r="QRB210" s="579"/>
      <c r="QRC210" s="579"/>
      <c r="QRD210" s="579"/>
      <c r="QRE210" s="579"/>
      <c r="QRF210" s="579"/>
      <c r="QRG210" s="579"/>
      <c r="QRH210" s="579"/>
      <c r="QRI210" s="579"/>
      <c r="QRJ210" s="579"/>
      <c r="QRK210" s="579"/>
      <c r="QRL210" s="579"/>
      <c r="QRM210" s="579"/>
      <c r="QRN210" s="579"/>
      <c r="QRO210" s="579"/>
      <c r="QRP210" s="579"/>
      <c r="QRQ210" s="579"/>
      <c r="QRR210" s="579"/>
      <c r="QRS210" s="579"/>
      <c r="QRT210" s="579"/>
      <c r="QRU210" s="579"/>
      <c r="QRV210" s="579"/>
      <c r="QRW210" s="579"/>
      <c r="QRX210" s="579"/>
      <c r="QRY210" s="579"/>
      <c r="QRZ210" s="579"/>
      <c r="QSA210" s="579"/>
      <c r="QSB210" s="579"/>
      <c r="QSC210" s="579"/>
      <c r="QSD210" s="579"/>
      <c r="QSE210" s="579"/>
      <c r="QSF210" s="579"/>
      <c r="QSG210" s="579"/>
      <c r="QSH210" s="579"/>
      <c r="QSI210" s="579"/>
      <c r="QSJ210" s="579"/>
      <c r="QSK210" s="579"/>
      <c r="QSL210" s="579"/>
      <c r="QSM210" s="579"/>
      <c r="QSN210" s="579"/>
      <c r="QSO210" s="579"/>
      <c r="QSP210" s="579"/>
      <c r="QSQ210" s="579"/>
      <c r="QSR210" s="579"/>
      <c r="QSS210" s="579"/>
      <c r="QST210" s="579"/>
      <c r="QSU210" s="579"/>
      <c r="QSV210" s="579"/>
      <c r="QSW210" s="579"/>
      <c r="QSX210" s="579"/>
      <c r="QSY210" s="579"/>
      <c r="QSZ210" s="579"/>
      <c r="QTA210" s="579"/>
      <c r="QTB210" s="579"/>
      <c r="QTC210" s="579"/>
      <c r="QTD210" s="579"/>
      <c r="QTE210" s="579"/>
      <c r="QTF210" s="579"/>
      <c r="QTG210" s="579"/>
      <c r="QTH210" s="579"/>
      <c r="QTI210" s="579"/>
      <c r="QTJ210" s="579"/>
      <c r="QTK210" s="579"/>
      <c r="QTL210" s="579"/>
      <c r="QTM210" s="579"/>
      <c r="QTN210" s="579"/>
      <c r="QTO210" s="579"/>
      <c r="QTP210" s="579"/>
      <c r="QTQ210" s="579"/>
      <c r="QTR210" s="579"/>
      <c r="QTS210" s="579"/>
      <c r="QTT210" s="579"/>
      <c r="QTU210" s="579"/>
      <c r="QTV210" s="579"/>
      <c r="QTW210" s="579"/>
      <c r="QTX210" s="579"/>
      <c r="QTY210" s="579"/>
      <c r="QTZ210" s="579"/>
      <c r="QUA210" s="579"/>
      <c r="QUB210" s="579"/>
      <c r="QUC210" s="579"/>
      <c r="QUD210" s="579"/>
      <c r="QUE210" s="579"/>
      <c r="QUF210" s="579"/>
      <c r="QUG210" s="579"/>
      <c r="QUH210" s="579"/>
      <c r="QUI210" s="579"/>
      <c r="QUJ210" s="579"/>
      <c r="QUK210" s="579"/>
      <c r="QUL210" s="579"/>
      <c r="QUM210" s="579"/>
      <c r="QUN210" s="579"/>
      <c r="QUO210" s="579"/>
      <c r="QUP210" s="579"/>
      <c r="QUQ210" s="579"/>
      <c r="QUR210" s="579"/>
      <c r="QUS210" s="579"/>
      <c r="QUT210" s="579"/>
      <c r="QUU210" s="579"/>
      <c r="QUV210" s="579"/>
      <c r="QUW210" s="579"/>
      <c r="QUX210" s="579"/>
      <c r="QUY210" s="579"/>
      <c r="QUZ210" s="579"/>
      <c r="QVA210" s="579"/>
      <c r="QVB210" s="579"/>
      <c r="QVC210" s="579"/>
      <c r="QVD210" s="579"/>
      <c r="QVE210" s="579"/>
      <c r="QVF210" s="579"/>
      <c r="QVG210" s="579"/>
      <c r="QVH210" s="579"/>
      <c r="QVI210" s="579"/>
      <c r="QVJ210" s="579"/>
      <c r="QVK210" s="579"/>
      <c r="QVL210" s="579"/>
      <c r="QVM210" s="579"/>
      <c r="QVN210" s="579"/>
      <c r="QVO210" s="579"/>
      <c r="QVP210" s="579"/>
      <c r="QVQ210" s="579"/>
      <c r="QVR210" s="579"/>
      <c r="QVS210" s="579"/>
      <c r="QVT210" s="579"/>
      <c r="QVU210" s="579"/>
      <c r="QVV210" s="579"/>
      <c r="QVW210" s="579"/>
      <c r="QVX210" s="579"/>
      <c r="QVY210" s="579"/>
      <c r="QVZ210" s="579"/>
      <c r="QWA210" s="579"/>
      <c r="QWB210" s="579"/>
      <c r="QWC210" s="579"/>
      <c r="QWD210" s="579"/>
      <c r="QWE210" s="579"/>
      <c r="QWF210" s="579"/>
      <c r="QWG210" s="579"/>
      <c r="QWH210" s="579"/>
      <c r="QWI210" s="579"/>
      <c r="QWJ210" s="579"/>
      <c r="QWK210" s="579"/>
      <c r="QWL210" s="579"/>
      <c r="QWM210" s="579"/>
      <c r="QWN210" s="579"/>
      <c r="QWO210" s="579"/>
      <c r="QWP210" s="579"/>
      <c r="QWQ210" s="579"/>
      <c r="QWR210" s="579"/>
      <c r="QWS210" s="579"/>
      <c r="QWT210" s="579"/>
      <c r="QWU210" s="579"/>
      <c r="QWV210" s="579"/>
      <c r="QWW210" s="579"/>
      <c r="QWX210" s="579"/>
      <c r="QWY210" s="579"/>
      <c r="QWZ210" s="579"/>
      <c r="QXA210" s="579"/>
      <c r="QXB210" s="579"/>
      <c r="QXC210" s="579"/>
      <c r="QXD210" s="579"/>
      <c r="QXE210" s="579"/>
      <c r="QXF210" s="579"/>
      <c r="QXG210" s="579"/>
      <c r="QXH210" s="579"/>
      <c r="QXI210" s="579"/>
      <c r="QXJ210" s="579"/>
      <c r="QXK210" s="579"/>
      <c r="QXL210" s="579"/>
      <c r="QXM210" s="579"/>
      <c r="QXN210" s="579"/>
      <c r="QXO210" s="579"/>
      <c r="QXP210" s="579"/>
      <c r="QXQ210" s="579"/>
      <c r="QXR210" s="579"/>
      <c r="QXS210" s="579"/>
      <c r="QXT210" s="579"/>
      <c r="QXU210" s="579"/>
      <c r="QXV210" s="579"/>
      <c r="QXW210" s="579"/>
      <c r="QXX210" s="579"/>
      <c r="QXY210" s="579"/>
      <c r="QXZ210" s="579"/>
      <c r="QYA210" s="579"/>
      <c r="QYB210" s="579"/>
      <c r="QYC210" s="579"/>
      <c r="QYD210" s="579"/>
      <c r="QYE210" s="579"/>
      <c r="QYF210" s="579"/>
      <c r="QYG210" s="579"/>
      <c r="QYH210" s="579"/>
      <c r="QYI210" s="579"/>
      <c r="QYJ210" s="579"/>
      <c r="QYK210" s="579"/>
      <c r="QYL210" s="579"/>
      <c r="QYM210" s="579"/>
      <c r="QYN210" s="579"/>
      <c r="QYO210" s="579"/>
      <c r="QYP210" s="579"/>
      <c r="QYQ210" s="579"/>
      <c r="QYR210" s="579"/>
      <c r="QYS210" s="579"/>
      <c r="QYT210" s="579"/>
      <c r="QYU210" s="579"/>
      <c r="QYV210" s="579"/>
      <c r="QYW210" s="579"/>
      <c r="QYX210" s="579"/>
      <c r="QYY210" s="579"/>
      <c r="QYZ210" s="579"/>
      <c r="QZA210" s="579"/>
      <c r="QZB210" s="579"/>
      <c r="QZC210" s="579"/>
      <c r="QZD210" s="579"/>
      <c r="QZE210" s="579"/>
      <c r="QZF210" s="579"/>
      <c r="QZG210" s="579"/>
      <c r="QZH210" s="579"/>
      <c r="QZI210" s="579"/>
      <c r="QZJ210" s="579"/>
      <c r="QZK210" s="579"/>
      <c r="QZL210" s="579"/>
      <c r="QZM210" s="579"/>
      <c r="QZN210" s="579"/>
      <c r="QZO210" s="579"/>
      <c r="QZP210" s="579"/>
      <c r="QZQ210" s="579"/>
      <c r="QZR210" s="579"/>
      <c r="QZS210" s="579"/>
      <c r="QZT210" s="579"/>
      <c r="QZU210" s="579"/>
      <c r="QZV210" s="579"/>
      <c r="QZW210" s="579"/>
      <c r="QZX210" s="579"/>
      <c r="QZY210" s="579"/>
      <c r="QZZ210" s="579"/>
      <c r="RAA210" s="579"/>
      <c r="RAB210" s="579"/>
      <c r="RAC210" s="579"/>
      <c r="RAD210" s="579"/>
      <c r="RAE210" s="579"/>
      <c r="RAF210" s="579"/>
      <c r="RAG210" s="579"/>
      <c r="RAH210" s="579"/>
      <c r="RAI210" s="579"/>
      <c r="RAJ210" s="579"/>
      <c r="RAK210" s="579"/>
      <c r="RAL210" s="579"/>
      <c r="RAM210" s="579"/>
      <c r="RAN210" s="579"/>
      <c r="RAO210" s="579"/>
      <c r="RAP210" s="579"/>
      <c r="RAQ210" s="579"/>
      <c r="RAR210" s="579"/>
      <c r="RAS210" s="579"/>
      <c r="RAT210" s="579"/>
      <c r="RAU210" s="579"/>
      <c r="RAV210" s="579"/>
      <c r="RAW210" s="579"/>
      <c r="RAX210" s="579"/>
      <c r="RAY210" s="579"/>
      <c r="RAZ210" s="579"/>
      <c r="RBA210" s="579"/>
      <c r="RBB210" s="579"/>
      <c r="RBC210" s="579"/>
      <c r="RBD210" s="579"/>
      <c r="RBE210" s="579"/>
      <c r="RBF210" s="579"/>
      <c r="RBG210" s="579"/>
      <c r="RBH210" s="579"/>
      <c r="RBI210" s="579"/>
      <c r="RBJ210" s="579"/>
      <c r="RBK210" s="579"/>
      <c r="RBL210" s="579"/>
      <c r="RBM210" s="579"/>
      <c r="RBN210" s="579"/>
      <c r="RBO210" s="579"/>
      <c r="RBP210" s="579"/>
      <c r="RBQ210" s="579"/>
      <c r="RBR210" s="579"/>
      <c r="RBS210" s="579"/>
      <c r="RBT210" s="579"/>
      <c r="RBU210" s="579"/>
      <c r="RBV210" s="579"/>
      <c r="RBW210" s="579"/>
      <c r="RBX210" s="579"/>
      <c r="RBY210" s="579"/>
      <c r="RBZ210" s="579"/>
      <c r="RCA210" s="579"/>
      <c r="RCB210" s="579"/>
      <c r="RCC210" s="579"/>
      <c r="RCD210" s="579"/>
      <c r="RCE210" s="579"/>
      <c r="RCF210" s="579"/>
      <c r="RCG210" s="579"/>
      <c r="RCH210" s="579"/>
      <c r="RCI210" s="579"/>
      <c r="RCJ210" s="579"/>
      <c r="RCK210" s="579"/>
      <c r="RCL210" s="579"/>
      <c r="RCM210" s="579"/>
      <c r="RCN210" s="579"/>
      <c r="RCO210" s="579"/>
      <c r="RCP210" s="579"/>
      <c r="RCQ210" s="579"/>
      <c r="RCR210" s="579"/>
      <c r="RCS210" s="579"/>
      <c r="RCT210" s="579"/>
      <c r="RCU210" s="579"/>
      <c r="RCV210" s="579"/>
      <c r="RCW210" s="579"/>
      <c r="RCX210" s="579"/>
      <c r="RCY210" s="579"/>
      <c r="RCZ210" s="579"/>
      <c r="RDA210" s="579"/>
      <c r="RDB210" s="579"/>
      <c r="RDC210" s="579"/>
      <c r="RDD210" s="579"/>
      <c r="RDE210" s="579"/>
      <c r="RDF210" s="579"/>
      <c r="RDG210" s="579"/>
      <c r="RDH210" s="579"/>
      <c r="RDI210" s="579"/>
      <c r="RDJ210" s="579"/>
      <c r="RDK210" s="579"/>
      <c r="RDL210" s="579"/>
      <c r="RDM210" s="579"/>
      <c r="RDN210" s="579"/>
      <c r="RDO210" s="579"/>
      <c r="RDP210" s="579"/>
      <c r="RDQ210" s="579"/>
      <c r="RDR210" s="579"/>
      <c r="RDS210" s="579"/>
      <c r="RDT210" s="579"/>
      <c r="RDU210" s="579"/>
      <c r="RDV210" s="579"/>
      <c r="RDW210" s="579"/>
      <c r="RDX210" s="579"/>
      <c r="RDY210" s="579"/>
      <c r="RDZ210" s="579"/>
      <c r="REA210" s="579"/>
      <c r="REB210" s="579"/>
      <c r="REC210" s="579"/>
      <c r="RED210" s="579"/>
      <c r="REE210" s="579"/>
      <c r="REF210" s="579"/>
      <c r="REG210" s="579"/>
      <c r="REH210" s="579"/>
      <c r="REI210" s="579"/>
      <c r="REJ210" s="579"/>
      <c r="REK210" s="579"/>
      <c r="REL210" s="579"/>
      <c r="REM210" s="579"/>
      <c r="REN210" s="579"/>
      <c r="REO210" s="579"/>
      <c r="REP210" s="579"/>
      <c r="REQ210" s="579"/>
      <c r="RER210" s="579"/>
      <c r="RES210" s="579"/>
      <c r="RET210" s="579"/>
      <c r="REU210" s="579"/>
      <c r="REV210" s="579"/>
      <c r="REW210" s="579"/>
      <c r="REX210" s="579"/>
      <c r="REY210" s="579"/>
      <c r="REZ210" s="579"/>
      <c r="RFA210" s="579"/>
      <c r="RFB210" s="579"/>
      <c r="RFC210" s="579"/>
      <c r="RFD210" s="579"/>
      <c r="RFE210" s="579"/>
      <c r="RFF210" s="579"/>
      <c r="RFG210" s="579"/>
      <c r="RFH210" s="579"/>
      <c r="RFI210" s="579"/>
      <c r="RFJ210" s="579"/>
      <c r="RFK210" s="579"/>
      <c r="RFL210" s="579"/>
      <c r="RFM210" s="579"/>
      <c r="RFN210" s="579"/>
      <c r="RFO210" s="579"/>
      <c r="RFP210" s="579"/>
      <c r="RFQ210" s="579"/>
      <c r="RFR210" s="579"/>
      <c r="RFS210" s="579"/>
      <c r="RFT210" s="579"/>
      <c r="RFU210" s="579"/>
      <c r="RFV210" s="579"/>
      <c r="RFW210" s="579"/>
      <c r="RFX210" s="579"/>
      <c r="RFY210" s="579"/>
      <c r="RFZ210" s="579"/>
      <c r="RGA210" s="579"/>
      <c r="RGB210" s="579"/>
      <c r="RGC210" s="579"/>
      <c r="RGD210" s="579"/>
      <c r="RGE210" s="579"/>
      <c r="RGF210" s="579"/>
      <c r="RGG210" s="579"/>
      <c r="RGH210" s="579"/>
      <c r="RGI210" s="579"/>
      <c r="RGJ210" s="579"/>
      <c r="RGK210" s="579"/>
      <c r="RGL210" s="579"/>
      <c r="RGM210" s="579"/>
      <c r="RGN210" s="579"/>
      <c r="RGO210" s="579"/>
      <c r="RGP210" s="579"/>
      <c r="RGQ210" s="579"/>
      <c r="RGR210" s="579"/>
      <c r="RGS210" s="579"/>
      <c r="RGT210" s="579"/>
      <c r="RGU210" s="579"/>
      <c r="RGV210" s="579"/>
      <c r="RGW210" s="579"/>
      <c r="RGX210" s="579"/>
      <c r="RGY210" s="579"/>
      <c r="RGZ210" s="579"/>
      <c r="RHA210" s="579"/>
      <c r="RHB210" s="579"/>
      <c r="RHC210" s="579"/>
      <c r="RHD210" s="579"/>
      <c r="RHE210" s="579"/>
      <c r="RHF210" s="579"/>
      <c r="RHG210" s="579"/>
      <c r="RHH210" s="579"/>
      <c r="RHI210" s="579"/>
      <c r="RHJ210" s="579"/>
      <c r="RHK210" s="579"/>
      <c r="RHL210" s="579"/>
      <c r="RHM210" s="579"/>
      <c r="RHN210" s="579"/>
      <c r="RHO210" s="579"/>
      <c r="RHP210" s="579"/>
      <c r="RHQ210" s="579"/>
      <c r="RHR210" s="579"/>
      <c r="RHS210" s="579"/>
      <c r="RHT210" s="579"/>
      <c r="RHU210" s="579"/>
      <c r="RHV210" s="579"/>
      <c r="RHW210" s="579"/>
      <c r="RHX210" s="579"/>
      <c r="RHY210" s="579"/>
      <c r="RHZ210" s="579"/>
      <c r="RIA210" s="579"/>
      <c r="RIB210" s="579"/>
      <c r="RIC210" s="579"/>
      <c r="RID210" s="579"/>
      <c r="RIE210" s="579"/>
      <c r="RIF210" s="579"/>
      <c r="RIG210" s="579"/>
      <c r="RIH210" s="579"/>
      <c r="RII210" s="579"/>
      <c r="RIJ210" s="579"/>
      <c r="RIK210" s="579"/>
      <c r="RIL210" s="579"/>
      <c r="RIM210" s="579"/>
      <c r="RIN210" s="579"/>
      <c r="RIO210" s="579"/>
      <c r="RIP210" s="579"/>
      <c r="RIQ210" s="579"/>
      <c r="RIR210" s="579"/>
      <c r="RIS210" s="579"/>
      <c r="RIT210" s="579"/>
      <c r="RIU210" s="579"/>
      <c r="RIV210" s="579"/>
      <c r="RIW210" s="579"/>
      <c r="RIX210" s="579"/>
      <c r="RIY210" s="579"/>
      <c r="RIZ210" s="579"/>
      <c r="RJA210" s="579"/>
      <c r="RJB210" s="579"/>
      <c r="RJC210" s="579"/>
      <c r="RJD210" s="579"/>
      <c r="RJE210" s="579"/>
      <c r="RJF210" s="579"/>
      <c r="RJG210" s="579"/>
      <c r="RJH210" s="579"/>
      <c r="RJI210" s="579"/>
      <c r="RJJ210" s="579"/>
      <c r="RJK210" s="579"/>
      <c r="RJL210" s="579"/>
      <c r="RJM210" s="579"/>
      <c r="RJN210" s="579"/>
      <c r="RJO210" s="579"/>
      <c r="RJP210" s="579"/>
      <c r="RJQ210" s="579"/>
      <c r="RJR210" s="579"/>
      <c r="RJS210" s="579"/>
      <c r="RJT210" s="579"/>
      <c r="RJU210" s="579"/>
      <c r="RJV210" s="579"/>
      <c r="RJW210" s="579"/>
      <c r="RJX210" s="579"/>
      <c r="RJY210" s="579"/>
      <c r="RJZ210" s="579"/>
      <c r="RKA210" s="579"/>
      <c r="RKB210" s="579"/>
      <c r="RKC210" s="579"/>
      <c r="RKD210" s="579"/>
      <c r="RKE210" s="579"/>
      <c r="RKF210" s="579"/>
      <c r="RKG210" s="579"/>
      <c r="RKH210" s="579"/>
      <c r="RKI210" s="579"/>
      <c r="RKJ210" s="579"/>
      <c r="RKK210" s="579"/>
      <c r="RKL210" s="579"/>
      <c r="RKM210" s="579"/>
      <c r="RKN210" s="579"/>
      <c r="RKO210" s="579"/>
      <c r="RKP210" s="579"/>
      <c r="RKQ210" s="579"/>
      <c r="RKR210" s="579"/>
      <c r="RKS210" s="579"/>
      <c r="RKT210" s="579"/>
      <c r="RKU210" s="579"/>
      <c r="RKV210" s="579"/>
      <c r="RKW210" s="579"/>
      <c r="RKX210" s="579"/>
      <c r="RKY210" s="579"/>
      <c r="RKZ210" s="579"/>
      <c r="RLA210" s="579"/>
      <c r="RLB210" s="579"/>
      <c r="RLC210" s="579"/>
      <c r="RLD210" s="579"/>
      <c r="RLE210" s="579"/>
      <c r="RLF210" s="579"/>
      <c r="RLG210" s="579"/>
      <c r="RLH210" s="579"/>
      <c r="RLI210" s="579"/>
      <c r="RLJ210" s="579"/>
      <c r="RLK210" s="579"/>
      <c r="RLL210" s="579"/>
      <c r="RLM210" s="579"/>
      <c r="RLN210" s="579"/>
      <c r="RLO210" s="579"/>
      <c r="RLP210" s="579"/>
      <c r="RLQ210" s="579"/>
      <c r="RLR210" s="579"/>
      <c r="RLS210" s="579"/>
      <c r="RLT210" s="579"/>
      <c r="RLU210" s="579"/>
      <c r="RLV210" s="579"/>
      <c r="RLW210" s="579"/>
      <c r="RLX210" s="579"/>
      <c r="RLY210" s="579"/>
      <c r="RLZ210" s="579"/>
      <c r="RMA210" s="579"/>
      <c r="RMB210" s="579"/>
      <c r="RMC210" s="579"/>
      <c r="RMD210" s="579"/>
      <c r="RME210" s="579"/>
      <c r="RMF210" s="579"/>
      <c r="RMG210" s="579"/>
      <c r="RMH210" s="579"/>
      <c r="RMI210" s="579"/>
      <c r="RMJ210" s="579"/>
      <c r="RMK210" s="579"/>
      <c r="RML210" s="579"/>
      <c r="RMM210" s="579"/>
      <c r="RMN210" s="579"/>
      <c r="RMO210" s="579"/>
      <c r="RMP210" s="579"/>
      <c r="RMQ210" s="579"/>
      <c r="RMR210" s="579"/>
      <c r="RMS210" s="579"/>
      <c r="RMT210" s="579"/>
      <c r="RMU210" s="579"/>
      <c r="RMV210" s="579"/>
      <c r="RMW210" s="579"/>
      <c r="RMX210" s="579"/>
      <c r="RMY210" s="579"/>
      <c r="RMZ210" s="579"/>
      <c r="RNA210" s="579"/>
      <c r="RNB210" s="579"/>
      <c r="RNC210" s="579"/>
      <c r="RND210" s="579"/>
      <c r="RNE210" s="579"/>
      <c r="RNF210" s="579"/>
      <c r="RNG210" s="579"/>
      <c r="RNH210" s="579"/>
      <c r="RNI210" s="579"/>
      <c r="RNJ210" s="579"/>
      <c r="RNK210" s="579"/>
      <c r="RNL210" s="579"/>
      <c r="RNM210" s="579"/>
      <c r="RNN210" s="579"/>
      <c r="RNO210" s="579"/>
      <c r="RNP210" s="579"/>
      <c r="RNQ210" s="579"/>
      <c r="RNR210" s="579"/>
      <c r="RNS210" s="579"/>
      <c r="RNT210" s="579"/>
      <c r="RNU210" s="579"/>
      <c r="RNV210" s="579"/>
      <c r="RNW210" s="579"/>
      <c r="RNX210" s="579"/>
      <c r="RNY210" s="579"/>
      <c r="RNZ210" s="579"/>
      <c r="ROA210" s="579"/>
      <c r="ROB210" s="579"/>
      <c r="ROC210" s="579"/>
      <c r="ROD210" s="579"/>
      <c r="ROE210" s="579"/>
      <c r="ROF210" s="579"/>
      <c r="ROG210" s="579"/>
      <c r="ROH210" s="579"/>
      <c r="ROI210" s="579"/>
      <c r="ROJ210" s="579"/>
      <c r="ROK210" s="579"/>
      <c r="ROL210" s="579"/>
      <c r="ROM210" s="579"/>
      <c r="RON210" s="579"/>
      <c r="ROO210" s="579"/>
      <c r="ROP210" s="579"/>
      <c r="ROQ210" s="579"/>
      <c r="ROR210" s="579"/>
      <c r="ROS210" s="579"/>
      <c r="ROT210" s="579"/>
      <c r="ROU210" s="579"/>
      <c r="ROV210" s="579"/>
      <c r="ROW210" s="579"/>
      <c r="ROX210" s="579"/>
      <c r="ROY210" s="579"/>
      <c r="ROZ210" s="579"/>
      <c r="RPA210" s="579"/>
      <c r="RPB210" s="579"/>
      <c r="RPC210" s="579"/>
      <c r="RPD210" s="579"/>
      <c r="RPE210" s="579"/>
      <c r="RPF210" s="579"/>
      <c r="RPG210" s="579"/>
      <c r="RPH210" s="579"/>
      <c r="RPI210" s="579"/>
      <c r="RPJ210" s="579"/>
      <c r="RPK210" s="579"/>
      <c r="RPL210" s="579"/>
      <c r="RPM210" s="579"/>
      <c r="RPN210" s="579"/>
      <c r="RPO210" s="579"/>
      <c r="RPP210" s="579"/>
      <c r="RPQ210" s="579"/>
      <c r="RPR210" s="579"/>
      <c r="RPS210" s="579"/>
      <c r="RPT210" s="579"/>
      <c r="RPU210" s="579"/>
      <c r="RPV210" s="579"/>
      <c r="RPW210" s="579"/>
      <c r="RPX210" s="579"/>
      <c r="RPY210" s="579"/>
      <c r="RPZ210" s="579"/>
      <c r="RQA210" s="579"/>
      <c r="RQB210" s="579"/>
      <c r="RQC210" s="579"/>
      <c r="RQD210" s="579"/>
      <c r="RQE210" s="579"/>
      <c r="RQF210" s="579"/>
      <c r="RQG210" s="579"/>
      <c r="RQH210" s="579"/>
      <c r="RQI210" s="579"/>
      <c r="RQJ210" s="579"/>
      <c r="RQK210" s="579"/>
      <c r="RQL210" s="579"/>
      <c r="RQM210" s="579"/>
      <c r="RQN210" s="579"/>
      <c r="RQO210" s="579"/>
      <c r="RQP210" s="579"/>
      <c r="RQQ210" s="579"/>
      <c r="RQR210" s="579"/>
      <c r="RQS210" s="579"/>
      <c r="RQT210" s="579"/>
      <c r="RQU210" s="579"/>
      <c r="RQV210" s="579"/>
      <c r="RQW210" s="579"/>
      <c r="RQX210" s="579"/>
      <c r="RQY210" s="579"/>
      <c r="RQZ210" s="579"/>
      <c r="RRA210" s="579"/>
      <c r="RRB210" s="579"/>
      <c r="RRC210" s="579"/>
      <c r="RRD210" s="579"/>
      <c r="RRE210" s="579"/>
      <c r="RRF210" s="579"/>
      <c r="RRG210" s="579"/>
      <c r="RRH210" s="579"/>
      <c r="RRI210" s="579"/>
      <c r="RRJ210" s="579"/>
      <c r="RRK210" s="579"/>
      <c r="RRL210" s="579"/>
      <c r="RRM210" s="579"/>
      <c r="RRN210" s="579"/>
      <c r="RRO210" s="579"/>
      <c r="RRP210" s="579"/>
      <c r="RRQ210" s="579"/>
      <c r="RRR210" s="579"/>
      <c r="RRS210" s="579"/>
      <c r="RRT210" s="579"/>
      <c r="RRU210" s="579"/>
      <c r="RRV210" s="579"/>
      <c r="RRW210" s="579"/>
      <c r="RRX210" s="579"/>
      <c r="RRY210" s="579"/>
      <c r="RRZ210" s="579"/>
      <c r="RSA210" s="579"/>
      <c r="RSB210" s="579"/>
      <c r="RSC210" s="579"/>
      <c r="RSD210" s="579"/>
      <c r="RSE210" s="579"/>
      <c r="RSF210" s="579"/>
      <c r="RSG210" s="579"/>
      <c r="RSH210" s="579"/>
      <c r="RSI210" s="579"/>
      <c r="RSJ210" s="579"/>
      <c r="RSK210" s="579"/>
      <c r="RSL210" s="579"/>
      <c r="RSM210" s="579"/>
      <c r="RSN210" s="579"/>
      <c r="RSO210" s="579"/>
      <c r="RSP210" s="579"/>
      <c r="RSQ210" s="579"/>
      <c r="RSR210" s="579"/>
      <c r="RSS210" s="579"/>
      <c r="RST210" s="579"/>
      <c r="RSU210" s="579"/>
      <c r="RSV210" s="579"/>
      <c r="RSW210" s="579"/>
      <c r="RSX210" s="579"/>
      <c r="RSY210" s="579"/>
      <c r="RSZ210" s="579"/>
      <c r="RTA210" s="579"/>
      <c r="RTB210" s="579"/>
      <c r="RTC210" s="579"/>
      <c r="RTD210" s="579"/>
      <c r="RTE210" s="579"/>
      <c r="RTF210" s="579"/>
      <c r="RTG210" s="579"/>
      <c r="RTH210" s="579"/>
      <c r="RTI210" s="579"/>
      <c r="RTJ210" s="579"/>
      <c r="RTK210" s="579"/>
      <c r="RTL210" s="579"/>
      <c r="RTM210" s="579"/>
      <c r="RTN210" s="579"/>
      <c r="RTO210" s="579"/>
      <c r="RTP210" s="579"/>
      <c r="RTQ210" s="579"/>
      <c r="RTR210" s="579"/>
      <c r="RTS210" s="579"/>
      <c r="RTT210" s="579"/>
      <c r="RTU210" s="579"/>
      <c r="RTV210" s="579"/>
      <c r="RTW210" s="579"/>
      <c r="RTX210" s="579"/>
      <c r="RTY210" s="579"/>
      <c r="RTZ210" s="579"/>
      <c r="RUA210" s="579"/>
      <c r="RUB210" s="579"/>
      <c r="RUC210" s="579"/>
      <c r="RUD210" s="579"/>
      <c r="RUE210" s="579"/>
      <c r="RUF210" s="579"/>
      <c r="RUG210" s="579"/>
      <c r="RUH210" s="579"/>
      <c r="RUI210" s="579"/>
      <c r="RUJ210" s="579"/>
      <c r="RUK210" s="579"/>
      <c r="RUL210" s="579"/>
      <c r="RUM210" s="579"/>
      <c r="RUN210" s="579"/>
      <c r="RUO210" s="579"/>
      <c r="RUP210" s="579"/>
      <c r="RUQ210" s="579"/>
      <c r="RUR210" s="579"/>
      <c r="RUS210" s="579"/>
      <c r="RUT210" s="579"/>
      <c r="RUU210" s="579"/>
      <c r="RUV210" s="579"/>
      <c r="RUW210" s="579"/>
      <c r="RUX210" s="579"/>
      <c r="RUY210" s="579"/>
      <c r="RUZ210" s="579"/>
      <c r="RVA210" s="579"/>
      <c r="RVB210" s="579"/>
      <c r="RVC210" s="579"/>
      <c r="RVD210" s="579"/>
      <c r="RVE210" s="579"/>
      <c r="RVF210" s="579"/>
      <c r="RVG210" s="579"/>
      <c r="RVH210" s="579"/>
      <c r="RVI210" s="579"/>
      <c r="RVJ210" s="579"/>
      <c r="RVK210" s="579"/>
      <c r="RVL210" s="579"/>
      <c r="RVM210" s="579"/>
      <c r="RVN210" s="579"/>
      <c r="RVO210" s="579"/>
      <c r="RVP210" s="579"/>
      <c r="RVQ210" s="579"/>
      <c r="RVR210" s="579"/>
      <c r="RVS210" s="579"/>
      <c r="RVT210" s="579"/>
      <c r="RVU210" s="579"/>
      <c r="RVV210" s="579"/>
      <c r="RVW210" s="579"/>
      <c r="RVX210" s="579"/>
      <c r="RVY210" s="579"/>
      <c r="RVZ210" s="579"/>
      <c r="RWA210" s="579"/>
      <c r="RWB210" s="579"/>
      <c r="RWC210" s="579"/>
      <c r="RWD210" s="579"/>
      <c r="RWE210" s="579"/>
      <c r="RWF210" s="579"/>
      <c r="RWG210" s="579"/>
      <c r="RWH210" s="579"/>
      <c r="RWI210" s="579"/>
      <c r="RWJ210" s="579"/>
      <c r="RWK210" s="579"/>
      <c r="RWL210" s="579"/>
      <c r="RWM210" s="579"/>
      <c r="RWN210" s="579"/>
      <c r="RWO210" s="579"/>
      <c r="RWP210" s="579"/>
      <c r="RWQ210" s="579"/>
      <c r="RWR210" s="579"/>
      <c r="RWS210" s="579"/>
      <c r="RWT210" s="579"/>
      <c r="RWU210" s="579"/>
      <c r="RWV210" s="579"/>
      <c r="RWW210" s="579"/>
      <c r="RWX210" s="579"/>
      <c r="RWY210" s="579"/>
      <c r="RWZ210" s="579"/>
      <c r="RXA210" s="579"/>
      <c r="RXB210" s="579"/>
      <c r="RXC210" s="579"/>
      <c r="RXD210" s="579"/>
      <c r="RXE210" s="579"/>
      <c r="RXF210" s="579"/>
      <c r="RXG210" s="579"/>
      <c r="RXH210" s="579"/>
      <c r="RXI210" s="579"/>
      <c r="RXJ210" s="579"/>
      <c r="RXK210" s="579"/>
      <c r="RXL210" s="579"/>
      <c r="RXM210" s="579"/>
      <c r="RXN210" s="579"/>
      <c r="RXO210" s="579"/>
      <c r="RXP210" s="579"/>
      <c r="RXQ210" s="579"/>
      <c r="RXR210" s="579"/>
      <c r="RXS210" s="579"/>
      <c r="RXT210" s="579"/>
      <c r="RXU210" s="579"/>
      <c r="RXV210" s="579"/>
      <c r="RXW210" s="579"/>
      <c r="RXX210" s="579"/>
      <c r="RXY210" s="579"/>
      <c r="RXZ210" s="579"/>
      <c r="RYA210" s="579"/>
      <c r="RYB210" s="579"/>
      <c r="RYC210" s="579"/>
      <c r="RYD210" s="579"/>
      <c r="RYE210" s="579"/>
      <c r="RYF210" s="579"/>
      <c r="RYG210" s="579"/>
      <c r="RYH210" s="579"/>
      <c r="RYI210" s="579"/>
      <c r="RYJ210" s="579"/>
      <c r="RYK210" s="579"/>
      <c r="RYL210" s="579"/>
      <c r="RYM210" s="579"/>
      <c r="RYN210" s="579"/>
      <c r="RYO210" s="579"/>
      <c r="RYP210" s="579"/>
      <c r="RYQ210" s="579"/>
      <c r="RYR210" s="579"/>
      <c r="RYS210" s="579"/>
      <c r="RYT210" s="579"/>
      <c r="RYU210" s="579"/>
      <c r="RYV210" s="579"/>
      <c r="RYW210" s="579"/>
      <c r="RYX210" s="579"/>
      <c r="RYY210" s="579"/>
      <c r="RYZ210" s="579"/>
      <c r="RZA210" s="579"/>
      <c r="RZB210" s="579"/>
      <c r="RZC210" s="579"/>
      <c r="RZD210" s="579"/>
      <c r="RZE210" s="579"/>
      <c r="RZF210" s="579"/>
      <c r="RZG210" s="579"/>
      <c r="RZH210" s="579"/>
      <c r="RZI210" s="579"/>
      <c r="RZJ210" s="579"/>
      <c r="RZK210" s="579"/>
      <c r="RZL210" s="579"/>
      <c r="RZM210" s="579"/>
      <c r="RZN210" s="579"/>
      <c r="RZO210" s="579"/>
      <c r="RZP210" s="579"/>
      <c r="RZQ210" s="579"/>
      <c r="RZR210" s="579"/>
      <c r="RZS210" s="579"/>
      <c r="RZT210" s="579"/>
      <c r="RZU210" s="579"/>
      <c r="RZV210" s="579"/>
      <c r="RZW210" s="579"/>
      <c r="RZX210" s="579"/>
      <c r="RZY210" s="579"/>
      <c r="RZZ210" s="579"/>
      <c r="SAA210" s="579"/>
      <c r="SAB210" s="579"/>
      <c r="SAC210" s="579"/>
      <c r="SAD210" s="579"/>
      <c r="SAE210" s="579"/>
      <c r="SAF210" s="579"/>
      <c r="SAG210" s="579"/>
      <c r="SAH210" s="579"/>
      <c r="SAI210" s="579"/>
      <c r="SAJ210" s="579"/>
      <c r="SAK210" s="579"/>
      <c r="SAL210" s="579"/>
      <c r="SAM210" s="579"/>
      <c r="SAN210" s="579"/>
      <c r="SAO210" s="579"/>
      <c r="SAP210" s="579"/>
      <c r="SAQ210" s="579"/>
      <c r="SAR210" s="579"/>
      <c r="SAS210" s="579"/>
      <c r="SAT210" s="579"/>
      <c r="SAU210" s="579"/>
      <c r="SAV210" s="579"/>
      <c r="SAW210" s="579"/>
      <c r="SAX210" s="579"/>
      <c r="SAY210" s="579"/>
      <c r="SAZ210" s="579"/>
      <c r="SBA210" s="579"/>
      <c r="SBB210" s="579"/>
      <c r="SBC210" s="579"/>
      <c r="SBD210" s="579"/>
      <c r="SBE210" s="579"/>
      <c r="SBF210" s="579"/>
      <c r="SBG210" s="579"/>
      <c r="SBH210" s="579"/>
      <c r="SBI210" s="579"/>
      <c r="SBJ210" s="579"/>
      <c r="SBK210" s="579"/>
      <c r="SBL210" s="579"/>
      <c r="SBM210" s="579"/>
      <c r="SBN210" s="579"/>
      <c r="SBO210" s="579"/>
      <c r="SBP210" s="579"/>
      <c r="SBQ210" s="579"/>
      <c r="SBR210" s="579"/>
      <c r="SBS210" s="579"/>
      <c r="SBT210" s="579"/>
      <c r="SBU210" s="579"/>
      <c r="SBV210" s="579"/>
      <c r="SBW210" s="579"/>
      <c r="SBX210" s="579"/>
      <c r="SBY210" s="579"/>
      <c r="SBZ210" s="579"/>
      <c r="SCA210" s="579"/>
      <c r="SCB210" s="579"/>
      <c r="SCC210" s="579"/>
      <c r="SCD210" s="579"/>
      <c r="SCE210" s="579"/>
      <c r="SCF210" s="579"/>
      <c r="SCG210" s="579"/>
      <c r="SCH210" s="579"/>
      <c r="SCI210" s="579"/>
      <c r="SCJ210" s="579"/>
      <c r="SCK210" s="579"/>
      <c r="SCL210" s="579"/>
      <c r="SCM210" s="579"/>
      <c r="SCN210" s="579"/>
      <c r="SCO210" s="579"/>
      <c r="SCP210" s="579"/>
      <c r="SCQ210" s="579"/>
      <c r="SCR210" s="579"/>
      <c r="SCS210" s="579"/>
      <c r="SCT210" s="579"/>
      <c r="SCU210" s="579"/>
      <c r="SCV210" s="579"/>
      <c r="SCW210" s="579"/>
      <c r="SCX210" s="579"/>
      <c r="SCY210" s="579"/>
      <c r="SCZ210" s="579"/>
      <c r="SDA210" s="579"/>
      <c r="SDB210" s="579"/>
      <c r="SDC210" s="579"/>
      <c r="SDD210" s="579"/>
      <c r="SDE210" s="579"/>
      <c r="SDF210" s="579"/>
      <c r="SDG210" s="579"/>
      <c r="SDH210" s="579"/>
      <c r="SDI210" s="579"/>
      <c r="SDJ210" s="579"/>
      <c r="SDK210" s="579"/>
      <c r="SDL210" s="579"/>
      <c r="SDM210" s="579"/>
      <c r="SDN210" s="579"/>
      <c r="SDO210" s="579"/>
      <c r="SDP210" s="579"/>
      <c r="SDQ210" s="579"/>
      <c r="SDR210" s="579"/>
      <c r="SDS210" s="579"/>
      <c r="SDT210" s="579"/>
      <c r="SDU210" s="579"/>
      <c r="SDV210" s="579"/>
      <c r="SDW210" s="579"/>
      <c r="SDX210" s="579"/>
      <c r="SDY210" s="579"/>
      <c r="SDZ210" s="579"/>
      <c r="SEA210" s="579"/>
      <c r="SEB210" s="579"/>
      <c r="SEC210" s="579"/>
      <c r="SED210" s="579"/>
      <c r="SEE210" s="579"/>
      <c r="SEF210" s="579"/>
      <c r="SEG210" s="579"/>
      <c r="SEH210" s="579"/>
      <c r="SEI210" s="579"/>
      <c r="SEJ210" s="579"/>
      <c r="SEK210" s="579"/>
      <c r="SEL210" s="579"/>
      <c r="SEM210" s="579"/>
      <c r="SEN210" s="579"/>
      <c r="SEO210" s="579"/>
      <c r="SEP210" s="579"/>
      <c r="SEQ210" s="579"/>
      <c r="SER210" s="579"/>
      <c r="SES210" s="579"/>
      <c r="SET210" s="579"/>
      <c r="SEU210" s="579"/>
      <c r="SEV210" s="579"/>
      <c r="SEW210" s="579"/>
      <c r="SEX210" s="579"/>
      <c r="SEY210" s="579"/>
      <c r="SEZ210" s="579"/>
      <c r="SFA210" s="579"/>
      <c r="SFB210" s="579"/>
      <c r="SFC210" s="579"/>
      <c r="SFD210" s="579"/>
      <c r="SFE210" s="579"/>
      <c r="SFF210" s="579"/>
      <c r="SFG210" s="579"/>
      <c r="SFH210" s="579"/>
      <c r="SFI210" s="579"/>
      <c r="SFJ210" s="579"/>
      <c r="SFK210" s="579"/>
      <c r="SFL210" s="579"/>
      <c r="SFM210" s="579"/>
      <c r="SFN210" s="579"/>
      <c r="SFO210" s="579"/>
      <c r="SFP210" s="579"/>
      <c r="SFQ210" s="579"/>
      <c r="SFR210" s="579"/>
      <c r="SFS210" s="579"/>
      <c r="SFT210" s="579"/>
      <c r="SFU210" s="579"/>
      <c r="SFV210" s="579"/>
      <c r="SFW210" s="579"/>
      <c r="SFX210" s="579"/>
      <c r="SFY210" s="579"/>
      <c r="SFZ210" s="579"/>
      <c r="SGA210" s="579"/>
      <c r="SGB210" s="579"/>
      <c r="SGC210" s="579"/>
      <c r="SGD210" s="579"/>
      <c r="SGE210" s="579"/>
      <c r="SGF210" s="579"/>
      <c r="SGG210" s="579"/>
      <c r="SGH210" s="579"/>
      <c r="SGI210" s="579"/>
      <c r="SGJ210" s="579"/>
      <c r="SGK210" s="579"/>
      <c r="SGL210" s="579"/>
      <c r="SGM210" s="579"/>
      <c r="SGN210" s="579"/>
      <c r="SGO210" s="579"/>
      <c r="SGP210" s="579"/>
      <c r="SGQ210" s="579"/>
      <c r="SGR210" s="579"/>
      <c r="SGS210" s="579"/>
      <c r="SGT210" s="579"/>
      <c r="SGU210" s="579"/>
      <c r="SGV210" s="579"/>
      <c r="SGW210" s="579"/>
      <c r="SGX210" s="579"/>
      <c r="SGY210" s="579"/>
      <c r="SGZ210" s="579"/>
      <c r="SHA210" s="579"/>
      <c r="SHB210" s="579"/>
      <c r="SHC210" s="579"/>
      <c r="SHD210" s="579"/>
      <c r="SHE210" s="579"/>
      <c r="SHF210" s="579"/>
      <c r="SHG210" s="579"/>
      <c r="SHH210" s="579"/>
      <c r="SHI210" s="579"/>
      <c r="SHJ210" s="579"/>
      <c r="SHK210" s="579"/>
      <c r="SHL210" s="579"/>
      <c r="SHM210" s="579"/>
      <c r="SHN210" s="579"/>
      <c r="SHO210" s="579"/>
      <c r="SHP210" s="579"/>
      <c r="SHQ210" s="579"/>
      <c r="SHR210" s="579"/>
      <c r="SHS210" s="579"/>
      <c r="SHT210" s="579"/>
      <c r="SHU210" s="579"/>
      <c r="SHV210" s="579"/>
      <c r="SHW210" s="579"/>
      <c r="SHX210" s="579"/>
      <c r="SHY210" s="579"/>
      <c r="SHZ210" s="579"/>
      <c r="SIA210" s="579"/>
      <c r="SIB210" s="579"/>
      <c r="SIC210" s="579"/>
      <c r="SID210" s="579"/>
      <c r="SIE210" s="579"/>
      <c r="SIF210" s="579"/>
      <c r="SIG210" s="579"/>
      <c r="SIH210" s="579"/>
      <c r="SII210" s="579"/>
      <c r="SIJ210" s="579"/>
      <c r="SIK210" s="579"/>
      <c r="SIL210" s="579"/>
      <c r="SIM210" s="579"/>
      <c r="SIN210" s="579"/>
      <c r="SIO210" s="579"/>
      <c r="SIP210" s="579"/>
      <c r="SIQ210" s="579"/>
      <c r="SIR210" s="579"/>
      <c r="SIS210" s="579"/>
      <c r="SIT210" s="579"/>
      <c r="SIU210" s="579"/>
      <c r="SIV210" s="579"/>
      <c r="SIW210" s="579"/>
      <c r="SIX210" s="579"/>
      <c r="SIY210" s="579"/>
      <c r="SIZ210" s="579"/>
      <c r="SJA210" s="579"/>
      <c r="SJB210" s="579"/>
      <c r="SJC210" s="579"/>
      <c r="SJD210" s="579"/>
      <c r="SJE210" s="579"/>
      <c r="SJF210" s="579"/>
      <c r="SJG210" s="579"/>
      <c r="SJH210" s="579"/>
      <c r="SJI210" s="579"/>
      <c r="SJJ210" s="579"/>
      <c r="SJK210" s="579"/>
      <c r="SJL210" s="579"/>
      <c r="SJM210" s="579"/>
      <c r="SJN210" s="579"/>
      <c r="SJO210" s="579"/>
      <c r="SJP210" s="579"/>
      <c r="SJQ210" s="579"/>
      <c r="SJR210" s="579"/>
      <c r="SJS210" s="579"/>
      <c r="SJT210" s="579"/>
      <c r="SJU210" s="579"/>
      <c r="SJV210" s="579"/>
      <c r="SJW210" s="579"/>
      <c r="SJX210" s="579"/>
      <c r="SJY210" s="579"/>
      <c r="SJZ210" s="579"/>
      <c r="SKA210" s="579"/>
      <c r="SKB210" s="579"/>
      <c r="SKC210" s="579"/>
      <c r="SKD210" s="579"/>
      <c r="SKE210" s="579"/>
      <c r="SKF210" s="579"/>
      <c r="SKG210" s="579"/>
      <c r="SKH210" s="579"/>
      <c r="SKI210" s="579"/>
      <c r="SKJ210" s="579"/>
      <c r="SKK210" s="579"/>
      <c r="SKL210" s="579"/>
      <c r="SKM210" s="579"/>
      <c r="SKN210" s="579"/>
      <c r="SKO210" s="579"/>
      <c r="SKP210" s="579"/>
      <c r="SKQ210" s="579"/>
      <c r="SKR210" s="579"/>
      <c r="SKS210" s="579"/>
      <c r="SKT210" s="579"/>
      <c r="SKU210" s="579"/>
      <c r="SKV210" s="579"/>
      <c r="SKW210" s="579"/>
      <c r="SKX210" s="579"/>
      <c r="SKY210" s="579"/>
      <c r="SKZ210" s="579"/>
      <c r="SLA210" s="579"/>
      <c r="SLB210" s="579"/>
      <c r="SLC210" s="579"/>
      <c r="SLD210" s="579"/>
      <c r="SLE210" s="579"/>
      <c r="SLF210" s="579"/>
      <c r="SLG210" s="579"/>
      <c r="SLH210" s="579"/>
      <c r="SLI210" s="579"/>
      <c r="SLJ210" s="579"/>
      <c r="SLK210" s="579"/>
      <c r="SLL210" s="579"/>
      <c r="SLM210" s="579"/>
      <c r="SLN210" s="579"/>
      <c r="SLO210" s="579"/>
      <c r="SLP210" s="579"/>
      <c r="SLQ210" s="579"/>
      <c r="SLR210" s="579"/>
      <c r="SLS210" s="579"/>
      <c r="SLT210" s="579"/>
      <c r="SLU210" s="579"/>
      <c r="SLV210" s="579"/>
      <c r="SLW210" s="579"/>
      <c r="SLX210" s="579"/>
      <c r="SLY210" s="579"/>
      <c r="SLZ210" s="579"/>
      <c r="SMA210" s="579"/>
      <c r="SMB210" s="579"/>
      <c r="SMC210" s="579"/>
      <c r="SMD210" s="579"/>
      <c r="SME210" s="579"/>
      <c r="SMF210" s="579"/>
      <c r="SMG210" s="579"/>
      <c r="SMH210" s="579"/>
      <c r="SMI210" s="579"/>
      <c r="SMJ210" s="579"/>
      <c r="SMK210" s="579"/>
      <c r="SML210" s="579"/>
      <c r="SMM210" s="579"/>
      <c r="SMN210" s="579"/>
      <c r="SMO210" s="579"/>
      <c r="SMP210" s="579"/>
      <c r="SMQ210" s="579"/>
      <c r="SMR210" s="579"/>
      <c r="SMS210" s="579"/>
      <c r="SMT210" s="579"/>
      <c r="SMU210" s="579"/>
      <c r="SMV210" s="579"/>
      <c r="SMW210" s="579"/>
      <c r="SMX210" s="579"/>
      <c r="SMY210" s="579"/>
      <c r="SMZ210" s="579"/>
      <c r="SNA210" s="579"/>
      <c r="SNB210" s="579"/>
      <c r="SNC210" s="579"/>
      <c r="SND210" s="579"/>
      <c r="SNE210" s="579"/>
      <c r="SNF210" s="579"/>
      <c r="SNG210" s="579"/>
      <c r="SNH210" s="579"/>
      <c r="SNI210" s="579"/>
      <c r="SNJ210" s="579"/>
      <c r="SNK210" s="579"/>
      <c r="SNL210" s="579"/>
      <c r="SNM210" s="579"/>
      <c r="SNN210" s="579"/>
      <c r="SNO210" s="579"/>
      <c r="SNP210" s="579"/>
      <c r="SNQ210" s="579"/>
      <c r="SNR210" s="579"/>
      <c r="SNS210" s="579"/>
      <c r="SNT210" s="579"/>
      <c r="SNU210" s="579"/>
      <c r="SNV210" s="579"/>
      <c r="SNW210" s="579"/>
      <c r="SNX210" s="579"/>
      <c r="SNY210" s="579"/>
      <c r="SNZ210" s="579"/>
      <c r="SOA210" s="579"/>
      <c r="SOB210" s="579"/>
      <c r="SOC210" s="579"/>
      <c r="SOD210" s="579"/>
      <c r="SOE210" s="579"/>
      <c r="SOF210" s="579"/>
      <c r="SOG210" s="579"/>
      <c r="SOH210" s="579"/>
      <c r="SOI210" s="579"/>
      <c r="SOJ210" s="579"/>
      <c r="SOK210" s="579"/>
      <c r="SOL210" s="579"/>
      <c r="SOM210" s="579"/>
      <c r="SON210" s="579"/>
      <c r="SOO210" s="579"/>
      <c r="SOP210" s="579"/>
      <c r="SOQ210" s="579"/>
      <c r="SOR210" s="579"/>
      <c r="SOS210" s="579"/>
      <c r="SOT210" s="579"/>
      <c r="SOU210" s="579"/>
      <c r="SOV210" s="579"/>
      <c r="SOW210" s="579"/>
      <c r="SOX210" s="579"/>
      <c r="SOY210" s="579"/>
      <c r="SOZ210" s="579"/>
      <c r="SPA210" s="579"/>
      <c r="SPB210" s="579"/>
      <c r="SPC210" s="579"/>
      <c r="SPD210" s="579"/>
      <c r="SPE210" s="579"/>
      <c r="SPF210" s="579"/>
      <c r="SPG210" s="579"/>
      <c r="SPH210" s="579"/>
      <c r="SPI210" s="579"/>
      <c r="SPJ210" s="579"/>
      <c r="SPK210" s="579"/>
      <c r="SPL210" s="579"/>
      <c r="SPM210" s="579"/>
      <c r="SPN210" s="579"/>
      <c r="SPO210" s="579"/>
      <c r="SPP210" s="579"/>
      <c r="SPQ210" s="579"/>
      <c r="SPR210" s="579"/>
      <c r="SPS210" s="579"/>
      <c r="SPT210" s="579"/>
      <c r="SPU210" s="579"/>
      <c r="SPV210" s="579"/>
      <c r="SPW210" s="579"/>
      <c r="SPX210" s="579"/>
      <c r="SPY210" s="579"/>
      <c r="SPZ210" s="579"/>
      <c r="SQA210" s="579"/>
      <c r="SQB210" s="579"/>
      <c r="SQC210" s="579"/>
      <c r="SQD210" s="579"/>
      <c r="SQE210" s="579"/>
      <c r="SQF210" s="579"/>
      <c r="SQG210" s="579"/>
      <c r="SQH210" s="579"/>
      <c r="SQI210" s="579"/>
      <c r="SQJ210" s="579"/>
      <c r="SQK210" s="579"/>
      <c r="SQL210" s="579"/>
      <c r="SQM210" s="579"/>
      <c r="SQN210" s="579"/>
      <c r="SQO210" s="579"/>
      <c r="SQP210" s="579"/>
      <c r="SQQ210" s="579"/>
      <c r="SQR210" s="579"/>
      <c r="SQS210" s="579"/>
      <c r="SQT210" s="579"/>
      <c r="SQU210" s="579"/>
      <c r="SQV210" s="579"/>
      <c r="SQW210" s="579"/>
      <c r="SQX210" s="579"/>
      <c r="SQY210" s="579"/>
      <c r="SQZ210" s="579"/>
      <c r="SRA210" s="579"/>
      <c r="SRB210" s="579"/>
      <c r="SRC210" s="579"/>
      <c r="SRD210" s="579"/>
      <c r="SRE210" s="579"/>
      <c r="SRF210" s="579"/>
      <c r="SRG210" s="579"/>
      <c r="SRH210" s="579"/>
      <c r="SRI210" s="579"/>
      <c r="SRJ210" s="579"/>
      <c r="SRK210" s="579"/>
      <c r="SRL210" s="579"/>
      <c r="SRM210" s="579"/>
      <c r="SRN210" s="579"/>
      <c r="SRO210" s="579"/>
      <c r="SRP210" s="579"/>
      <c r="SRQ210" s="579"/>
      <c r="SRR210" s="579"/>
      <c r="SRS210" s="579"/>
      <c r="SRT210" s="579"/>
      <c r="SRU210" s="579"/>
      <c r="SRV210" s="579"/>
      <c r="SRW210" s="579"/>
      <c r="SRX210" s="579"/>
      <c r="SRY210" s="579"/>
      <c r="SRZ210" s="579"/>
      <c r="SSA210" s="579"/>
      <c r="SSB210" s="579"/>
      <c r="SSC210" s="579"/>
      <c r="SSD210" s="579"/>
      <c r="SSE210" s="579"/>
      <c r="SSF210" s="579"/>
      <c r="SSG210" s="579"/>
      <c r="SSH210" s="579"/>
      <c r="SSI210" s="579"/>
      <c r="SSJ210" s="579"/>
      <c r="SSK210" s="579"/>
      <c r="SSL210" s="579"/>
      <c r="SSM210" s="579"/>
      <c r="SSN210" s="579"/>
      <c r="SSO210" s="579"/>
      <c r="SSP210" s="579"/>
      <c r="SSQ210" s="579"/>
      <c r="SSR210" s="579"/>
      <c r="SSS210" s="579"/>
      <c r="SST210" s="579"/>
      <c r="SSU210" s="579"/>
      <c r="SSV210" s="579"/>
      <c r="SSW210" s="579"/>
      <c r="SSX210" s="579"/>
      <c r="SSY210" s="579"/>
      <c r="SSZ210" s="579"/>
      <c r="STA210" s="579"/>
      <c r="STB210" s="579"/>
      <c r="STC210" s="579"/>
      <c r="STD210" s="579"/>
      <c r="STE210" s="579"/>
      <c r="STF210" s="579"/>
      <c r="STG210" s="579"/>
      <c r="STH210" s="579"/>
      <c r="STI210" s="579"/>
      <c r="STJ210" s="579"/>
      <c r="STK210" s="579"/>
      <c r="STL210" s="579"/>
      <c r="STM210" s="579"/>
      <c r="STN210" s="579"/>
      <c r="STO210" s="579"/>
      <c r="STP210" s="579"/>
      <c r="STQ210" s="579"/>
      <c r="STR210" s="579"/>
      <c r="STS210" s="579"/>
      <c r="STT210" s="579"/>
      <c r="STU210" s="579"/>
      <c r="STV210" s="579"/>
      <c r="STW210" s="579"/>
      <c r="STX210" s="579"/>
      <c r="STY210" s="579"/>
      <c r="STZ210" s="579"/>
      <c r="SUA210" s="579"/>
      <c r="SUB210" s="579"/>
      <c r="SUC210" s="579"/>
      <c r="SUD210" s="579"/>
      <c r="SUE210" s="579"/>
      <c r="SUF210" s="579"/>
      <c r="SUG210" s="579"/>
      <c r="SUH210" s="579"/>
      <c r="SUI210" s="579"/>
      <c r="SUJ210" s="579"/>
      <c r="SUK210" s="579"/>
      <c r="SUL210" s="579"/>
      <c r="SUM210" s="579"/>
      <c r="SUN210" s="579"/>
      <c r="SUO210" s="579"/>
      <c r="SUP210" s="579"/>
      <c r="SUQ210" s="579"/>
      <c r="SUR210" s="579"/>
      <c r="SUS210" s="579"/>
      <c r="SUT210" s="579"/>
      <c r="SUU210" s="579"/>
      <c r="SUV210" s="579"/>
      <c r="SUW210" s="579"/>
      <c r="SUX210" s="579"/>
      <c r="SUY210" s="579"/>
      <c r="SUZ210" s="579"/>
      <c r="SVA210" s="579"/>
      <c r="SVB210" s="579"/>
      <c r="SVC210" s="579"/>
      <c r="SVD210" s="579"/>
      <c r="SVE210" s="579"/>
      <c r="SVF210" s="579"/>
      <c r="SVG210" s="579"/>
      <c r="SVH210" s="579"/>
      <c r="SVI210" s="579"/>
      <c r="SVJ210" s="579"/>
      <c r="SVK210" s="579"/>
      <c r="SVL210" s="579"/>
      <c r="SVM210" s="579"/>
      <c r="SVN210" s="579"/>
      <c r="SVO210" s="579"/>
      <c r="SVP210" s="579"/>
      <c r="SVQ210" s="579"/>
      <c r="SVR210" s="579"/>
      <c r="SVS210" s="579"/>
      <c r="SVT210" s="579"/>
      <c r="SVU210" s="579"/>
      <c r="SVV210" s="579"/>
      <c r="SVW210" s="579"/>
      <c r="SVX210" s="579"/>
      <c r="SVY210" s="579"/>
      <c r="SVZ210" s="579"/>
      <c r="SWA210" s="579"/>
      <c r="SWB210" s="579"/>
      <c r="SWC210" s="579"/>
      <c r="SWD210" s="579"/>
      <c r="SWE210" s="579"/>
      <c r="SWF210" s="579"/>
      <c r="SWG210" s="579"/>
      <c r="SWH210" s="579"/>
      <c r="SWI210" s="579"/>
      <c r="SWJ210" s="579"/>
      <c r="SWK210" s="579"/>
      <c r="SWL210" s="579"/>
      <c r="SWM210" s="579"/>
      <c r="SWN210" s="579"/>
      <c r="SWO210" s="579"/>
      <c r="SWP210" s="579"/>
      <c r="SWQ210" s="579"/>
      <c r="SWR210" s="579"/>
      <c r="SWS210" s="579"/>
      <c r="SWT210" s="579"/>
      <c r="SWU210" s="579"/>
      <c r="SWV210" s="579"/>
      <c r="SWW210" s="579"/>
      <c r="SWX210" s="579"/>
      <c r="SWY210" s="579"/>
      <c r="SWZ210" s="579"/>
      <c r="SXA210" s="579"/>
      <c r="SXB210" s="579"/>
      <c r="SXC210" s="579"/>
      <c r="SXD210" s="579"/>
      <c r="SXE210" s="579"/>
      <c r="SXF210" s="579"/>
      <c r="SXG210" s="579"/>
      <c r="SXH210" s="579"/>
      <c r="SXI210" s="579"/>
      <c r="SXJ210" s="579"/>
      <c r="SXK210" s="579"/>
      <c r="SXL210" s="579"/>
      <c r="SXM210" s="579"/>
      <c r="SXN210" s="579"/>
      <c r="SXO210" s="579"/>
      <c r="SXP210" s="579"/>
      <c r="SXQ210" s="579"/>
      <c r="SXR210" s="579"/>
      <c r="SXS210" s="579"/>
      <c r="SXT210" s="579"/>
      <c r="SXU210" s="579"/>
      <c r="SXV210" s="579"/>
      <c r="SXW210" s="579"/>
      <c r="SXX210" s="579"/>
      <c r="SXY210" s="579"/>
      <c r="SXZ210" s="579"/>
      <c r="SYA210" s="579"/>
      <c r="SYB210" s="579"/>
      <c r="SYC210" s="579"/>
      <c r="SYD210" s="579"/>
      <c r="SYE210" s="579"/>
      <c r="SYF210" s="579"/>
      <c r="SYG210" s="579"/>
      <c r="SYH210" s="579"/>
      <c r="SYI210" s="579"/>
      <c r="SYJ210" s="579"/>
      <c r="SYK210" s="579"/>
      <c r="SYL210" s="579"/>
      <c r="SYM210" s="579"/>
      <c r="SYN210" s="579"/>
      <c r="SYO210" s="579"/>
      <c r="SYP210" s="579"/>
      <c r="SYQ210" s="579"/>
      <c r="SYR210" s="579"/>
      <c r="SYS210" s="579"/>
      <c r="SYT210" s="579"/>
      <c r="SYU210" s="579"/>
      <c r="SYV210" s="579"/>
      <c r="SYW210" s="579"/>
      <c r="SYX210" s="579"/>
      <c r="SYY210" s="579"/>
      <c r="SYZ210" s="579"/>
      <c r="SZA210" s="579"/>
      <c r="SZB210" s="579"/>
      <c r="SZC210" s="579"/>
      <c r="SZD210" s="579"/>
      <c r="SZE210" s="579"/>
      <c r="SZF210" s="579"/>
      <c r="SZG210" s="579"/>
      <c r="SZH210" s="579"/>
      <c r="SZI210" s="579"/>
      <c r="SZJ210" s="579"/>
      <c r="SZK210" s="579"/>
      <c r="SZL210" s="579"/>
      <c r="SZM210" s="579"/>
      <c r="SZN210" s="579"/>
      <c r="SZO210" s="579"/>
      <c r="SZP210" s="579"/>
      <c r="SZQ210" s="579"/>
      <c r="SZR210" s="579"/>
      <c r="SZS210" s="579"/>
      <c r="SZT210" s="579"/>
      <c r="SZU210" s="579"/>
      <c r="SZV210" s="579"/>
      <c r="SZW210" s="579"/>
      <c r="SZX210" s="579"/>
      <c r="SZY210" s="579"/>
      <c r="SZZ210" s="579"/>
      <c r="TAA210" s="579"/>
      <c r="TAB210" s="579"/>
      <c r="TAC210" s="579"/>
      <c r="TAD210" s="579"/>
      <c r="TAE210" s="579"/>
      <c r="TAF210" s="579"/>
      <c r="TAG210" s="579"/>
      <c r="TAH210" s="579"/>
      <c r="TAI210" s="579"/>
      <c r="TAJ210" s="579"/>
      <c r="TAK210" s="579"/>
      <c r="TAL210" s="579"/>
      <c r="TAM210" s="579"/>
      <c r="TAN210" s="579"/>
      <c r="TAO210" s="579"/>
      <c r="TAP210" s="579"/>
      <c r="TAQ210" s="579"/>
      <c r="TAR210" s="579"/>
      <c r="TAS210" s="579"/>
      <c r="TAT210" s="579"/>
      <c r="TAU210" s="579"/>
      <c r="TAV210" s="579"/>
      <c r="TAW210" s="579"/>
      <c r="TAX210" s="579"/>
      <c r="TAY210" s="579"/>
      <c r="TAZ210" s="579"/>
      <c r="TBA210" s="579"/>
      <c r="TBB210" s="579"/>
      <c r="TBC210" s="579"/>
      <c r="TBD210" s="579"/>
      <c r="TBE210" s="579"/>
      <c r="TBF210" s="579"/>
      <c r="TBG210" s="579"/>
      <c r="TBH210" s="579"/>
      <c r="TBI210" s="579"/>
      <c r="TBJ210" s="579"/>
      <c r="TBK210" s="579"/>
      <c r="TBL210" s="579"/>
      <c r="TBM210" s="579"/>
      <c r="TBN210" s="579"/>
      <c r="TBO210" s="579"/>
      <c r="TBP210" s="579"/>
      <c r="TBQ210" s="579"/>
      <c r="TBR210" s="579"/>
      <c r="TBS210" s="579"/>
      <c r="TBT210" s="579"/>
      <c r="TBU210" s="579"/>
      <c r="TBV210" s="579"/>
      <c r="TBW210" s="579"/>
      <c r="TBX210" s="579"/>
      <c r="TBY210" s="579"/>
      <c r="TBZ210" s="579"/>
      <c r="TCA210" s="579"/>
      <c r="TCB210" s="579"/>
      <c r="TCC210" s="579"/>
      <c r="TCD210" s="579"/>
      <c r="TCE210" s="579"/>
      <c r="TCF210" s="579"/>
      <c r="TCG210" s="579"/>
      <c r="TCH210" s="579"/>
      <c r="TCI210" s="579"/>
      <c r="TCJ210" s="579"/>
      <c r="TCK210" s="579"/>
      <c r="TCL210" s="579"/>
      <c r="TCM210" s="579"/>
      <c r="TCN210" s="579"/>
      <c r="TCO210" s="579"/>
      <c r="TCP210" s="579"/>
      <c r="TCQ210" s="579"/>
      <c r="TCR210" s="579"/>
      <c r="TCS210" s="579"/>
      <c r="TCT210" s="579"/>
      <c r="TCU210" s="579"/>
      <c r="TCV210" s="579"/>
      <c r="TCW210" s="579"/>
      <c r="TCX210" s="579"/>
      <c r="TCY210" s="579"/>
      <c r="TCZ210" s="579"/>
      <c r="TDA210" s="579"/>
      <c r="TDB210" s="579"/>
      <c r="TDC210" s="579"/>
      <c r="TDD210" s="579"/>
      <c r="TDE210" s="579"/>
      <c r="TDF210" s="579"/>
      <c r="TDG210" s="579"/>
      <c r="TDH210" s="579"/>
      <c r="TDI210" s="579"/>
      <c r="TDJ210" s="579"/>
      <c r="TDK210" s="579"/>
      <c r="TDL210" s="579"/>
      <c r="TDM210" s="579"/>
      <c r="TDN210" s="579"/>
      <c r="TDO210" s="579"/>
      <c r="TDP210" s="579"/>
      <c r="TDQ210" s="579"/>
      <c r="TDR210" s="579"/>
      <c r="TDS210" s="579"/>
      <c r="TDT210" s="579"/>
      <c r="TDU210" s="579"/>
      <c r="TDV210" s="579"/>
      <c r="TDW210" s="579"/>
      <c r="TDX210" s="579"/>
      <c r="TDY210" s="579"/>
      <c r="TDZ210" s="579"/>
      <c r="TEA210" s="579"/>
      <c r="TEB210" s="579"/>
      <c r="TEC210" s="579"/>
      <c r="TED210" s="579"/>
      <c r="TEE210" s="579"/>
      <c r="TEF210" s="579"/>
      <c r="TEG210" s="579"/>
      <c r="TEH210" s="579"/>
      <c r="TEI210" s="579"/>
      <c r="TEJ210" s="579"/>
      <c r="TEK210" s="579"/>
      <c r="TEL210" s="579"/>
      <c r="TEM210" s="579"/>
      <c r="TEN210" s="579"/>
      <c r="TEO210" s="579"/>
      <c r="TEP210" s="579"/>
      <c r="TEQ210" s="579"/>
      <c r="TER210" s="579"/>
      <c r="TES210" s="579"/>
      <c r="TET210" s="579"/>
      <c r="TEU210" s="579"/>
      <c r="TEV210" s="579"/>
      <c r="TEW210" s="579"/>
      <c r="TEX210" s="579"/>
      <c r="TEY210" s="579"/>
      <c r="TEZ210" s="579"/>
      <c r="TFA210" s="579"/>
      <c r="TFB210" s="579"/>
      <c r="TFC210" s="579"/>
      <c r="TFD210" s="579"/>
      <c r="TFE210" s="579"/>
      <c r="TFF210" s="579"/>
      <c r="TFG210" s="579"/>
      <c r="TFH210" s="579"/>
      <c r="TFI210" s="579"/>
      <c r="TFJ210" s="579"/>
      <c r="TFK210" s="579"/>
      <c r="TFL210" s="579"/>
      <c r="TFM210" s="579"/>
      <c r="TFN210" s="579"/>
      <c r="TFO210" s="579"/>
      <c r="TFP210" s="579"/>
      <c r="TFQ210" s="579"/>
      <c r="TFR210" s="579"/>
      <c r="TFS210" s="579"/>
      <c r="TFT210" s="579"/>
      <c r="TFU210" s="579"/>
      <c r="TFV210" s="579"/>
      <c r="TFW210" s="579"/>
      <c r="TFX210" s="579"/>
      <c r="TFY210" s="579"/>
      <c r="TFZ210" s="579"/>
      <c r="TGA210" s="579"/>
      <c r="TGB210" s="579"/>
      <c r="TGC210" s="579"/>
      <c r="TGD210" s="579"/>
      <c r="TGE210" s="579"/>
      <c r="TGF210" s="579"/>
      <c r="TGG210" s="579"/>
      <c r="TGH210" s="579"/>
      <c r="TGI210" s="579"/>
      <c r="TGJ210" s="579"/>
      <c r="TGK210" s="579"/>
      <c r="TGL210" s="579"/>
      <c r="TGM210" s="579"/>
      <c r="TGN210" s="579"/>
      <c r="TGO210" s="579"/>
      <c r="TGP210" s="579"/>
      <c r="TGQ210" s="579"/>
      <c r="TGR210" s="579"/>
      <c r="TGS210" s="579"/>
      <c r="TGT210" s="579"/>
      <c r="TGU210" s="579"/>
      <c r="TGV210" s="579"/>
      <c r="TGW210" s="579"/>
      <c r="TGX210" s="579"/>
      <c r="TGY210" s="579"/>
      <c r="TGZ210" s="579"/>
      <c r="THA210" s="579"/>
      <c r="THB210" s="579"/>
      <c r="THC210" s="579"/>
      <c r="THD210" s="579"/>
      <c r="THE210" s="579"/>
      <c r="THF210" s="579"/>
      <c r="THG210" s="579"/>
      <c r="THH210" s="579"/>
      <c r="THI210" s="579"/>
      <c r="THJ210" s="579"/>
      <c r="THK210" s="579"/>
      <c r="THL210" s="579"/>
      <c r="THM210" s="579"/>
      <c r="THN210" s="579"/>
      <c r="THO210" s="579"/>
      <c r="THP210" s="579"/>
      <c r="THQ210" s="579"/>
      <c r="THR210" s="579"/>
      <c r="THS210" s="579"/>
      <c r="THT210" s="579"/>
      <c r="THU210" s="579"/>
      <c r="THV210" s="579"/>
      <c r="THW210" s="579"/>
      <c r="THX210" s="579"/>
      <c r="THY210" s="579"/>
      <c r="THZ210" s="579"/>
      <c r="TIA210" s="579"/>
      <c r="TIB210" s="579"/>
      <c r="TIC210" s="579"/>
      <c r="TID210" s="579"/>
      <c r="TIE210" s="579"/>
      <c r="TIF210" s="579"/>
      <c r="TIG210" s="579"/>
      <c r="TIH210" s="579"/>
      <c r="TII210" s="579"/>
      <c r="TIJ210" s="579"/>
      <c r="TIK210" s="579"/>
      <c r="TIL210" s="579"/>
      <c r="TIM210" s="579"/>
      <c r="TIN210" s="579"/>
      <c r="TIO210" s="579"/>
      <c r="TIP210" s="579"/>
      <c r="TIQ210" s="579"/>
      <c r="TIR210" s="579"/>
      <c r="TIS210" s="579"/>
      <c r="TIT210" s="579"/>
      <c r="TIU210" s="579"/>
      <c r="TIV210" s="579"/>
      <c r="TIW210" s="579"/>
      <c r="TIX210" s="579"/>
      <c r="TIY210" s="579"/>
      <c r="TIZ210" s="579"/>
      <c r="TJA210" s="579"/>
      <c r="TJB210" s="579"/>
      <c r="TJC210" s="579"/>
      <c r="TJD210" s="579"/>
      <c r="TJE210" s="579"/>
      <c r="TJF210" s="579"/>
      <c r="TJG210" s="579"/>
      <c r="TJH210" s="579"/>
      <c r="TJI210" s="579"/>
      <c r="TJJ210" s="579"/>
      <c r="TJK210" s="579"/>
      <c r="TJL210" s="579"/>
      <c r="TJM210" s="579"/>
      <c r="TJN210" s="579"/>
      <c r="TJO210" s="579"/>
      <c r="TJP210" s="579"/>
      <c r="TJQ210" s="579"/>
      <c r="TJR210" s="579"/>
      <c r="TJS210" s="579"/>
      <c r="TJT210" s="579"/>
      <c r="TJU210" s="579"/>
      <c r="TJV210" s="579"/>
      <c r="TJW210" s="579"/>
      <c r="TJX210" s="579"/>
      <c r="TJY210" s="579"/>
      <c r="TJZ210" s="579"/>
      <c r="TKA210" s="579"/>
      <c r="TKB210" s="579"/>
      <c r="TKC210" s="579"/>
      <c r="TKD210" s="579"/>
      <c r="TKE210" s="579"/>
      <c r="TKF210" s="579"/>
      <c r="TKG210" s="579"/>
      <c r="TKH210" s="579"/>
      <c r="TKI210" s="579"/>
      <c r="TKJ210" s="579"/>
      <c r="TKK210" s="579"/>
      <c r="TKL210" s="579"/>
      <c r="TKM210" s="579"/>
      <c r="TKN210" s="579"/>
      <c r="TKO210" s="579"/>
      <c r="TKP210" s="579"/>
      <c r="TKQ210" s="579"/>
      <c r="TKR210" s="579"/>
      <c r="TKS210" s="579"/>
      <c r="TKT210" s="579"/>
      <c r="TKU210" s="579"/>
      <c r="TKV210" s="579"/>
      <c r="TKW210" s="579"/>
      <c r="TKX210" s="579"/>
      <c r="TKY210" s="579"/>
      <c r="TKZ210" s="579"/>
      <c r="TLA210" s="579"/>
      <c r="TLB210" s="579"/>
      <c r="TLC210" s="579"/>
      <c r="TLD210" s="579"/>
      <c r="TLE210" s="579"/>
      <c r="TLF210" s="579"/>
      <c r="TLG210" s="579"/>
      <c r="TLH210" s="579"/>
      <c r="TLI210" s="579"/>
      <c r="TLJ210" s="579"/>
      <c r="TLK210" s="579"/>
      <c r="TLL210" s="579"/>
      <c r="TLM210" s="579"/>
      <c r="TLN210" s="579"/>
      <c r="TLO210" s="579"/>
      <c r="TLP210" s="579"/>
      <c r="TLQ210" s="579"/>
      <c r="TLR210" s="579"/>
      <c r="TLS210" s="579"/>
      <c r="TLT210" s="579"/>
      <c r="TLU210" s="579"/>
      <c r="TLV210" s="579"/>
      <c r="TLW210" s="579"/>
      <c r="TLX210" s="579"/>
      <c r="TLY210" s="579"/>
      <c r="TLZ210" s="579"/>
      <c r="TMA210" s="579"/>
      <c r="TMB210" s="579"/>
      <c r="TMC210" s="579"/>
      <c r="TMD210" s="579"/>
      <c r="TME210" s="579"/>
      <c r="TMF210" s="579"/>
      <c r="TMG210" s="579"/>
      <c r="TMH210" s="579"/>
      <c r="TMI210" s="579"/>
      <c r="TMJ210" s="579"/>
      <c r="TMK210" s="579"/>
      <c r="TML210" s="579"/>
      <c r="TMM210" s="579"/>
      <c r="TMN210" s="579"/>
      <c r="TMO210" s="579"/>
      <c r="TMP210" s="579"/>
      <c r="TMQ210" s="579"/>
      <c r="TMR210" s="579"/>
      <c r="TMS210" s="579"/>
      <c r="TMT210" s="579"/>
      <c r="TMU210" s="579"/>
      <c r="TMV210" s="579"/>
      <c r="TMW210" s="579"/>
      <c r="TMX210" s="579"/>
      <c r="TMY210" s="579"/>
      <c r="TMZ210" s="579"/>
      <c r="TNA210" s="579"/>
      <c r="TNB210" s="579"/>
      <c r="TNC210" s="579"/>
      <c r="TND210" s="579"/>
      <c r="TNE210" s="579"/>
      <c r="TNF210" s="579"/>
      <c r="TNG210" s="579"/>
      <c r="TNH210" s="579"/>
      <c r="TNI210" s="579"/>
      <c r="TNJ210" s="579"/>
      <c r="TNK210" s="579"/>
      <c r="TNL210" s="579"/>
      <c r="TNM210" s="579"/>
      <c r="TNN210" s="579"/>
      <c r="TNO210" s="579"/>
      <c r="TNP210" s="579"/>
      <c r="TNQ210" s="579"/>
      <c r="TNR210" s="579"/>
      <c r="TNS210" s="579"/>
      <c r="TNT210" s="579"/>
      <c r="TNU210" s="579"/>
      <c r="TNV210" s="579"/>
      <c r="TNW210" s="579"/>
      <c r="TNX210" s="579"/>
      <c r="TNY210" s="579"/>
      <c r="TNZ210" s="579"/>
      <c r="TOA210" s="579"/>
      <c r="TOB210" s="579"/>
      <c r="TOC210" s="579"/>
      <c r="TOD210" s="579"/>
      <c r="TOE210" s="579"/>
      <c r="TOF210" s="579"/>
      <c r="TOG210" s="579"/>
      <c r="TOH210" s="579"/>
      <c r="TOI210" s="579"/>
      <c r="TOJ210" s="579"/>
      <c r="TOK210" s="579"/>
      <c r="TOL210" s="579"/>
      <c r="TOM210" s="579"/>
      <c r="TON210" s="579"/>
      <c r="TOO210" s="579"/>
      <c r="TOP210" s="579"/>
      <c r="TOQ210" s="579"/>
      <c r="TOR210" s="579"/>
      <c r="TOS210" s="579"/>
      <c r="TOT210" s="579"/>
      <c r="TOU210" s="579"/>
      <c r="TOV210" s="579"/>
      <c r="TOW210" s="579"/>
      <c r="TOX210" s="579"/>
      <c r="TOY210" s="579"/>
      <c r="TOZ210" s="579"/>
      <c r="TPA210" s="579"/>
      <c r="TPB210" s="579"/>
      <c r="TPC210" s="579"/>
      <c r="TPD210" s="579"/>
      <c r="TPE210" s="579"/>
      <c r="TPF210" s="579"/>
      <c r="TPG210" s="579"/>
      <c r="TPH210" s="579"/>
      <c r="TPI210" s="579"/>
      <c r="TPJ210" s="579"/>
      <c r="TPK210" s="579"/>
      <c r="TPL210" s="579"/>
      <c r="TPM210" s="579"/>
      <c r="TPN210" s="579"/>
      <c r="TPO210" s="579"/>
      <c r="TPP210" s="579"/>
      <c r="TPQ210" s="579"/>
      <c r="TPR210" s="579"/>
      <c r="TPS210" s="579"/>
      <c r="TPT210" s="579"/>
      <c r="TPU210" s="579"/>
      <c r="TPV210" s="579"/>
      <c r="TPW210" s="579"/>
      <c r="TPX210" s="579"/>
      <c r="TPY210" s="579"/>
      <c r="TPZ210" s="579"/>
      <c r="TQA210" s="579"/>
      <c r="TQB210" s="579"/>
      <c r="TQC210" s="579"/>
      <c r="TQD210" s="579"/>
      <c r="TQE210" s="579"/>
      <c r="TQF210" s="579"/>
      <c r="TQG210" s="579"/>
      <c r="TQH210" s="579"/>
      <c r="TQI210" s="579"/>
      <c r="TQJ210" s="579"/>
      <c r="TQK210" s="579"/>
      <c r="TQL210" s="579"/>
      <c r="TQM210" s="579"/>
      <c r="TQN210" s="579"/>
      <c r="TQO210" s="579"/>
      <c r="TQP210" s="579"/>
      <c r="TQQ210" s="579"/>
      <c r="TQR210" s="579"/>
      <c r="TQS210" s="579"/>
      <c r="TQT210" s="579"/>
      <c r="TQU210" s="579"/>
      <c r="TQV210" s="579"/>
      <c r="TQW210" s="579"/>
      <c r="TQX210" s="579"/>
      <c r="TQY210" s="579"/>
      <c r="TQZ210" s="579"/>
      <c r="TRA210" s="579"/>
      <c r="TRB210" s="579"/>
      <c r="TRC210" s="579"/>
      <c r="TRD210" s="579"/>
      <c r="TRE210" s="579"/>
      <c r="TRF210" s="579"/>
      <c r="TRG210" s="579"/>
      <c r="TRH210" s="579"/>
      <c r="TRI210" s="579"/>
      <c r="TRJ210" s="579"/>
      <c r="TRK210" s="579"/>
      <c r="TRL210" s="579"/>
      <c r="TRM210" s="579"/>
      <c r="TRN210" s="579"/>
      <c r="TRO210" s="579"/>
      <c r="TRP210" s="579"/>
      <c r="TRQ210" s="579"/>
      <c r="TRR210" s="579"/>
      <c r="TRS210" s="579"/>
      <c r="TRT210" s="579"/>
      <c r="TRU210" s="579"/>
      <c r="TRV210" s="579"/>
      <c r="TRW210" s="579"/>
      <c r="TRX210" s="579"/>
      <c r="TRY210" s="579"/>
      <c r="TRZ210" s="579"/>
      <c r="TSA210" s="579"/>
      <c r="TSB210" s="579"/>
      <c r="TSC210" s="579"/>
      <c r="TSD210" s="579"/>
      <c r="TSE210" s="579"/>
      <c r="TSF210" s="579"/>
      <c r="TSG210" s="579"/>
      <c r="TSH210" s="579"/>
      <c r="TSI210" s="579"/>
      <c r="TSJ210" s="579"/>
      <c r="TSK210" s="579"/>
      <c r="TSL210" s="579"/>
      <c r="TSM210" s="579"/>
      <c r="TSN210" s="579"/>
      <c r="TSO210" s="579"/>
      <c r="TSP210" s="579"/>
      <c r="TSQ210" s="579"/>
      <c r="TSR210" s="579"/>
      <c r="TSS210" s="579"/>
      <c r="TST210" s="579"/>
      <c r="TSU210" s="579"/>
      <c r="TSV210" s="579"/>
      <c r="TSW210" s="579"/>
      <c r="TSX210" s="579"/>
      <c r="TSY210" s="579"/>
      <c r="TSZ210" s="579"/>
      <c r="TTA210" s="579"/>
      <c r="TTB210" s="579"/>
      <c r="TTC210" s="579"/>
      <c r="TTD210" s="579"/>
      <c r="TTE210" s="579"/>
      <c r="TTF210" s="579"/>
      <c r="TTG210" s="579"/>
      <c r="TTH210" s="579"/>
      <c r="TTI210" s="579"/>
      <c r="TTJ210" s="579"/>
      <c r="TTK210" s="579"/>
      <c r="TTL210" s="579"/>
      <c r="TTM210" s="579"/>
      <c r="TTN210" s="579"/>
      <c r="TTO210" s="579"/>
      <c r="TTP210" s="579"/>
      <c r="TTQ210" s="579"/>
      <c r="TTR210" s="579"/>
      <c r="TTS210" s="579"/>
      <c r="TTT210" s="579"/>
      <c r="TTU210" s="579"/>
      <c r="TTV210" s="579"/>
      <c r="TTW210" s="579"/>
      <c r="TTX210" s="579"/>
      <c r="TTY210" s="579"/>
      <c r="TTZ210" s="579"/>
      <c r="TUA210" s="579"/>
      <c r="TUB210" s="579"/>
      <c r="TUC210" s="579"/>
      <c r="TUD210" s="579"/>
      <c r="TUE210" s="579"/>
      <c r="TUF210" s="579"/>
      <c r="TUG210" s="579"/>
      <c r="TUH210" s="579"/>
      <c r="TUI210" s="579"/>
      <c r="TUJ210" s="579"/>
      <c r="TUK210" s="579"/>
      <c r="TUL210" s="579"/>
      <c r="TUM210" s="579"/>
      <c r="TUN210" s="579"/>
      <c r="TUO210" s="579"/>
      <c r="TUP210" s="579"/>
      <c r="TUQ210" s="579"/>
      <c r="TUR210" s="579"/>
      <c r="TUS210" s="579"/>
      <c r="TUT210" s="579"/>
      <c r="TUU210" s="579"/>
      <c r="TUV210" s="579"/>
      <c r="TUW210" s="579"/>
      <c r="TUX210" s="579"/>
      <c r="TUY210" s="579"/>
      <c r="TUZ210" s="579"/>
      <c r="TVA210" s="579"/>
      <c r="TVB210" s="579"/>
      <c r="TVC210" s="579"/>
      <c r="TVD210" s="579"/>
      <c r="TVE210" s="579"/>
      <c r="TVF210" s="579"/>
      <c r="TVG210" s="579"/>
      <c r="TVH210" s="579"/>
      <c r="TVI210" s="579"/>
      <c r="TVJ210" s="579"/>
      <c r="TVK210" s="579"/>
      <c r="TVL210" s="579"/>
      <c r="TVM210" s="579"/>
      <c r="TVN210" s="579"/>
      <c r="TVO210" s="579"/>
      <c r="TVP210" s="579"/>
      <c r="TVQ210" s="579"/>
      <c r="TVR210" s="579"/>
      <c r="TVS210" s="579"/>
      <c r="TVT210" s="579"/>
      <c r="TVU210" s="579"/>
      <c r="TVV210" s="579"/>
      <c r="TVW210" s="579"/>
      <c r="TVX210" s="579"/>
      <c r="TVY210" s="579"/>
      <c r="TVZ210" s="579"/>
      <c r="TWA210" s="579"/>
      <c r="TWB210" s="579"/>
      <c r="TWC210" s="579"/>
      <c r="TWD210" s="579"/>
      <c r="TWE210" s="579"/>
      <c r="TWF210" s="579"/>
      <c r="TWG210" s="579"/>
      <c r="TWH210" s="579"/>
      <c r="TWI210" s="579"/>
      <c r="TWJ210" s="579"/>
      <c r="TWK210" s="579"/>
      <c r="TWL210" s="579"/>
      <c r="TWM210" s="579"/>
      <c r="TWN210" s="579"/>
      <c r="TWO210" s="579"/>
      <c r="TWP210" s="579"/>
      <c r="TWQ210" s="579"/>
      <c r="TWR210" s="579"/>
      <c r="TWS210" s="579"/>
      <c r="TWT210" s="579"/>
      <c r="TWU210" s="579"/>
      <c r="TWV210" s="579"/>
      <c r="TWW210" s="579"/>
      <c r="TWX210" s="579"/>
      <c r="TWY210" s="579"/>
      <c r="TWZ210" s="579"/>
      <c r="TXA210" s="579"/>
      <c r="TXB210" s="579"/>
      <c r="TXC210" s="579"/>
      <c r="TXD210" s="579"/>
      <c r="TXE210" s="579"/>
      <c r="TXF210" s="579"/>
      <c r="TXG210" s="579"/>
      <c r="TXH210" s="579"/>
      <c r="TXI210" s="579"/>
      <c r="TXJ210" s="579"/>
      <c r="TXK210" s="579"/>
      <c r="TXL210" s="579"/>
      <c r="TXM210" s="579"/>
      <c r="TXN210" s="579"/>
      <c r="TXO210" s="579"/>
      <c r="TXP210" s="579"/>
      <c r="TXQ210" s="579"/>
      <c r="TXR210" s="579"/>
      <c r="TXS210" s="579"/>
      <c r="TXT210" s="579"/>
      <c r="TXU210" s="579"/>
      <c r="TXV210" s="579"/>
      <c r="TXW210" s="579"/>
      <c r="TXX210" s="579"/>
      <c r="TXY210" s="579"/>
      <c r="TXZ210" s="579"/>
      <c r="TYA210" s="579"/>
      <c r="TYB210" s="579"/>
      <c r="TYC210" s="579"/>
      <c r="TYD210" s="579"/>
      <c r="TYE210" s="579"/>
      <c r="TYF210" s="579"/>
      <c r="TYG210" s="579"/>
      <c r="TYH210" s="579"/>
      <c r="TYI210" s="579"/>
      <c r="TYJ210" s="579"/>
      <c r="TYK210" s="579"/>
      <c r="TYL210" s="579"/>
      <c r="TYM210" s="579"/>
      <c r="TYN210" s="579"/>
      <c r="TYO210" s="579"/>
      <c r="TYP210" s="579"/>
      <c r="TYQ210" s="579"/>
      <c r="TYR210" s="579"/>
      <c r="TYS210" s="579"/>
      <c r="TYT210" s="579"/>
      <c r="TYU210" s="579"/>
      <c r="TYV210" s="579"/>
      <c r="TYW210" s="579"/>
      <c r="TYX210" s="579"/>
      <c r="TYY210" s="579"/>
      <c r="TYZ210" s="579"/>
      <c r="TZA210" s="579"/>
      <c r="TZB210" s="579"/>
      <c r="TZC210" s="579"/>
      <c r="TZD210" s="579"/>
      <c r="TZE210" s="579"/>
      <c r="TZF210" s="579"/>
      <c r="TZG210" s="579"/>
      <c r="TZH210" s="579"/>
      <c r="TZI210" s="579"/>
      <c r="TZJ210" s="579"/>
      <c r="TZK210" s="579"/>
      <c r="TZL210" s="579"/>
      <c r="TZM210" s="579"/>
      <c r="TZN210" s="579"/>
      <c r="TZO210" s="579"/>
      <c r="TZP210" s="579"/>
      <c r="TZQ210" s="579"/>
      <c r="TZR210" s="579"/>
      <c r="TZS210" s="579"/>
      <c r="TZT210" s="579"/>
      <c r="TZU210" s="579"/>
      <c r="TZV210" s="579"/>
      <c r="TZW210" s="579"/>
      <c r="TZX210" s="579"/>
      <c r="TZY210" s="579"/>
      <c r="TZZ210" s="579"/>
      <c r="UAA210" s="579"/>
      <c r="UAB210" s="579"/>
      <c r="UAC210" s="579"/>
      <c r="UAD210" s="579"/>
      <c r="UAE210" s="579"/>
      <c r="UAF210" s="579"/>
      <c r="UAG210" s="579"/>
      <c r="UAH210" s="579"/>
      <c r="UAI210" s="579"/>
      <c r="UAJ210" s="579"/>
      <c r="UAK210" s="579"/>
      <c r="UAL210" s="579"/>
      <c r="UAM210" s="579"/>
      <c r="UAN210" s="579"/>
      <c r="UAO210" s="579"/>
      <c r="UAP210" s="579"/>
      <c r="UAQ210" s="579"/>
      <c r="UAR210" s="579"/>
      <c r="UAS210" s="579"/>
      <c r="UAT210" s="579"/>
      <c r="UAU210" s="579"/>
      <c r="UAV210" s="579"/>
      <c r="UAW210" s="579"/>
      <c r="UAX210" s="579"/>
      <c r="UAY210" s="579"/>
      <c r="UAZ210" s="579"/>
      <c r="UBA210" s="579"/>
      <c r="UBB210" s="579"/>
      <c r="UBC210" s="579"/>
      <c r="UBD210" s="579"/>
      <c r="UBE210" s="579"/>
      <c r="UBF210" s="579"/>
      <c r="UBG210" s="579"/>
      <c r="UBH210" s="579"/>
      <c r="UBI210" s="579"/>
      <c r="UBJ210" s="579"/>
      <c r="UBK210" s="579"/>
      <c r="UBL210" s="579"/>
      <c r="UBM210" s="579"/>
      <c r="UBN210" s="579"/>
      <c r="UBO210" s="579"/>
      <c r="UBP210" s="579"/>
      <c r="UBQ210" s="579"/>
      <c r="UBR210" s="579"/>
      <c r="UBS210" s="579"/>
      <c r="UBT210" s="579"/>
      <c r="UBU210" s="579"/>
      <c r="UBV210" s="579"/>
      <c r="UBW210" s="579"/>
      <c r="UBX210" s="579"/>
      <c r="UBY210" s="579"/>
      <c r="UBZ210" s="579"/>
      <c r="UCA210" s="579"/>
      <c r="UCB210" s="579"/>
      <c r="UCC210" s="579"/>
      <c r="UCD210" s="579"/>
      <c r="UCE210" s="579"/>
      <c r="UCF210" s="579"/>
      <c r="UCG210" s="579"/>
      <c r="UCH210" s="579"/>
      <c r="UCI210" s="579"/>
      <c r="UCJ210" s="579"/>
      <c r="UCK210" s="579"/>
      <c r="UCL210" s="579"/>
      <c r="UCM210" s="579"/>
      <c r="UCN210" s="579"/>
      <c r="UCO210" s="579"/>
      <c r="UCP210" s="579"/>
      <c r="UCQ210" s="579"/>
      <c r="UCR210" s="579"/>
      <c r="UCS210" s="579"/>
      <c r="UCT210" s="579"/>
      <c r="UCU210" s="579"/>
      <c r="UCV210" s="579"/>
      <c r="UCW210" s="579"/>
      <c r="UCX210" s="579"/>
      <c r="UCY210" s="579"/>
      <c r="UCZ210" s="579"/>
      <c r="UDA210" s="579"/>
      <c r="UDB210" s="579"/>
      <c r="UDC210" s="579"/>
      <c r="UDD210" s="579"/>
      <c r="UDE210" s="579"/>
      <c r="UDF210" s="579"/>
      <c r="UDG210" s="579"/>
      <c r="UDH210" s="579"/>
      <c r="UDI210" s="579"/>
      <c r="UDJ210" s="579"/>
      <c r="UDK210" s="579"/>
      <c r="UDL210" s="579"/>
      <c r="UDM210" s="579"/>
      <c r="UDN210" s="579"/>
      <c r="UDO210" s="579"/>
      <c r="UDP210" s="579"/>
      <c r="UDQ210" s="579"/>
      <c r="UDR210" s="579"/>
      <c r="UDS210" s="579"/>
      <c r="UDT210" s="579"/>
      <c r="UDU210" s="579"/>
      <c r="UDV210" s="579"/>
      <c r="UDW210" s="579"/>
      <c r="UDX210" s="579"/>
      <c r="UDY210" s="579"/>
      <c r="UDZ210" s="579"/>
      <c r="UEA210" s="579"/>
      <c r="UEB210" s="579"/>
      <c r="UEC210" s="579"/>
      <c r="UED210" s="579"/>
      <c r="UEE210" s="579"/>
      <c r="UEF210" s="579"/>
      <c r="UEG210" s="579"/>
      <c r="UEH210" s="579"/>
      <c r="UEI210" s="579"/>
      <c r="UEJ210" s="579"/>
      <c r="UEK210" s="579"/>
      <c r="UEL210" s="579"/>
      <c r="UEM210" s="579"/>
      <c r="UEN210" s="579"/>
      <c r="UEO210" s="579"/>
      <c r="UEP210" s="579"/>
      <c r="UEQ210" s="579"/>
      <c r="UER210" s="579"/>
      <c r="UES210" s="579"/>
      <c r="UET210" s="579"/>
      <c r="UEU210" s="579"/>
      <c r="UEV210" s="579"/>
      <c r="UEW210" s="579"/>
      <c r="UEX210" s="579"/>
      <c r="UEY210" s="579"/>
      <c r="UEZ210" s="579"/>
      <c r="UFA210" s="579"/>
      <c r="UFB210" s="579"/>
      <c r="UFC210" s="579"/>
      <c r="UFD210" s="579"/>
      <c r="UFE210" s="579"/>
      <c r="UFF210" s="579"/>
      <c r="UFG210" s="579"/>
      <c r="UFH210" s="579"/>
      <c r="UFI210" s="579"/>
      <c r="UFJ210" s="579"/>
      <c r="UFK210" s="579"/>
      <c r="UFL210" s="579"/>
      <c r="UFM210" s="579"/>
      <c r="UFN210" s="579"/>
      <c r="UFO210" s="579"/>
      <c r="UFP210" s="579"/>
      <c r="UFQ210" s="579"/>
      <c r="UFR210" s="579"/>
      <c r="UFS210" s="579"/>
      <c r="UFT210" s="579"/>
      <c r="UFU210" s="579"/>
      <c r="UFV210" s="579"/>
      <c r="UFW210" s="579"/>
      <c r="UFX210" s="579"/>
      <c r="UFY210" s="579"/>
      <c r="UFZ210" s="579"/>
      <c r="UGA210" s="579"/>
      <c r="UGB210" s="579"/>
      <c r="UGC210" s="579"/>
      <c r="UGD210" s="579"/>
      <c r="UGE210" s="579"/>
      <c r="UGF210" s="579"/>
      <c r="UGG210" s="579"/>
      <c r="UGH210" s="579"/>
      <c r="UGI210" s="579"/>
      <c r="UGJ210" s="579"/>
      <c r="UGK210" s="579"/>
      <c r="UGL210" s="579"/>
      <c r="UGM210" s="579"/>
      <c r="UGN210" s="579"/>
      <c r="UGO210" s="579"/>
      <c r="UGP210" s="579"/>
      <c r="UGQ210" s="579"/>
      <c r="UGR210" s="579"/>
      <c r="UGS210" s="579"/>
      <c r="UGT210" s="579"/>
      <c r="UGU210" s="579"/>
      <c r="UGV210" s="579"/>
      <c r="UGW210" s="579"/>
      <c r="UGX210" s="579"/>
      <c r="UGY210" s="579"/>
      <c r="UGZ210" s="579"/>
      <c r="UHA210" s="579"/>
      <c r="UHB210" s="579"/>
      <c r="UHC210" s="579"/>
      <c r="UHD210" s="579"/>
      <c r="UHE210" s="579"/>
      <c r="UHF210" s="579"/>
      <c r="UHG210" s="579"/>
      <c r="UHH210" s="579"/>
      <c r="UHI210" s="579"/>
      <c r="UHJ210" s="579"/>
      <c r="UHK210" s="579"/>
      <c r="UHL210" s="579"/>
      <c r="UHM210" s="579"/>
      <c r="UHN210" s="579"/>
      <c r="UHO210" s="579"/>
      <c r="UHP210" s="579"/>
      <c r="UHQ210" s="579"/>
      <c r="UHR210" s="579"/>
      <c r="UHS210" s="579"/>
      <c r="UHT210" s="579"/>
      <c r="UHU210" s="579"/>
      <c r="UHV210" s="579"/>
      <c r="UHW210" s="579"/>
      <c r="UHX210" s="579"/>
      <c r="UHY210" s="579"/>
      <c r="UHZ210" s="579"/>
      <c r="UIA210" s="579"/>
      <c r="UIB210" s="579"/>
      <c r="UIC210" s="579"/>
      <c r="UID210" s="579"/>
      <c r="UIE210" s="579"/>
      <c r="UIF210" s="579"/>
      <c r="UIG210" s="579"/>
      <c r="UIH210" s="579"/>
      <c r="UII210" s="579"/>
      <c r="UIJ210" s="579"/>
      <c r="UIK210" s="579"/>
      <c r="UIL210" s="579"/>
      <c r="UIM210" s="579"/>
      <c r="UIN210" s="579"/>
      <c r="UIO210" s="579"/>
      <c r="UIP210" s="579"/>
      <c r="UIQ210" s="579"/>
      <c r="UIR210" s="579"/>
      <c r="UIS210" s="579"/>
      <c r="UIT210" s="579"/>
      <c r="UIU210" s="579"/>
      <c r="UIV210" s="579"/>
      <c r="UIW210" s="579"/>
      <c r="UIX210" s="579"/>
      <c r="UIY210" s="579"/>
      <c r="UIZ210" s="579"/>
      <c r="UJA210" s="579"/>
      <c r="UJB210" s="579"/>
      <c r="UJC210" s="579"/>
      <c r="UJD210" s="579"/>
      <c r="UJE210" s="579"/>
      <c r="UJF210" s="579"/>
      <c r="UJG210" s="579"/>
      <c r="UJH210" s="579"/>
      <c r="UJI210" s="579"/>
      <c r="UJJ210" s="579"/>
      <c r="UJK210" s="579"/>
      <c r="UJL210" s="579"/>
      <c r="UJM210" s="579"/>
      <c r="UJN210" s="579"/>
      <c r="UJO210" s="579"/>
      <c r="UJP210" s="579"/>
      <c r="UJQ210" s="579"/>
      <c r="UJR210" s="579"/>
      <c r="UJS210" s="579"/>
      <c r="UJT210" s="579"/>
      <c r="UJU210" s="579"/>
      <c r="UJV210" s="579"/>
      <c r="UJW210" s="579"/>
      <c r="UJX210" s="579"/>
      <c r="UJY210" s="579"/>
      <c r="UJZ210" s="579"/>
      <c r="UKA210" s="579"/>
      <c r="UKB210" s="579"/>
      <c r="UKC210" s="579"/>
      <c r="UKD210" s="579"/>
      <c r="UKE210" s="579"/>
      <c r="UKF210" s="579"/>
      <c r="UKG210" s="579"/>
      <c r="UKH210" s="579"/>
      <c r="UKI210" s="579"/>
      <c r="UKJ210" s="579"/>
      <c r="UKK210" s="579"/>
      <c r="UKL210" s="579"/>
      <c r="UKM210" s="579"/>
      <c r="UKN210" s="579"/>
      <c r="UKO210" s="579"/>
      <c r="UKP210" s="579"/>
      <c r="UKQ210" s="579"/>
      <c r="UKR210" s="579"/>
      <c r="UKS210" s="579"/>
      <c r="UKT210" s="579"/>
      <c r="UKU210" s="579"/>
      <c r="UKV210" s="579"/>
      <c r="UKW210" s="579"/>
      <c r="UKX210" s="579"/>
      <c r="UKY210" s="579"/>
      <c r="UKZ210" s="579"/>
      <c r="ULA210" s="579"/>
      <c r="ULB210" s="579"/>
      <c r="ULC210" s="579"/>
      <c r="ULD210" s="579"/>
      <c r="ULE210" s="579"/>
      <c r="ULF210" s="579"/>
      <c r="ULG210" s="579"/>
      <c r="ULH210" s="579"/>
      <c r="ULI210" s="579"/>
      <c r="ULJ210" s="579"/>
      <c r="ULK210" s="579"/>
      <c r="ULL210" s="579"/>
      <c r="ULM210" s="579"/>
      <c r="ULN210" s="579"/>
      <c r="ULO210" s="579"/>
      <c r="ULP210" s="579"/>
      <c r="ULQ210" s="579"/>
      <c r="ULR210" s="579"/>
      <c r="ULS210" s="579"/>
      <c r="ULT210" s="579"/>
      <c r="ULU210" s="579"/>
      <c r="ULV210" s="579"/>
      <c r="ULW210" s="579"/>
      <c r="ULX210" s="579"/>
      <c r="ULY210" s="579"/>
      <c r="ULZ210" s="579"/>
      <c r="UMA210" s="579"/>
      <c r="UMB210" s="579"/>
      <c r="UMC210" s="579"/>
      <c r="UMD210" s="579"/>
      <c r="UME210" s="579"/>
      <c r="UMF210" s="579"/>
      <c r="UMG210" s="579"/>
      <c r="UMH210" s="579"/>
      <c r="UMI210" s="579"/>
      <c r="UMJ210" s="579"/>
      <c r="UMK210" s="579"/>
      <c r="UML210" s="579"/>
      <c r="UMM210" s="579"/>
      <c r="UMN210" s="579"/>
      <c r="UMO210" s="579"/>
      <c r="UMP210" s="579"/>
      <c r="UMQ210" s="579"/>
      <c r="UMR210" s="579"/>
      <c r="UMS210" s="579"/>
      <c r="UMT210" s="579"/>
      <c r="UMU210" s="579"/>
      <c r="UMV210" s="579"/>
      <c r="UMW210" s="579"/>
      <c r="UMX210" s="579"/>
      <c r="UMY210" s="579"/>
      <c r="UMZ210" s="579"/>
      <c r="UNA210" s="579"/>
      <c r="UNB210" s="579"/>
      <c r="UNC210" s="579"/>
      <c r="UND210" s="579"/>
      <c r="UNE210" s="579"/>
      <c r="UNF210" s="579"/>
      <c r="UNG210" s="579"/>
      <c r="UNH210" s="579"/>
      <c r="UNI210" s="579"/>
      <c r="UNJ210" s="579"/>
      <c r="UNK210" s="579"/>
      <c r="UNL210" s="579"/>
      <c r="UNM210" s="579"/>
      <c r="UNN210" s="579"/>
      <c r="UNO210" s="579"/>
      <c r="UNP210" s="579"/>
      <c r="UNQ210" s="579"/>
      <c r="UNR210" s="579"/>
      <c r="UNS210" s="579"/>
      <c r="UNT210" s="579"/>
      <c r="UNU210" s="579"/>
      <c r="UNV210" s="579"/>
      <c r="UNW210" s="579"/>
      <c r="UNX210" s="579"/>
      <c r="UNY210" s="579"/>
      <c r="UNZ210" s="579"/>
      <c r="UOA210" s="579"/>
      <c r="UOB210" s="579"/>
      <c r="UOC210" s="579"/>
      <c r="UOD210" s="579"/>
      <c r="UOE210" s="579"/>
      <c r="UOF210" s="579"/>
      <c r="UOG210" s="579"/>
      <c r="UOH210" s="579"/>
      <c r="UOI210" s="579"/>
      <c r="UOJ210" s="579"/>
      <c r="UOK210" s="579"/>
      <c r="UOL210" s="579"/>
      <c r="UOM210" s="579"/>
      <c r="UON210" s="579"/>
      <c r="UOO210" s="579"/>
      <c r="UOP210" s="579"/>
      <c r="UOQ210" s="579"/>
      <c r="UOR210" s="579"/>
      <c r="UOS210" s="579"/>
      <c r="UOT210" s="579"/>
      <c r="UOU210" s="579"/>
      <c r="UOV210" s="579"/>
      <c r="UOW210" s="579"/>
      <c r="UOX210" s="579"/>
      <c r="UOY210" s="579"/>
      <c r="UOZ210" s="579"/>
      <c r="UPA210" s="579"/>
      <c r="UPB210" s="579"/>
      <c r="UPC210" s="579"/>
      <c r="UPD210" s="579"/>
      <c r="UPE210" s="579"/>
      <c r="UPF210" s="579"/>
      <c r="UPG210" s="579"/>
      <c r="UPH210" s="579"/>
      <c r="UPI210" s="579"/>
      <c r="UPJ210" s="579"/>
      <c r="UPK210" s="579"/>
      <c r="UPL210" s="579"/>
      <c r="UPM210" s="579"/>
      <c r="UPN210" s="579"/>
      <c r="UPO210" s="579"/>
      <c r="UPP210" s="579"/>
      <c r="UPQ210" s="579"/>
      <c r="UPR210" s="579"/>
      <c r="UPS210" s="579"/>
      <c r="UPT210" s="579"/>
      <c r="UPU210" s="579"/>
      <c r="UPV210" s="579"/>
      <c r="UPW210" s="579"/>
      <c r="UPX210" s="579"/>
      <c r="UPY210" s="579"/>
      <c r="UPZ210" s="579"/>
      <c r="UQA210" s="579"/>
      <c r="UQB210" s="579"/>
      <c r="UQC210" s="579"/>
      <c r="UQD210" s="579"/>
      <c r="UQE210" s="579"/>
      <c r="UQF210" s="579"/>
      <c r="UQG210" s="579"/>
      <c r="UQH210" s="579"/>
      <c r="UQI210" s="579"/>
      <c r="UQJ210" s="579"/>
      <c r="UQK210" s="579"/>
      <c r="UQL210" s="579"/>
      <c r="UQM210" s="579"/>
      <c r="UQN210" s="579"/>
      <c r="UQO210" s="579"/>
      <c r="UQP210" s="579"/>
      <c r="UQQ210" s="579"/>
      <c r="UQR210" s="579"/>
      <c r="UQS210" s="579"/>
      <c r="UQT210" s="579"/>
      <c r="UQU210" s="579"/>
      <c r="UQV210" s="579"/>
      <c r="UQW210" s="579"/>
      <c r="UQX210" s="579"/>
      <c r="UQY210" s="579"/>
      <c r="UQZ210" s="579"/>
      <c r="URA210" s="579"/>
      <c r="URB210" s="579"/>
      <c r="URC210" s="579"/>
      <c r="URD210" s="579"/>
      <c r="URE210" s="579"/>
      <c r="URF210" s="579"/>
      <c r="URG210" s="579"/>
      <c r="URH210" s="579"/>
      <c r="URI210" s="579"/>
      <c r="URJ210" s="579"/>
      <c r="URK210" s="579"/>
      <c r="URL210" s="579"/>
      <c r="URM210" s="579"/>
      <c r="URN210" s="579"/>
      <c r="URO210" s="579"/>
      <c r="URP210" s="579"/>
      <c r="URQ210" s="579"/>
      <c r="URR210" s="579"/>
      <c r="URS210" s="579"/>
      <c r="URT210" s="579"/>
      <c r="URU210" s="579"/>
      <c r="URV210" s="579"/>
      <c r="URW210" s="579"/>
      <c r="URX210" s="579"/>
      <c r="URY210" s="579"/>
      <c r="URZ210" s="579"/>
      <c r="USA210" s="579"/>
      <c r="USB210" s="579"/>
      <c r="USC210" s="579"/>
      <c r="USD210" s="579"/>
      <c r="USE210" s="579"/>
      <c r="USF210" s="579"/>
      <c r="USG210" s="579"/>
      <c r="USH210" s="579"/>
      <c r="USI210" s="579"/>
      <c r="USJ210" s="579"/>
      <c r="USK210" s="579"/>
      <c r="USL210" s="579"/>
      <c r="USM210" s="579"/>
      <c r="USN210" s="579"/>
      <c r="USO210" s="579"/>
      <c r="USP210" s="579"/>
      <c r="USQ210" s="579"/>
      <c r="USR210" s="579"/>
      <c r="USS210" s="579"/>
      <c r="UST210" s="579"/>
      <c r="USU210" s="579"/>
      <c r="USV210" s="579"/>
      <c r="USW210" s="579"/>
      <c r="USX210" s="579"/>
      <c r="USY210" s="579"/>
      <c r="USZ210" s="579"/>
      <c r="UTA210" s="579"/>
      <c r="UTB210" s="579"/>
      <c r="UTC210" s="579"/>
      <c r="UTD210" s="579"/>
      <c r="UTE210" s="579"/>
      <c r="UTF210" s="579"/>
      <c r="UTG210" s="579"/>
      <c r="UTH210" s="579"/>
      <c r="UTI210" s="579"/>
      <c r="UTJ210" s="579"/>
      <c r="UTK210" s="579"/>
      <c r="UTL210" s="579"/>
      <c r="UTM210" s="579"/>
      <c r="UTN210" s="579"/>
      <c r="UTO210" s="579"/>
      <c r="UTP210" s="579"/>
      <c r="UTQ210" s="579"/>
      <c r="UTR210" s="579"/>
      <c r="UTS210" s="579"/>
      <c r="UTT210" s="579"/>
      <c r="UTU210" s="579"/>
      <c r="UTV210" s="579"/>
      <c r="UTW210" s="579"/>
      <c r="UTX210" s="579"/>
      <c r="UTY210" s="579"/>
      <c r="UTZ210" s="579"/>
      <c r="UUA210" s="579"/>
      <c r="UUB210" s="579"/>
      <c r="UUC210" s="579"/>
      <c r="UUD210" s="579"/>
      <c r="UUE210" s="579"/>
      <c r="UUF210" s="579"/>
      <c r="UUG210" s="579"/>
      <c r="UUH210" s="579"/>
      <c r="UUI210" s="579"/>
      <c r="UUJ210" s="579"/>
      <c r="UUK210" s="579"/>
      <c r="UUL210" s="579"/>
      <c r="UUM210" s="579"/>
      <c r="UUN210" s="579"/>
      <c r="UUO210" s="579"/>
      <c r="UUP210" s="579"/>
      <c r="UUQ210" s="579"/>
      <c r="UUR210" s="579"/>
      <c r="UUS210" s="579"/>
      <c r="UUT210" s="579"/>
      <c r="UUU210" s="579"/>
      <c r="UUV210" s="579"/>
      <c r="UUW210" s="579"/>
      <c r="UUX210" s="579"/>
      <c r="UUY210" s="579"/>
      <c r="UUZ210" s="579"/>
      <c r="UVA210" s="579"/>
      <c r="UVB210" s="579"/>
      <c r="UVC210" s="579"/>
      <c r="UVD210" s="579"/>
      <c r="UVE210" s="579"/>
      <c r="UVF210" s="579"/>
      <c r="UVG210" s="579"/>
      <c r="UVH210" s="579"/>
      <c r="UVI210" s="579"/>
      <c r="UVJ210" s="579"/>
      <c r="UVK210" s="579"/>
      <c r="UVL210" s="579"/>
      <c r="UVM210" s="579"/>
      <c r="UVN210" s="579"/>
      <c r="UVO210" s="579"/>
      <c r="UVP210" s="579"/>
      <c r="UVQ210" s="579"/>
      <c r="UVR210" s="579"/>
      <c r="UVS210" s="579"/>
      <c r="UVT210" s="579"/>
      <c r="UVU210" s="579"/>
      <c r="UVV210" s="579"/>
      <c r="UVW210" s="579"/>
      <c r="UVX210" s="579"/>
      <c r="UVY210" s="579"/>
      <c r="UVZ210" s="579"/>
      <c r="UWA210" s="579"/>
      <c r="UWB210" s="579"/>
      <c r="UWC210" s="579"/>
      <c r="UWD210" s="579"/>
      <c r="UWE210" s="579"/>
      <c r="UWF210" s="579"/>
      <c r="UWG210" s="579"/>
      <c r="UWH210" s="579"/>
      <c r="UWI210" s="579"/>
      <c r="UWJ210" s="579"/>
      <c r="UWK210" s="579"/>
      <c r="UWL210" s="579"/>
      <c r="UWM210" s="579"/>
      <c r="UWN210" s="579"/>
      <c r="UWO210" s="579"/>
      <c r="UWP210" s="579"/>
      <c r="UWQ210" s="579"/>
      <c r="UWR210" s="579"/>
      <c r="UWS210" s="579"/>
      <c r="UWT210" s="579"/>
      <c r="UWU210" s="579"/>
      <c r="UWV210" s="579"/>
      <c r="UWW210" s="579"/>
      <c r="UWX210" s="579"/>
      <c r="UWY210" s="579"/>
      <c r="UWZ210" s="579"/>
      <c r="UXA210" s="579"/>
      <c r="UXB210" s="579"/>
      <c r="UXC210" s="579"/>
      <c r="UXD210" s="579"/>
      <c r="UXE210" s="579"/>
      <c r="UXF210" s="579"/>
      <c r="UXG210" s="579"/>
      <c r="UXH210" s="579"/>
      <c r="UXI210" s="579"/>
      <c r="UXJ210" s="579"/>
      <c r="UXK210" s="579"/>
      <c r="UXL210" s="579"/>
      <c r="UXM210" s="579"/>
      <c r="UXN210" s="579"/>
      <c r="UXO210" s="579"/>
      <c r="UXP210" s="579"/>
      <c r="UXQ210" s="579"/>
      <c r="UXR210" s="579"/>
      <c r="UXS210" s="579"/>
      <c r="UXT210" s="579"/>
      <c r="UXU210" s="579"/>
      <c r="UXV210" s="579"/>
      <c r="UXW210" s="579"/>
      <c r="UXX210" s="579"/>
      <c r="UXY210" s="579"/>
      <c r="UXZ210" s="579"/>
      <c r="UYA210" s="579"/>
      <c r="UYB210" s="579"/>
      <c r="UYC210" s="579"/>
      <c r="UYD210" s="579"/>
      <c r="UYE210" s="579"/>
      <c r="UYF210" s="579"/>
      <c r="UYG210" s="579"/>
      <c r="UYH210" s="579"/>
      <c r="UYI210" s="579"/>
      <c r="UYJ210" s="579"/>
      <c r="UYK210" s="579"/>
      <c r="UYL210" s="579"/>
      <c r="UYM210" s="579"/>
      <c r="UYN210" s="579"/>
      <c r="UYO210" s="579"/>
      <c r="UYP210" s="579"/>
      <c r="UYQ210" s="579"/>
      <c r="UYR210" s="579"/>
      <c r="UYS210" s="579"/>
      <c r="UYT210" s="579"/>
      <c r="UYU210" s="579"/>
      <c r="UYV210" s="579"/>
      <c r="UYW210" s="579"/>
      <c r="UYX210" s="579"/>
      <c r="UYY210" s="579"/>
      <c r="UYZ210" s="579"/>
      <c r="UZA210" s="579"/>
      <c r="UZB210" s="579"/>
      <c r="UZC210" s="579"/>
      <c r="UZD210" s="579"/>
      <c r="UZE210" s="579"/>
      <c r="UZF210" s="579"/>
      <c r="UZG210" s="579"/>
      <c r="UZH210" s="579"/>
      <c r="UZI210" s="579"/>
      <c r="UZJ210" s="579"/>
      <c r="UZK210" s="579"/>
      <c r="UZL210" s="579"/>
      <c r="UZM210" s="579"/>
      <c r="UZN210" s="579"/>
      <c r="UZO210" s="579"/>
      <c r="UZP210" s="579"/>
      <c r="UZQ210" s="579"/>
      <c r="UZR210" s="579"/>
      <c r="UZS210" s="579"/>
      <c r="UZT210" s="579"/>
      <c r="UZU210" s="579"/>
      <c r="UZV210" s="579"/>
      <c r="UZW210" s="579"/>
      <c r="UZX210" s="579"/>
      <c r="UZY210" s="579"/>
      <c r="UZZ210" s="579"/>
      <c r="VAA210" s="579"/>
      <c r="VAB210" s="579"/>
      <c r="VAC210" s="579"/>
      <c r="VAD210" s="579"/>
      <c r="VAE210" s="579"/>
      <c r="VAF210" s="579"/>
      <c r="VAG210" s="579"/>
      <c r="VAH210" s="579"/>
      <c r="VAI210" s="579"/>
      <c r="VAJ210" s="579"/>
      <c r="VAK210" s="579"/>
      <c r="VAL210" s="579"/>
      <c r="VAM210" s="579"/>
      <c r="VAN210" s="579"/>
      <c r="VAO210" s="579"/>
      <c r="VAP210" s="579"/>
      <c r="VAQ210" s="579"/>
      <c r="VAR210" s="579"/>
      <c r="VAS210" s="579"/>
      <c r="VAT210" s="579"/>
      <c r="VAU210" s="579"/>
      <c r="VAV210" s="579"/>
      <c r="VAW210" s="579"/>
      <c r="VAX210" s="579"/>
      <c r="VAY210" s="579"/>
      <c r="VAZ210" s="579"/>
      <c r="VBA210" s="579"/>
      <c r="VBB210" s="579"/>
      <c r="VBC210" s="579"/>
      <c r="VBD210" s="579"/>
      <c r="VBE210" s="579"/>
      <c r="VBF210" s="579"/>
      <c r="VBG210" s="579"/>
      <c r="VBH210" s="579"/>
      <c r="VBI210" s="579"/>
      <c r="VBJ210" s="579"/>
      <c r="VBK210" s="579"/>
      <c r="VBL210" s="579"/>
      <c r="VBM210" s="579"/>
      <c r="VBN210" s="579"/>
      <c r="VBO210" s="579"/>
      <c r="VBP210" s="579"/>
      <c r="VBQ210" s="579"/>
      <c r="VBR210" s="579"/>
      <c r="VBS210" s="579"/>
      <c r="VBT210" s="579"/>
      <c r="VBU210" s="579"/>
      <c r="VBV210" s="579"/>
      <c r="VBW210" s="579"/>
      <c r="VBX210" s="579"/>
      <c r="VBY210" s="579"/>
      <c r="VBZ210" s="579"/>
      <c r="VCA210" s="579"/>
      <c r="VCB210" s="579"/>
      <c r="VCC210" s="579"/>
      <c r="VCD210" s="579"/>
      <c r="VCE210" s="579"/>
      <c r="VCF210" s="579"/>
      <c r="VCG210" s="579"/>
      <c r="VCH210" s="579"/>
      <c r="VCI210" s="579"/>
      <c r="VCJ210" s="579"/>
      <c r="VCK210" s="579"/>
      <c r="VCL210" s="579"/>
      <c r="VCM210" s="579"/>
      <c r="VCN210" s="579"/>
      <c r="VCO210" s="579"/>
      <c r="VCP210" s="579"/>
      <c r="VCQ210" s="579"/>
      <c r="VCR210" s="579"/>
      <c r="VCS210" s="579"/>
      <c r="VCT210" s="579"/>
      <c r="VCU210" s="579"/>
      <c r="VCV210" s="579"/>
      <c r="VCW210" s="579"/>
      <c r="VCX210" s="579"/>
      <c r="VCY210" s="579"/>
      <c r="VCZ210" s="579"/>
      <c r="VDA210" s="579"/>
      <c r="VDB210" s="579"/>
      <c r="VDC210" s="579"/>
      <c r="VDD210" s="579"/>
      <c r="VDE210" s="579"/>
      <c r="VDF210" s="579"/>
      <c r="VDG210" s="579"/>
      <c r="VDH210" s="579"/>
      <c r="VDI210" s="579"/>
      <c r="VDJ210" s="579"/>
      <c r="VDK210" s="579"/>
      <c r="VDL210" s="579"/>
      <c r="VDM210" s="579"/>
      <c r="VDN210" s="579"/>
      <c r="VDO210" s="579"/>
      <c r="VDP210" s="579"/>
      <c r="VDQ210" s="579"/>
      <c r="VDR210" s="579"/>
      <c r="VDS210" s="579"/>
      <c r="VDT210" s="579"/>
      <c r="VDU210" s="579"/>
      <c r="VDV210" s="579"/>
      <c r="VDW210" s="579"/>
      <c r="VDX210" s="579"/>
      <c r="VDY210" s="579"/>
      <c r="VDZ210" s="579"/>
      <c r="VEA210" s="579"/>
      <c r="VEB210" s="579"/>
      <c r="VEC210" s="579"/>
      <c r="VED210" s="579"/>
      <c r="VEE210" s="579"/>
      <c r="VEF210" s="579"/>
      <c r="VEG210" s="579"/>
      <c r="VEH210" s="579"/>
      <c r="VEI210" s="579"/>
      <c r="VEJ210" s="579"/>
      <c r="VEK210" s="579"/>
      <c r="VEL210" s="579"/>
      <c r="VEM210" s="579"/>
      <c r="VEN210" s="579"/>
      <c r="VEO210" s="579"/>
      <c r="VEP210" s="579"/>
      <c r="VEQ210" s="579"/>
      <c r="VER210" s="579"/>
      <c r="VES210" s="579"/>
      <c r="VET210" s="579"/>
      <c r="VEU210" s="579"/>
      <c r="VEV210" s="579"/>
      <c r="VEW210" s="579"/>
      <c r="VEX210" s="579"/>
      <c r="VEY210" s="579"/>
      <c r="VEZ210" s="579"/>
      <c r="VFA210" s="579"/>
      <c r="VFB210" s="579"/>
      <c r="VFC210" s="579"/>
      <c r="VFD210" s="579"/>
      <c r="VFE210" s="579"/>
      <c r="VFF210" s="579"/>
      <c r="VFG210" s="579"/>
      <c r="VFH210" s="579"/>
      <c r="VFI210" s="579"/>
      <c r="VFJ210" s="579"/>
      <c r="VFK210" s="579"/>
      <c r="VFL210" s="579"/>
      <c r="VFM210" s="579"/>
      <c r="VFN210" s="579"/>
      <c r="VFO210" s="579"/>
      <c r="VFP210" s="579"/>
      <c r="VFQ210" s="579"/>
      <c r="VFR210" s="579"/>
      <c r="VFS210" s="579"/>
      <c r="VFT210" s="579"/>
      <c r="VFU210" s="579"/>
      <c r="VFV210" s="579"/>
      <c r="VFW210" s="579"/>
      <c r="VFX210" s="579"/>
      <c r="VFY210" s="579"/>
      <c r="VFZ210" s="579"/>
      <c r="VGA210" s="579"/>
      <c r="VGB210" s="579"/>
      <c r="VGC210" s="579"/>
      <c r="VGD210" s="579"/>
      <c r="VGE210" s="579"/>
      <c r="VGF210" s="579"/>
      <c r="VGG210" s="579"/>
      <c r="VGH210" s="579"/>
      <c r="VGI210" s="579"/>
      <c r="VGJ210" s="579"/>
      <c r="VGK210" s="579"/>
      <c r="VGL210" s="579"/>
      <c r="VGM210" s="579"/>
      <c r="VGN210" s="579"/>
      <c r="VGO210" s="579"/>
      <c r="VGP210" s="579"/>
      <c r="VGQ210" s="579"/>
      <c r="VGR210" s="579"/>
      <c r="VGS210" s="579"/>
      <c r="VGT210" s="579"/>
      <c r="VGU210" s="579"/>
      <c r="VGV210" s="579"/>
      <c r="VGW210" s="579"/>
      <c r="VGX210" s="579"/>
      <c r="VGY210" s="579"/>
      <c r="VGZ210" s="579"/>
      <c r="VHA210" s="579"/>
      <c r="VHB210" s="579"/>
      <c r="VHC210" s="579"/>
      <c r="VHD210" s="579"/>
      <c r="VHE210" s="579"/>
      <c r="VHF210" s="579"/>
      <c r="VHG210" s="579"/>
      <c r="VHH210" s="579"/>
      <c r="VHI210" s="579"/>
      <c r="VHJ210" s="579"/>
      <c r="VHK210" s="579"/>
      <c r="VHL210" s="579"/>
      <c r="VHM210" s="579"/>
      <c r="VHN210" s="579"/>
      <c r="VHO210" s="579"/>
      <c r="VHP210" s="579"/>
      <c r="VHQ210" s="579"/>
      <c r="VHR210" s="579"/>
      <c r="VHS210" s="579"/>
      <c r="VHT210" s="579"/>
      <c r="VHU210" s="579"/>
      <c r="VHV210" s="579"/>
      <c r="VHW210" s="579"/>
      <c r="VHX210" s="579"/>
      <c r="VHY210" s="579"/>
      <c r="VHZ210" s="579"/>
      <c r="VIA210" s="579"/>
      <c r="VIB210" s="579"/>
      <c r="VIC210" s="579"/>
      <c r="VID210" s="579"/>
      <c r="VIE210" s="579"/>
      <c r="VIF210" s="579"/>
      <c r="VIG210" s="579"/>
      <c r="VIH210" s="579"/>
      <c r="VII210" s="579"/>
      <c r="VIJ210" s="579"/>
      <c r="VIK210" s="579"/>
      <c r="VIL210" s="579"/>
      <c r="VIM210" s="579"/>
      <c r="VIN210" s="579"/>
      <c r="VIO210" s="579"/>
      <c r="VIP210" s="579"/>
      <c r="VIQ210" s="579"/>
      <c r="VIR210" s="579"/>
      <c r="VIS210" s="579"/>
      <c r="VIT210" s="579"/>
      <c r="VIU210" s="579"/>
      <c r="VIV210" s="579"/>
      <c r="VIW210" s="579"/>
      <c r="VIX210" s="579"/>
      <c r="VIY210" s="579"/>
      <c r="VIZ210" s="579"/>
      <c r="VJA210" s="579"/>
      <c r="VJB210" s="579"/>
      <c r="VJC210" s="579"/>
      <c r="VJD210" s="579"/>
      <c r="VJE210" s="579"/>
      <c r="VJF210" s="579"/>
      <c r="VJG210" s="579"/>
      <c r="VJH210" s="579"/>
      <c r="VJI210" s="579"/>
      <c r="VJJ210" s="579"/>
      <c r="VJK210" s="579"/>
      <c r="VJL210" s="579"/>
      <c r="VJM210" s="579"/>
      <c r="VJN210" s="579"/>
      <c r="VJO210" s="579"/>
      <c r="VJP210" s="579"/>
      <c r="VJQ210" s="579"/>
      <c r="VJR210" s="579"/>
      <c r="VJS210" s="579"/>
      <c r="VJT210" s="579"/>
      <c r="VJU210" s="579"/>
      <c r="VJV210" s="579"/>
      <c r="VJW210" s="579"/>
      <c r="VJX210" s="579"/>
      <c r="VJY210" s="579"/>
      <c r="VJZ210" s="579"/>
      <c r="VKA210" s="579"/>
      <c r="VKB210" s="579"/>
      <c r="VKC210" s="579"/>
      <c r="VKD210" s="579"/>
      <c r="VKE210" s="579"/>
      <c r="VKF210" s="579"/>
      <c r="VKG210" s="579"/>
      <c r="VKH210" s="579"/>
      <c r="VKI210" s="579"/>
      <c r="VKJ210" s="579"/>
      <c r="VKK210" s="579"/>
      <c r="VKL210" s="579"/>
      <c r="VKM210" s="579"/>
      <c r="VKN210" s="579"/>
      <c r="VKO210" s="579"/>
      <c r="VKP210" s="579"/>
      <c r="VKQ210" s="579"/>
      <c r="VKR210" s="579"/>
      <c r="VKS210" s="579"/>
      <c r="VKT210" s="579"/>
      <c r="VKU210" s="579"/>
      <c r="VKV210" s="579"/>
      <c r="VKW210" s="579"/>
      <c r="VKX210" s="579"/>
      <c r="VKY210" s="579"/>
      <c r="VKZ210" s="579"/>
      <c r="VLA210" s="579"/>
      <c r="VLB210" s="579"/>
      <c r="VLC210" s="579"/>
      <c r="VLD210" s="579"/>
      <c r="VLE210" s="579"/>
      <c r="VLF210" s="579"/>
      <c r="VLG210" s="579"/>
      <c r="VLH210" s="579"/>
      <c r="VLI210" s="579"/>
      <c r="VLJ210" s="579"/>
      <c r="VLK210" s="579"/>
      <c r="VLL210" s="579"/>
      <c r="VLM210" s="579"/>
      <c r="VLN210" s="579"/>
      <c r="VLO210" s="579"/>
      <c r="VLP210" s="579"/>
      <c r="VLQ210" s="579"/>
      <c r="VLR210" s="579"/>
      <c r="VLS210" s="579"/>
      <c r="VLT210" s="579"/>
      <c r="VLU210" s="579"/>
      <c r="VLV210" s="579"/>
      <c r="VLW210" s="579"/>
      <c r="VLX210" s="579"/>
      <c r="VLY210" s="579"/>
      <c r="VLZ210" s="579"/>
      <c r="VMA210" s="579"/>
      <c r="VMB210" s="579"/>
      <c r="VMC210" s="579"/>
      <c r="VMD210" s="579"/>
      <c r="VME210" s="579"/>
      <c r="VMF210" s="579"/>
      <c r="VMG210" s="579"/>
      <c r="VMH210" s="579"/>
      <c r="VMI210" s="579"/>
      <c r="VMJ210" s="579"/>
      <c r="VMK210" s="579"/>
      <c r="VML210" s="579"/>
      <c r="VMM210" s="579"/>
      <c r="VMN210" s="579"/>
      <c r="VMO210" s="579"/>
      <c r="VMP210" s="579"/>
      <c r="VMQ210" s="579"/>
      <c r="VMR210" s="579"/>
      <c r="VMS210" s="579"/>
      <c r="VMT210" s="579"/>
      <c r="VMU210" s="579"/>
      <c r="VMV210" s="579"/>
      <c r="VMW210" s="579"/>
      <c r="VMX210" s="579"/>
      <c r="VMY210" s="579"/>
      <c r="VMZ210" s="579"/>
      <c r="VNA210" s="579"/>
      <c r="VNB210" s="579"/>
      <c r="VNC210" s="579"/>
      <c r="VND210" s="579"/>
      <c r="VNE210" s="579"/>
      <c r="VNF210" s="579"/>
      <c r="VNG210" s="579"/>
      <c r="VNH210" s="579"/>
      <c r="VNI210" s="579"/>
      <c r="VNJ210" s="579"/>
      <c r="VNK210" s="579"/>
      <c r="VNL210" s="579"/>
      <c r="VNM210" s="579"/>
      <c r="VNN210" s="579"/>
      <c r="VNO210" s="579"/>
      <c r="VNP210" s="579"/>
      <c r="VNQ210" s="579"/>
      <c r="VNR210" s="579"/>
      <c r="VNS210" s="579"/>
      <c r="VNT210" s="579"/>
      <c r="VNU210" s="579"/>
      <c r="VNV210" s="579"/>
      <c r="VNW210" s="579"/>
      <c r="VNX210" s="579"/>
      <c r="VNY210" s="579"/>
      <c r="VNZ210" s="579"/>
      <c r="VOA210" s="579"/>
      <c r="VOB210" s="579"/>
      <c r="VOC210" s="579"/>
      <c r="VOD210" s="579"/>
      <c r="VOE210" s="579"/>
      <c r="VOF210" s="579"/>
      <c r="VOG210" s="579"/>
      <c r="VOH210" s="579"/>
      <c r="VOI210" s="579"/>
      <c r="VOJ210" s="579"/>
      <c r="VOK210" s="579"/>
      <c r="VOL210" s="579"/>
      <c r="VOM210" s="579"/>
      <c r="VON210" s="579"/>
      <c r="VOO210" s="579"/>
      <c r="VOP210" s="579"/>
      <c r="VOQ210" s="579"/>
      <c r="VOR210" s="579"/>
      <c r="VOS210" s="579"/>
      <c r="VOT210" s="579"/>
      <c r="VOU210" s="579"/>
      <c r="VOV210" s="579"/>
      <c r="VOW210" s="579"/>
      <c r="VOX210" s="579"/>
      <c r="VOY210" s="579"/>
      <c r="VOZ210" s="579"/>
      <c r="VPA210" s="579"/>
      <c r="VPB210" s="579"/>
      <c r="VPC210" s="579"/>
      <c r="VPD210" s="579"/>
      <c r="VPE210" s="579"/>
      <c r="VPF210" s="579"/>
      <c r="VPG210" s="579"/>
      <c r="VPH210" s="579"/>
      <c r="VPI210" s="579"/>
      <c r="VPJ210" s="579"/>
      <c r="VPK210" s="579"/>
      <c r="VPL210" s="579"/>
      <c r="VPM210" s="579"/>
      <c r="VPN210" s="579"/>
      <c r="VPO210" s="579"/>
      <c r="VPP210" s="579"/>
      <c r="VPQ210" s="579"/>
      <c r="VPR210" s="579"/>
      <c r="VPS210" s="579"/>
      <c r="VPT210" s="579"/>
      <c r="VPU210" s="579"/>
      <c r="VPV210" s="579"/>
      <c r="VPW210" s="579"/>
      <c r="VPX210" s="579"/>
      <c r="VPY210" s="579"/>
      <c r="VPZ210" s="579"/>
      <c r="VQA210" s="579"/>
      <c r="VQB210" s="579"/>
      <c r="VQC210" s="579"/>
      <c r="VQD210" s="579"/>
      <c r="VQE210" s="579"/>
      <c r="VQF210" s="579"/>
      <c r="VQG210" s="579"/>
      <c r="VQH210" s="579"/>
      <c r="VQI210" s="579"/>
      <c r="VQJ210" s="579"/>
      <c r="VQK210" s="579"/>
      <c r="VQL210" s="579"/>
      <c r="VQM210" s="579"/>
      <c r="VQN210" s="579"/>
      <c r="VQO210" s="579"/>
      <c r="VQP210" s="579"/>
      <c r="VQQ210" s="579"/>
      <c r="VQR210" s="579"/>
      <c r="VQS210" s="579"/>
      <c r="VQT210" s="579"/>
      <c r="VQU210" s="579"/>
      <c r="VQV210" s="579"/>
      <c r="VQW210" s="579"/>
      <c r="VQX210" s="579"/>
      <c r="VQY210" s="579"/>
      <c r="VQZ210" s="579"/>
      <c r="VRA210" s="579"/>
      <c r="VRB210" s="579"/>
      <c r="VRC210" s="579"/>
      <c r="VRD210" s="579"/>
      <c r="VRE210" s="579"/>
      <c r="VRF210" s="579"/>
      <c r="VRG210" s="579"/>
      <c r="VRH210" s="579"/>
      <c r="VRI210" s="579"/>
      <c r="VRJ210" s="579"/>
      <c r="VRK210" s="579"/>
      <c r="VRL210" s="579"/>
      <c r="VRM210" s="579"/>
      <c r="VRN210" s="579"/>
      <c r="VRO210" s="579"/>
      <c r="VRP210" s="579"/>
      <c r="VRQ210" s="579"/>
      <c r="VRR210" s="579"/>
      <c r="VRS210" s="579"/>
      <c r="VRT210" s="579"/>
      <c r="VRU210" s="579"/>
      <c r="VRV210" s="579"/>
      <c r="VRW210" s="579"/>
      <c r="VRX210" s="579"/>
      <c r="VRY210" s="579"/>
      <c r="VRZ210" s="579"/>
      <c r="VSA210" s="579"/>
      <c r="VSB210" s="579"/>
      <c r="VSC210" s="579"/>
      <c r="VSD210" s="579"/>
      <c r="VSE210" s="579"/>
      <c r="VSF210" s="579"/>
      <c r="VSG210" s="579"/>
      <c r="VSH210" s="579"/>
      <c r="VSI210" s="579"/>
      <c r="VSJ210" s="579"/>
      <c r="VSK210" s="579"/>
      <c r="VSL210" s="579"/>
      <c r="VSM210" s="579"/>
      <c r="VSN210" s="579"/>
      <c r="VSO210" s="579"/>
      <c r="VSP210" s="579"/>
      <c r="VSQ210" s="579"/>
      <c r="VSR210" s="579"/>
      <c r="VSS210" s="579"/>
      <c r="VST210" s="579"/>
      <c r="VSU210" s="579"/>
      <c r="VSV210" s="579"/>
      <c r="VSW210" s="579"/>
      <c r="VSX210" s="579"/>
      <c r="VSY210" s="579"/>
      <c r="VSZ210" s="579"/>
      <c r="VTA210" s="579"/>
      <c r="VTB210" s="579"/>
      <c r="VTC210" s="579"/>
      <c r="VTD210" s="579"/>
      <c r="VTE210" s="579"/>
      <c r="VTF210" s="579"/>
      <c r="VTG210" s="579"/>
      <c r="VTH210" s="579"/>
      <c r="VTI210" s="579"/>
      <c r="VTJ210" s="579"/>
      <c r="VTK210" s="579"/>
      <c r="VTL210" s="579"/>
      <c r="VTM210" s="579"/>
      <c r="VTN210" s="579"/>
      <c r="VTO210" s="579"/>
      <c r="VTP210" s="579"/>
      <c r="VTQ210" s="579"/>
      <c r="VTR210" s="579"/>
      <c r="VTS210" s="579"/>
      <c r="VTT210" s="579"/>
      <c r="VTU210" s="579"/>
      <c r="VTV210" s="579"/>
      <c r="VTW210" s="579"/>
      <c r="VTX210" s="579"/>
      <c r="VTY210" s="579"/>
      <c r="VTZ210" s="579"/>
      <c r="VUA210" s="579"/>
      <c r="VUB210" s="579"/>
      <c r="VUC210" s="579"/>
      <c r="VUD210" s="579"/>
      <c r="VUE210" s="579"/>
      <c r="VUF210" s="579"/>
      <c r="VUG210" s="579"/>
      <c r="VUH210" s="579"/>
      <c r="VUI210" s="579"/>
      <c r="VUJ210" s="579"/>
      <c r="VUK210" s="579"/>
      <c r="VUL210" s="579"/>
      <c r="VUM210" s="579"/>
      <c r="VUN210" s="579"/>
      <c r="VUO210" s="579"/>
      <c r="VUP210" s="579"/>
      <c r="VUQ210" s="579"/>
      <c r="VUR210" s="579"/>
      <c r="VUS210" s="579"/>
      <c r="VUT210" s="579"/>
      <c r="VUU210" s="579"/>
      <c r="VUV210" s="579"/>
      <c r="VUW210" s="579"/>
      <c r="VUX210" s="579"/>
      <c r="VUY210" s="579"/>
      <c r="VUZ210" s="579"/>
      <c r="VVA210" s="579"/>
      <c r="VVB210" s="579"/>
      <c r="VVC210" s="579"/>
      <c r="VVD210" s="579"/>
      <c r="VVE210" s="579"/>
      <c r="VVF210" s="579"/>
      <c r="VVG210" s="579"/>
      <c r="VVH210" s="579"/>
      <c r="VVI210" s="579"/>
      <c r="VVJ210" s="579"/>
      <c r="VVK210" s="579"/>
      <c r="VVL210" s="579"/>
      <c r="VVM210" s="579"/>
      <c r="VVN210" s="579"/>
      <c r="VVO210" s="579"/>
      <c r="VVP210" s="579"/>
      <c r="VVQ210" s="579"/>
      <c r="VVR210" s="579"/>
      <c r="VVS210" s="579"/>
      <c r="VVT210" s="579"/>
      <c r="VVU210" s="579"/>
      <c r="VVV210" s="579"/>
      <c r="VVW210" s="579"/>
      <c r="VVX210" s="579"/>
      <c r="VVY210" s="579"/>
      <c r="VVZ210" s="579"/>
      <c r="VWA210" s="579"/>
      <c r="VWB210" s="579"/>
      <c r="VWC210" s="579"/>
      <c r="VWD210" s="579"/>
      <c r="VWE210" s="579"/>
      <c r="VWF210" s="579"/>
      <c r="VWG210" s="579"/>
      <c r="VWH210" s="579"/>
      <c r="VWI210" s="579"/>
      <c r="VWJ210" s="579"/>
      <c r="VWK210" s="579"/>
      <c r="VWL210" s="579"/>
      <c r="VWM210" s="579"/>
      <c r="VWN210" s="579"/>
      <c r="VWO210" s="579"/>
      <c r="VWP210" s="579"/>
      <c r="VWQ210" s="579"/>
      <c r="VWR210" s="579"/>
      <c r="VWS210" s="579"/>
      <c r="VWT210" s="579"/>
      <c r="VWU210" s="579"/>
      <c r="VWV210" s="579"/>
      <c r="VWW210" s="579"/>
      <c r="VWX210" s="579"/>
      <c r="VWY210" s="579"/>
      <c r="VWZ210" s="579"/>
      <c r="VXA210" s="579"/>
      <c r="VXB210" s="579"/>
      <c r="VXC210" s="579"/>
      <c r="VXD210" s="579"/>
      <c r="VXE210" s="579"/>
      <c r="VXF210" s="579"/>
      <c r="VXG210" s="579"/>
      <c r="VXH210" s="579"/>
      <c r="VXI210" s="579"/>
      <c r="VXJ210" s="579"/>
      <c r="VXK210" s="579"/>
      <c r="VXL210" s="579"/>
      <c r="VXM210" s="579"/>
      <c r="VXN210" s="579"/>
      <c r="VXO210" s="579"/>
      <c r="VXP210" s="579"/>
      <c r="VXQ210" s="579"/>
      <c r="VXR210" s="579"/>
      <c r="VXS210" s="579"/>
      <c r="VXT210" s="579"/>
      <c r="VXU210" s="579"/>
      <c r="VXV210" s="579"/>
      <c r="VXW210" s="579"/>
      <c r="VXX210" s="579"/>
      <c r="VXY210" s="579"/>
      <c r="VXZ210" s="579"/>
      <c r="VYA210" s="579"/>
      <c r="VYB210" s="579"/>
      <c r="VYC210" s="579"/>
      <c r="VYD210" s="579"/>
      <c r="VYE210" s="579"/>
      <c r="VYF210" s="579"/>
      <c r="VYG210" s="579"/>
      <c r="VYH210" s="579"/>
      <c r="VYI210" s="579"/>
      <c r="VYJ210" s="579"/>
      <c r="VYK210" s="579"/>
      <c r="VYL210" s="579"/>
      <c r="VYM210" s="579"/>
      <c r="VYN210" s="579"/>
      <c r="VYO210" s="579"/>
      <c r="VYP210" s="579"/>
      <c r="VYQ210" s="579"/>
      <c r="VYR210" s="579"/>
      <c r="VYS210" s="579"/>
      <c r="VYT210" s="579"/>
      <c r="VYU210" s="579"/>
      <c r="VYV210" s="579"/>
      <c r="VYW210" s="579"/>
      <c r="VYX210" s="579"/>
      <c r="VYY210" s="579"/>
      <c r="VYZ210" s="579"/>
      <c r="VZA210" s="579"/>
      <c r="VZB210" s="579"/>
      <c r="VZC210" s="579"/>
      <c r="VZD210" s="579"/>
      <c r="VZE210" s="579"/>
      <c r="VZF210" s="579"/>
      <c r="VZG210" s="579"/>
      <c r="VZH210" s="579"/>
      <c r="VZI210" s="579"/>
      <c r="VZJ210" s="579"/>
      <c r="VZK210" s="579"/>
      <c r="VZL210" s="579"/>
      <c r="VZM210" s="579"/>
      <c r="VZN210" s="579"/>
      <c r="VZO210" s="579"/>
      <c r="VZP210" s="579"/>
      <c r="VZQ210" s="579"/>
      <c r="VZR210" s="579"/>
      <c r="VZS210" s="579"/>
      <c r="VZT210" s="579"/>
      <c r="VZU210" s="579"/>
      <c r="VZV210" s="579"/>
      <c r="VZW210" s="579"/>
      <c r="VZX210" s="579"/>
      <c r="VZY210" s="579"/>
      <c r="VZZ210" s="579"/>
      <c r="WAA210" s="579"/>
      <c r="WAB210" s="579"/>
      <c r="WAC210" s="579"/>
      <c r="WAD210" s="579"/>
      <c r="WAE210" s="579"/>
      <c r="WAF210" s="579"/>
      <c r="WAG210" s="579"/>
      <c r="WAH210" s="579"/>
      <c r="WAI210" s="579"/>
      <c r="WAJ210" s="579"/>
      <c r="WAK210" s="579"/>
      <c r="WAL210" s="579"/>
      <c r="WAM210" s="579"/>
      <c r="WAN210" s="579"/>
      <c r="WAO210" s="579"/>
      <c r="WAP210" s="579"/>
      <c r="WAQ210" s="579"/>
      <c r="WAR210" s="579"/>
      <c r="WAS210" s="579"/>
      <c r="WAT210" s="579"/>
      <c r="WAU210" s="579"/>
      <c r="WAV210" s="579"/>
      <c r="WAW210" s="579"/>
      <c r="WAX210" s="579"/>
      <c r="WAY210" s="579"/>
      <c r="WAZ210" s="579"/>
      <c r="WBA210" s="579"/>
      <c r="WBB210" s="579"/>
      <c r="WBC210" s="579"/>
      <c r="WBD210" s="579"/>
      <c r="WBE210" s="579"/>
      <c r="WBF210" s="579"/>
      <c r="WBG210" s="579"/>
      <c r="WBH210" s="579"/>
      <c r="WBI210" s="579"/>
      <c r="WBJ210" s="579"/>
      <c r="WBK210" s="579"/>
      <c r="WBL210" s="579"/>
      <c r="WBM210" s="579"/>
      <c r="WBN210" s="579"/>
      <c r="WBO210" s="579"/>
      <c r="WBP210" s="579"/>
      <c r="WBQ210" s="579"/>
      <c r="WBR210" s="579"/>
      <c r="WBS210" s="579"/>
      <c r="WBT210" s="579"/>
      <c r="WBU210" s="579"/>
      <c r="WBV210" s="579"/>
      <c r="WBW210" s="579"/>
      <c r="WBX210" s="579"/>
      <c r="WBY210" s="579"/>
      <c r="WBZ210" s="579"/>
      <c r="WCA210" s="579"/>
      <c r="WCB210" s="579"/>
      <c r="WCC210" s="579"/>
      <c r="WCD210" s="579"/>
      <c r="WCE210" s="579"/>
      <c r="WCF210" s="579"/>
      <c r="WCG210" s="579"/>
      <c r="WCH210" s="579"/>
      <c r="WCI210" s="579"/>
      <c r="WCJ210" s="579"/>
      <c r="WCK210" s="579"/>
      <c r="WCL210" s="579"/>
      <c r="WCM210" s="579"/>
      <c r="WCN210" s="579"/>
      <c r="WCO210" s="579"/>
      <c r="WCP210" s="579"/>
      <c r="WCQ210" s="579"/>
      <c r="WCR210" s="579"/>
      <c r="WCS210" s="579"/>
      <c r="WCT210" s="579"/>
      <c r="WCU210" s="579"/>
      <c r="WCV210" s="579"/>
      <c r="WCW210" s="579"/>
      <c r="WCX210" s="579"/>
      <c r="WCY210" s="579"/>
      <c r="WCZ210" s="579"/>
      <c r="WDA210" s="579"/>
      <c r="WDB210" s="579"/>
      <c r="WDC210" s="579"/>
      <c r="WDD210" s="579"/>
      <c r="WDE210" s="579"/>
      <c r="WDF210" s="579"/>
      <c r="WDG210" s="579"/>
      <c r="WDH210" s="579"/>
      <c r="WDI210" s="579"/>
      <c r="WDJ210" s="579"/>
      <c r="WDK210" s="579"/>
      <c r="WDL210" s="579"/>
      <c r="WDM210" s="579"/>
      <c r="WDN210" s="579"/>
      <c r="WDO210" s="579"/>
      <c r="WDP210" s="579"/>
      <c r="WDQ210" s="579"/>
      <c r="WDR210" s="579"/>
      <c r="WDS210" s="579"/>
      <c r="WDT210" s="579"/>
      <c r="WDU210" s="579"/>
      <c r="WDV210" s="579"/>
      <c r="WDW210" s="579"/>
      <c r="WDX210" s="579"/>
      <c r="WDY210" s="579"/>
      <c r="WDZ210" s="579"/>
      <c r="WEA210" s="579"/>
      <c r="WEB210" s="579"/>
      <c r="WEC210" s="579"/>
      <c r="WED210" s="579"/>
      <c r="WEE210" s="579"/>
      <c r="WEF210" s="579"/>
      <c r="WEG210" s="579"/>
      <c r="WEH210" s="579"/>
      <c r="WEI210" s="579"/>
      <c r="WEJ210" s="579"/>
      <c r="WEK210" s="579"/>
      <c r="WEL210" s="579"/>
      <c r="WEM210" s="579"/>
      <c r="WEN210" s="579"/>
      <c r="WEO210" s="579"/>
      <c r="WEP210" s="579"/>
      <c r="WEQ210" s="579"/>
      <c r="WER210" s="579"/>
      <c r="WES210" s="579"/>
      <c r="WET210" s="579"/>
      <c r="WEU210" s="579"/>
      <c r="WEV210" s="579"/>
      <c r="WEW210" s="579"/>
      <c r="WEX210" s="579"/>
      <c r="WEY210" s="579"/>
      <c r="WEZ210" s="579"/>
      <c r="WFA210" s="579"/>
      <c r="WFB210" s="579"/>
      <c r="WFC210" s="579"/>
      <c r="WFD210" s="579"/>
      <c r="WFE210" s="579"/>
      <c r="WFF210" s="579"/>
      <c r="WFG210" s="579"/>
      <c r="WFH210" s="579"/>
      <c r="WFI210" s="579"/>
      <c r="WFJ210" s="579"/>
      <c r="WFK210" s="579"/>
      <c r="WFL210" s="579"/>
      <c r="WFM210" s="579"/>
      <c r="WFN210" s="579"/>
      <c r="WFO210" s="579"/>
      <c r="WFP210" s="579"/>
      <c r="WFQ210" s="579"/>
      <c r="WFR210" s="579"/>
      <c r="WFS210" s="579"/>
      <c r="WFT210" s="579"/>
      <c r="WFU210" s="579"/>
      <c r="WFV210" s="579"/>
      <c r="WFW210" s="579"/>
      <c r="WFX210" s="579"/>
      <c r="WFY210" s="579"/>
      <c r="WFZ210" s="579"/>
      <c r="WGA210" s="579"/>
      <c r="WGB210" s="579"/>
      <c r="WGC210" s="579"/>
      <c r="WGD210" s="579"/>
      <c r="WGE210" s="579"/>
      <c r="WGF210" s="579"/>
      <c r="WGG210" s="579"/>
      <c r="WGH210" s="579"/>
      <c r="WGI210" s="579"/>
      <c r="WGJ210" s="579"/>
      <c r="WGK210" s="579"/>
      <c r="WGL210" s="579"/>
      <c r="WGM210" s="579"/>
      <c r="WGN210" s="579"/>
      <c r="WGO210" s="579"/>
      <c r="WGP210" s="579"/>
      <c r="WGQ210" s="579"/>
      <c r="WGR210" s="579"/>
      <c r="WGS210" s="579"/>
      <c r="WGT210" s="579"/>
      <c r="WGU210" s="579"/>
      <c r="WGV210" s="579"/>
      <c r="WGW210" s="579"/>
      <c r="WGX210" s="579"/>
      <c r="WGY210" s="579"/>
      <c r="WGZ210" s="579"/>
      <c r="WHA210" s="579"/>
      <c r="WHB210" s="579"/>
      <c r="WHC210" s="579"/>
      <c r="WHD210" s="579"/>
      <c r="WHE210" s="579"/>
      <c r="WHF210" s="579"/>
      <c r="WHG210" s="579"/>
      <c r="WHH210" s="579"/>
      <c r="WHI210" s="579"/>
      <c r="WHJ210" s="579"/>
      <c r="WHK210" s="579"/>
      <c r="WHL210" s="579"/>
      <c r="WHM210" s="579"/>
      <c r="WHN210" s="579"/>
      <c r="WHO210" s="579"/>
      <c r="WHP210" s="579"/>
      <c r="WHQ210" s="579"/>
      <c r="WHR210" s="579"/>
      <c r="WHS210" s="579"/>
      <c r="WHT210" s="579"/>
      <c r="WHU210" s="579"/>
      <c r="WHV210" s="579"/>
      <c r="WHW210" s="579"/>
      <c r="WHX210" s="579"/>
      <c r="WHY210" s="579"/>
      <c r="WHZ210" s="579"/>
      <c r="WIA210" s="579"/>
      <c r="WIB210" s="579"/>
      <c r="WIC210" s="579"/>
      <c r="WID210" s="579"/>
      <c r="WIE210" s="579"/>
      <c r="WIF210" s="579"/>
      <c r="WIG210" s="579"/>
      <c r="WIH210" s="579"/>
      <c r="WII210" s="579"/>
      <c r="WIJ210" s="579"/>
      <c r="WIK210" s="579"/>
      <c r="WIL210" s="579"/>
      <c r="WIM210" s="579"/>
      <c r="WIN210" s="579"/>
      <c r="WIO210" s="579"/>
      <c r="WIP210" s="579"/>
      <c r="WIQ210" s="579"/>
      <c r="WIR210" s="579"/>
      <c r="WIS210" s="579"/>
      <c r="WIT210" s="579"/>
      <c r="WIU210" s="579"/>
      <c r="WIV210" s="579"/>
      <c r="WIW210" s="579"/>
      <c r="WIX210" s="579"/>
      <c r="WIY210" s="579"/>
      <c r="WIZ210" s="579"/>
      <c r="WJA210" s="579"/>
      <c r="WJB210" s="579"/>
      <c r="WJC210" s="579"/>
      <c r="WJD210" s="579"/>
      <c r="WJE210" s="579"/>
      <c r="WJF210" s="579"/>
      <c r="WJG210" s="579"/>
      <c r="WJH210" s="579"/>
      <c r="WJI210" s="579"/>
      <c r="WJJ210" s="579"/>
      <c r="WJK210" s="579"/>
      <c r="WJL210" s="579"/>
      <c r="WJM210" s="579"/>
      <c r="WJN210" s="579"/>
      <c r="WJO210" s="579"/>
      <c r="WJP210" s="579"/>
      <c r="WJQ210" s="579"/>
      <c r="WJR210" s="579"/>
      <c r="WJS210" s="579"/>
      <c r="WJT210" s="579"/>
      <c r="WJU210" s="579"/>
      <c r="WJV210" s="579"/>
      <c r="WJW210" s="579"/>
      <c r="WJX210" s="579"/>
      <c r="WJY210" s="579"/>
      <c r="WJZ210" s="579"/>
      <c r="WKA210" s="579"/>
      <c r="WKB210" s="579"/>
      <c r="WKC210" s="579"/>
      <c r="WKD210" s="579"/>
      <c r="WKE210" s="579"/>
      <c r="WKF210" s="579"/>
      <c r="WKG210" s="579"/>
      <c r="WKH210" s="579"/>
      <c r="WKI210" s="579"/>
      <c r="WKJ210" s="579"/>
      <c r="WKK210" s="579"/>
      <c r="WKL210" s="579"/>
      <c r="WKM210" s="579"/>
      <c r="WKN210" s="579"/>
      <c r="WKO210" s="579"/>
      <c r="WKP210" s="579"/>
      <c r="WKQ210" s="579"/>
      <c r="WKR210" s="579"/>
      <c r="WKS210" s="579"/>
      <c r="WKT210" s="579"/>
      <c r="WKU210" s="579"/>
      <c r="WKV210" s="579"/>
      <c r="WKW210" s="579"/>
      <c r="WKX210" s="579"/>
      <c r="WKY210" s="579"/>
      <c r="WKZ210" s="579"/>
      <c r="WLA210" s="579"/>
      <c r="WLB210" s="579"/>
      <c r="WLC210" s="579"/>
      <c r="WLD210" s="579"/>
      <c r="WLE210" s="579"/>
      <c r="WLF210" s="579"/>
      <c r="WLG210" s="579"/>
      <c r="WLH210" s="579"/>
      <c r="WLI210" s="579"/>
      <c r="WLJ210" s="579"/>
      <c r="WLK210" s="579"/>
      <c r="WLL210" s="579"/>
      <c r="WLM210" s="579"/>
      <c r="WLN210" s="579"/>
      <c r="WLO210" s="579"/>
      <c r="WLP210" s="579"/>
      <c r="WLQ210" s="579"/>
      <c r="WLR210" s="579"/>
      <c r="WLS210" s="579"/>
      <c r="WLT210" s="579"/>
      <c r="WLU210" s="579"/>
      <c r="WLV210" s="579"/>
      <c r="WLW210" s="579"/>
      <c r="WLX210" s="579"/>
      <c r="WLY210" s="579"/>
      <c r="WLZ210" s="579"/>
      <c r="WMA210" s="579"/>
      <c r="WMB210" s="579"/>
      <c r="WMC210" s="579"/>
      <c r="WMD210" s="579"/>
      <c r="WME210" s="579"/>
      <c r="WMF210" s="579"/>
      <c r="WMG210" s="579"/>
      <c r="WMH210" s="579"/>
      <c r="WMI210" s="579"/>
      <c r="WMJ210" s="579"/>
      <c r="WMK210" s="579"/>
      <c r="WML210" s="579"/>
      <c r="WMM210" s="579"/>
      <c r="WMN210" s="579"/>
      <c r="WMO210" s="579"/>
      <c r="WMP210" s="579"/>
      <c r="WMQ210" s="579"/>
      <c r="WMR210" s="579"/>
      <c r="WMS210" s="579"/>
      <c r="WMT210" s="579"/>
      <c r="WMU210" s="579"/>
      <c r="WMV210" s="579"/>
      <c r="WMW210" s="579"/>
      <c r="WMX210" s="579"/>
      <c r="WMY210" s="579"/>
      <c r="WMZ210" s="579"/>
      <c r="WNA210" s="579"/>
      <c r="WNB210" s="579"/>
      <c r="WNC210" s="579"/>
      <c r="WND210" s="579"/>
      <c r="WNE210" s="579"/>
      <c r="WNF210" s="579"/>
      <c r="WNG210" s="579"/>
      <c r="WNH210" s="579"/>
      <c r="WNI210" s="579"/>
      <c r="WNJ210" s="579"/>
      <c r="WNK210" s="579"/>
      <c r="WNL210" s="579"/>
      <c r="WNM210" s="579"/>
      <c r="WNN210" s="579"/>
      <c r="WNO210" s="579"/>
      <c r="WNP210" s="579"/>
      <c r="WNQ210" s="579"/>
      <c r="WNR210" s="579"/>
      <c r="WNS210" s="579"/>
      <c r="WNT210" s="579"/>
      <c r="WNU210" s="579"/>
      <c r="WNV210" s="579"/>
      <c r="WNW210" s="579"/>
      <c r="WNX210" s="579"/>
      <c r="WNY210" s="579"/>
      <c r="WNZ210" s="579"/>
      <c r="WOA210" s="579"/>
      <c r="WOB210" s="579"/>
      <c r="WOC210" s="579"/>
      <c r="WOD210" s="579"/>
      <c r="WOE210" s="579"/>
      <c r="WOF210" s="579"/>
      <c r="WOG210" s="579"/>
      <c r="WOH210" s="579"/>
      <c r="WOI210" s="579"/>
      <c r="WOJ210" s="579"/>
      <c r="WOK210" s="579"/>
      <c r="WOL210" s="579"/>
      <c r="WOM210" s="579"/>
      <c r="WON210" s="579"/>
      <c r="WOO210" s="579"/>
      <c r="WOP210" s="579"/>
      <c r="WOQ210" s="579"/>
      <c r="WOR210" s="579"/>
      <c r="WOS210" s="579"/>
      <c r="WOT210" s="579"/>
      <c r="WOU210" s="579"/>
      <c r="WOV210" s="579"/>
      <c r="WOW210" s="579"/>
      <c r="WOX210" s="579"/>
      <c r="WOY210" s="579"/>
      <c r="WOZ210" s="579"/>
      <c r="WPA210" s="579"/>
      <c r="WPB210" s="579"/>
      <c r="WPC210" s="579"/>
      <c r="WPD210" s="579"/>
      <c r="WPE210" s="579"/>
      <c r="WPF210" s="579"/>
      <c r="WPG210" s="579"/>
      <c r="WPH210" s="579"/>
      <c r="WPI210" s="579"/>
      <c r="WPJ210" s="579"/>
      <c r="WPK210" s="579"/>
      <c r="WPL210" s="579"/>
      <c r="WPM210" s="579"/>
      <c r="WPN210" s="579"/>
      <c r="WPO210" s="579"/>
      <c r="WPP210" s="579"/>
      <c r="WPQ210" s="579"/>
      <c r="WPR210" s="579"/>
      <c r="WPS210" s="579"/>
      <c r="WPT210" s="579"/>
      <c r="WPU210" s="579"/>
      <c r="WPV210" s="579"/>
      <c r="WPW210" s="579"/>
      <c r="WPX210" s="579"/>
      <c r="WPY210" s="579"/>
      <c r="WPZ210" s="579"/>
      <c r="WQA210" s="579"/>
      <c r="WQB210" s="579"/>
      <c r="WQC210" s="579"/>
      <c r="WQD210" s="579"/>
      <c r="WQE210" s="579"/>
      <c r="WQF210" s="579"/>
      <c r="WQG210" s="579"/>
      <c r="WQH210" s="579"/>
      <c r="WQI210" s="579"/>
      <c r="WQJ210" s="579"/>
      <c r="WQK210" s="579"/>
      <c r="WQL210" s="579"/>
      <c r="WQM210" s="579"/>
      <c r="WQN210" s="579"/>
      <c r="WQO210" s="579"/>
      <c r="WQP210" s="579"/>
      <c r="WQQ210" s="579"/>
      <c r="WQR210" s="579"/>
      <c r="WQS210" s="579"/>
      <c r="WQT210" s="579"/>
      <c r="WQU210" s="579"/>
      <c r="WQV210" s="579"/>
      <c r="WQW210" s="579"/>
      <c r="WQX210" s="579"/>
      <c r="WQY210" s="579"/>
      <c r="WQZ210" s="579"/>
      <c r="WRA210" s="579"/>
      <c r="WRB210" s="579"/>
      <c r="WRC210" s="579"/>
      <c r="WRD210" s="579"/>
      <c r="WRE210" s="579"/>
      <c r="WRF210" s="579"/>
      <c r="WRG210" s="579"/>
      <c r="WRH210" s="579"/>
      <c r="WRI210" s="579"/>
      <c r="WRJ210" s="579"/>
      <c r="WRK210" s="579"/>
      <c r="WRL210" s="579"/>
      <c r="WRM210" s="579"/>
      <c r="WRN210" s="579"/>
      <c r="WRO210" s="579"/>
      <c r="WRP210" s="579"/>
      <c r="WRQ210" s="579"/>
      <c r="WRR210" s="579"/>
      <c r="WRS210" s="579"/>
      <c r="WRT210" s="579"/>
      <c r="WRU210" s="579"/>
      <c r="WRV210" s="579"/>
      <c r="WRW210" s="579"/>
      <c r="WRX210" s="579"/>
      <c r="WRY210" s="579"/>
      <c r="WRZ210" s="579"/>
      <c r="WSA210" s="579"/>
      <c r="WSB210" s="579"/>
      <c r="WSC210" s="579"/>
      <c r="WSD210" s="579"/>
      <c r="WSE210" s="579"/>
      <c r="WSF210" s="579"/>
      <c r="WSG210" s="579"/>
      <c r="WSH210" s="579"/>
      <c r="WSI210" s="579"/>
      <c r="WSJ210" s="579"/>
      <c r="WSK210" s="579"/>
      <c r="WSL210" s="579"/>
      <c r="WSM210" s="579"/>
      <c r="WSN210" s="579"/>
      <c r="WSO210" s="579"/>
      <c r="WSP210" s="579"/>
      <c r="WSQ210" s="579"/>
      <c r="WSR210" s="579"/>
      <c r="WSS210" s="579"/>
      <c r="WST210" s="579"/>
      <c r="WSU210" s="579"/>
      <c r="WSV210" s="579"/>
      <c r="WSW210" s="579"/>
      <c r="WSX210" s="579"/>
      <c r="WSY210" s="579"/>
      <c r="WSZ210" s="579"/>
      <c r="WTA210" s="579"/>
      <c r="WTB210" s="579"/>
      <c r="WTC210" s="579"/>
      <c r="WTD210" s="579"/>
      <c r="WTE210" s="579"/>
      <c r="WTF210" s="579"/>
      <c r="WTG210" s="579"/>
      <c r="WTH210" s="579"/>
      <c r="WTI210" s="579"/>
      <c r="WTJ210" s="579"/>
      <c r="WTK210" s="579"/>
      <c r="WTL210" s="579"/>
      <c r="WTM210" s="579"/>
      <c r="WTN210" s="579"/>
      <c r="WTO210" s="579"/>
      <c r="WTP210" s="579"/>
      <c r="WTQ210" s="579"/>
      <c r="WTR210" s="579"/>
      <c r="WTS210" s="579"/>
      <c r="WTT210" s="579"/>
      <c r="WTU210" s="579"/>
      <c r="WTV210" s="579"/>
      <c r="WTW210" s="579"/>
      <c r="WTX210" s="579"/>
      <c r="WTY210" s="579"/>
      <c r="WTZ210" s="579"/>
      <c r="WUA210" s="579"/>
      <c r="WUB210" s="579"/>
      <c r="WUC210" s="579"/>
      <c r="WUD210" s="579"/>
      <c r="WUE210" s="579"/>
      <c r="WUF210" s="579"/>
      <c r="WUG210" s="579"/>
      <c r="WUH210" s="579"/>
      <c r="WUI210" s="579"/>
      <c r="WUJ210" s="579"/>
      <c r="WUK210" s="579"/>
      <c r="WUL210" s="579"/>
      <c r="WUM210" s="579"/>
      <c r="WUN210" s="579"/>
      <c r="WUO210" s="579"/>
      <c r="WUP210" s="579"/>
      <c r="WUQ210" s="579"/>
      <c r="WUR210" s="579"/>
      <c r="WUS210" s="579"/>
      <c r="WUT210" s="579"/>
      <c r="WUU210" s="579"/>
      <c r="WUV210" s="579"/>
      <c r="WUW210" s="579"/>
      <c r="WUX210" s="579"/>
      <c r="WUY210" s="579"/>
      <c r="WUZ210" s="579"/>
      <c r="WVA210" s="579"/>
      <c r="WVB210" s="579"/>
      <c r="WVC210" s="579"/>
      <c r="WVD210" s="579"/>
      <c r="WVE210" s="579"/>
      <c r="WVF210" s="579"/>
      <c r="WVG210" s="579"/>
      <c r="WVH210" s="579"/>
      <c r="WVI210" s="579"/>
      <c r="WVJ210" s="579"/>
      <c r="WVK210" s="579"/>
      <c r="WVL210" s="579"/>
      <c r="WVM210" s="579"/>
      <c r="WVN210" s="579"/>
      <c r="WVO210" s="579"/>
      <c r="WVP210" s="579"/>
      <c r="WVQ210" s="579"/>
      <c r="WVR210" s="579"/>
      <c r="WVS210" s="579"/>
      <c r="WVT210" s="579"/>
      <c r="WVU210" s="579"/>
      <c r="WVV210" s="579"/>
      <c r="WVW210" s="579"/>
      <c r="WVX210" s="579"/>
      <c r="WVY210" s="579"/>
      <c r="WVZ210" s="579"/>
      <c r="WWA210" s="579"/>
      <c r="WWB210" s="579"/>
      <c r="WWC210" s="579"/>
      <c r="WWD210" s="579"/>
      <c r="WWE210" s="579"/>
      <c r="WWF210" s="579"/>
      <c r="WWG210" s="579"/>
      <c r="WWH210" s="579"/>
      <c r="WWI210" s="579"/>
      <c r="WWJ210" s="579"/>
      <c r="WWK210" s="579"/>
      <c r="WWL210" s="579"/>
      <c r="WWM210" s="579"/>
      <c r="WWN210" s="579"/>
      <c r="WWO210" s="579"/>
      <c r="WWP210" s="579"/>
      <c r="WWQ210" s="579"/>
      <c r="WWR210" s="579"/>
      <c r="WWS210" s="579"/>
      <c r="WWT210" s="579"/>
      <c r="WWU210" s="579"/>
      <c r="WWV210" s="579"/>
      <c r="WWW210" s="579"/>
      <c r="WWX210" s="579"/>
      <c r="WWY210" s="579"/>
      <c r="WWZ210" s="579"/>
      <c r="WXA210" s="579"/>
      <c r="WXB210" s="579"/>
      <c r="WXC210" s="579"/>
      <c r="WXD210" s="579"/>
      <c r="WXE210" s="579"/>
      <c r="WXF210" s="579"/>
      <c r="WXG210" s="579"/>
      <c r="WXH210" s="579"/>
      <c r="WXI210" s="579"/>
      <c r="WXJ210" s="579"/>
      <c r="WXK210" s="579"/>
      <c r="WXL210" s="579"/>
      <c r="WXM210" s="579"/>
      <c r="WXN210" s="579"/>
      <c r="WXO210" s="579"/>
      <c r="WXP210" s="579"/>
      <c r="WXQ210" s="579"/>
      <c r="WXR210" s="579"/>
      <c r="WXS210" s="579"/>
      <c r="WXT210" s="579"/>
      <c r="WXU210" s="579"/>
      <c r="WXV210" s="579"/>
      <c r="WXW210" s="579"/>
      <c r="WXX210" s="579"/>
      <c r="WXY210" s="579"/>
      <c r="WXZ210" s="579"/>
      <c r="WYA210" s="579"/>
      <c r="WYB210" s="579"/>
      <c r="WYC210" s="579"/>
      <c r="WYD210" s="579"/>
      <c r="WYE210" s="579"/>
      <c r="WYF210" s="579"/>
      <c r="WYG210" s="579"/>
      <c r="WYH210" s="579"/>
      <c r="WYI210" s="579"/>
      <c r="WYJ210" s="579"/>
      <c r="WYK210" s="579"/>
      <c r="WYL210" s="579"/>
      <c r="WYM210" s="579"/>
      <c r="WYN210" s="579"/>
      <c r="WYO210" s="579"/>
      <c r="WYP210" s="579"/>
      <c r="WYQ210" s="579"/>
      <c r="WYR210" s="579"/>
      <c r="WYS210" s="579"/>
      <c r="WYT210" s="579"/>
      <c r="WYU210" s="579"/>
      <c r="WYV210" s="579"/>
      <c r="WYW210" s="579"/>
      <c r="WYX210" s="579"/>
      <c r="WYY210" s="579"/>
      <c r="WYZ210" s="579"/>
      <c r="WZA210" s="579"/>
      <c r="WZB210" s="579"/>
      <c r="WZC210" s="579"/>
      <c r="WZD210" s="579"/>
      <c r="WZE210" s="579"/>
      <c r="WZF210" s="579"/>
      <c r="WZG210" s="579"/>
      <c r="WZH210" s="579"/>
      <c r="WZI210" s="579"/>
      <c r="WZJ210" s="579"/>
      <c r="WZK210" s="579"/>
      <c r="WZL210" s="579"/>
      <c r="WZM210" s="579"/>
      <c r="WZN210" s="579"/>
      <c r="WZO210" s="579"/>
      <c r="WZP210" s="579"/>
      <c r="WZQ210" s="579"/>
      <c r="WZR210" s="579"/>
      <c r="WZS210" s="579"/>
      <c r="WZT210" s="579"/>
      <c r="WZU210" s="579"/>
      <c r="WZV210" s="579"/>
      <c r="WZW210" s="579"/>
      <c r="WZX210" s="579"/>
      <c r="WZY210" s="579"/>
      <c r="WZZ210" s="579"/>
      <c r="XAA210" s="579"/>
      <c r="XAB210" s="579"/>
      <c r="XAC210" s="579"/>
      <c r="XAD210" s="579"/>
      <c r="XAE210" s="579"/>
      <c r="XAF210" s="579"/>
      <c r="XAG210" s="579"/>
      <c r="XAH210" s="579"/>
      <c r="XAI210" s="579"/>
      <c r="XAJ210" s="579"/>
      <c r="XAK210" s="579"/>
      <c r="XAL210" s="579"/>
      <c r="XAM210" s="579"/>
      <c r="XAN210" s="579"/>
      <c r="XAO210" s="579"/>
      <c r="XAP210" s="579"/>
      <c r="XAQ210" s="579"/>
      <c r="XAR210" s="579"/>
      <c r="XAS210" s="579"/>
      <c r="XAT210" s="579"/>
      <c r="XAU210" s="579"/>
      <c r="XAV210" s="579"/>
      <c r="XAW210" s="579"/>
      <c r="XAX210" s="579"/>
      <c r="XAY210" s="579"/>
      <c r="XAZ210" s="579"/>
      <c r="XBA210" s="579"/>
      <c r="XBB210" s="579"/>
      <c r="XBC210" s="579"/>
      <c r="XBD210" s="579"/>
      <c r="XBE210" s="579"/>
      <c r="XBF210" s="579"/>
      <c r="XBG210" s="579"/>
      <c r="XBH210" s="579"/>
      <c r="XBI210" s="579"/>
      <c r="XBJ210" s="579"/>
      <c r="XBK210" s="579"/>
      <c r="XBL210" s="579"/>
      <c r="XBM210" s="579"/>
      <c r="XBN210" s="579"/>
      <c r="XBO210" s="579"/>
      <c r="XBP210" s="579"/>
      <c r="XBQ210" s="579"/>
      <c r="XBR210" s="579"/>
      <c r="XBS210" s="579"/>
      <c r="XBT210" s="579"/>
      <c r="XBU210" s="579"/>
      <c r="XBV210" s="579"/>
      <c r="XBW210" s="579"/>
      <c r="XBX210" s="579"/>
      <c r="XBY210" s="579"/>
      <c r="XBZ210" s="579"/>
      <c r="XCA210" s="579"/>
      <c r="XCB210" s="579"/>
      <c r="XCC210" s="579"/>
      <c r="XCD210" s="579"/>
      <c r="XCE210" s="579"/>
      <c r="XCF210" s="579"/>
      <c r="XCG210" s="579"/>
      <c r="XCH210" s="579"/>
      <c r="XCI210" s="579"/>
      <c r="XCJ210" s="579"/>
      <c r="XCK210" s="579"/>
      <c r="XCL210" s="579"/>
      <c r="XCM210" s="579"/>
      <c r="XCN210" s="579"/>
      <c r="XCO210" s="579"/>
      <c r="XCP210" s="579"/>
      <c r="XCQ210" s="579"/>
      <c r="XCR210" s="579"/>
      <c r="XCS210" s="579"/>
      <c r="XCT210" s="579"/>
      <c r="XCU210" s="579"/>
      <c r="XCV210" s="579"/>
      <c r="XCW210" s="579"/>
      <c r="XCX210" s="579"/>
      <c r="XCY210" s="579"/>
      <c r="XCZ210" s="579"/>
      <c r="XDA210" s="579"/>
      <c r="XDB210" s="579"/>
      <c r="XDC210" s="579"/>
      <c r="XDD210" s="579"/>
      <c r="XDE210" s="579"/>
      <c r="XDF210" s="579"/>
      <c r="XDG210" s="579"/>
      <c r="XDH210" s="579"/>
      <c r="XDI210" s="579"/>
      <c r="XDJ210" s="579"/>
      <c r="XDK210" s="579"/>
      <c r="XDL210" s="579"/>
      <c r="XDM210" s="579"/>
      <c r="XDN210" s="579"/>
      <c r="XDO210" s="579"/>
      <c r="XDP210" s="579"/>
      <c r="XDQ210" s="579"/>
      <c r="XDR210" s="579"/>
      <c r="XDS210" s="579"/>
      <c r="XDT210" s="579"/>
      <c r="XDU210" s="579"/>
      <c r="XDV210" s="579"/>
      <c r="XDW210" s="579"/>
      <c r="XDX210" s="579"/>
      <c r="XDY210" s="579"/>
      <c r="XDZ210" s="579"/>
      <c r="XEA210" s="579"/>
      <c r="XEB210" s="579"/>
      <c r="XEC210" s="579"/>
      <c r="XED210" s="579"/>
      <c r="XEE210" s="579"/>
      <c r="XEF210" s="579"/>
      <c r="XEG210" s="579"/>
      <c r="XEH210" s="579"/>
      <c r="XEI210" s="579"/>
      <c r="XEJ210" s="579"/>
      <c r="XEK210" s="579"/>
      <c r="XEL210" s="579"/>
      <c r="XEM210" s="579"/>
      <c r="XEN210" s="579"/>
      <c r="XEO210" s="579"/>
      <c r="XEP210" s="579"/>
      <c r="XEQ210" s="579"/>
      <c r="XER210" s="579"/>
      <c r="XES210" s="579"/>
      <c r="XET210" s="579"/>
      <c r="XEU210" s="579"/>
      <c r="XEV210" s="579"/>
      <c r="XEW210" s="579"/>
      <c r="XEX210" s="579"/>
      <c r="XEY210" s="579"/>
      <c r="XEZ210" s="579"/>
      <c r="XFA210" s="579"/>
      <c r="XFB210" s="579"/>
      <c r="XFC210" s="579"/>
      <c r="XFD210" s="579"/>
    </row>
    <row r="211" spans="1:16384" s="575" customFormat="1" ht="16.5">
      <c r="A211" s="568" t="s">
        <v>22</v>
      </c>
      <c r="B211" s="576"/>
      <c r="C211" s="573"/>
      <c r="D211" s="577"/>
      <c r="E211" s="573"/>
      <c r="F211" s="577"/>
      <c r="G211" s="573"/>
      <c r="H211" s="577"/>
      <c r="I211" s="574"/>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572"/>
      <c r="BG211" s="572"/>
      <c r="BH211" s="572"/>
      <c r="BI211" s="572"/>
      <c r="BJ211" s="572"/>
      <c r="BK211" s="572"/>
      <c r="BL211" s="572"/>
      <c r="BM211" s="572"/>
      <c r="BN211" s="572"/>
      <c r="BO211" s="572"/>
      <c r="BP211" s="572"/>
      <c r="BQ211" s="572"/>
      <c r="BR211" s="572"/>
      <c r="BS211" s="572"/>
      <c r="BT211" s="572"/>
      <c r="BU211" s="572"/>
      <c r="BV211" s="572"/>
      <c r="BW211" s="572"/>
      <c r="BX211" s="572"/>
      <c r="BY211" s="572"/>
      <c r="BZ211" s="572"/>
      <c r="CA211" s="572"/>
      <c r="CB211" s="572"/>
      <c r="CC211" s="572"/>
      <c r="CD211" s="572"/>
      <c r="CE211" s="572"/>
      <c r="CF211" s="572"/>
      <c r="CG211" s="572"/>
      <c r="CH211" s="572"/>
      <c r="CI211" s="572"/>
      <c r="CJ211" s="572"/>
      <c r="CK211" s="572"/>
      <c r="CL211" s="572"/>
      <c r="CM211" s="572"/>
      <c r="CN211" s="572"/>
      <c r="CO211" s="572"/>
      <c r="CP211" s="572"/>
      <c r="CQ211" s="572"/>
      <c r="CR211" s="572"/>
      <c r="CS211" s="572"/>
      <c r="CT211" s="572"/>
      <c r="CU211" s="572"/>
      <c r="CV211" s="572"/>
      <c r="CW211" s="572"/>
      <c r="CX211" s="572"/>
      <c r="CY211" s="572"/>
      <c r="CZ211" s="572"/>
      <c r="DA211" s="572"/>
      <c r="DB211" s="572"/>
      <c r="DC211" s="572"/>
      <c r="DD211" s="572"/>
      <c r="DE211" s="572"/>
      <c r="DF211" s="572"/>
      <c r="DG211" s="572"/>
      <c r="DH211" s="572"/>
      <c r="DI211" s="572"/>
      <c r="DJ211" s="572"/>
      <c r="DK211" s="572"/>
      <c r="DL211" s="572"/>
      <c r="DM211" s="572"/>
      <c r="DN211" s="572"/>
      <c r="DO211" s="572"/>
      <c r="DP211" s="572"/>
      <c r="DQ211" s="572"/>
      <c r="DR211" s="572"/>
      <c r="DS211" s="572"/>
      <c r="DT211" s="572"/>
      <c r="DU211" s="572"/>
      <c r="DV211" s="572"/>
      <c r="DW211" s="572"/>
      <c r="DX211" s="572"/>
      <c r="DY211" s="572"/>
      <c r="DZ211" s="572"/>
      <c r="EA211" s="572"/>
      <c r="EB211" s="572"/>
      <c r="EC211" s="572"/>
      <c r="ED211" s="572"/>
      <c r="EE211" s="572"/>
      <c r="EF211" s="572"/>
      <c r="EG211" s="572"/>
      <c r="EH211" s="572"/>
      <c r="EI211" s="572"/>
      <c r="EJ211" s="572"/>
      <c r="EK211" s="572"/>
      <c r="EL211" s="572"/>
      <c r="EM211" s="572"/>
      <c r="EN211" s="572"/>
      <c r="EO211" s="572"/>
      <c r="EP211" s="572"/>
      <c r="EQ211" s="572"/>
      <c r="ER211" s="572"/>
      <c r="ES211" s="572"/>
      <c r="ET211" s="572"/>
      <c r="EU211" s="572"/>
      <c r="EV211" s="572"/>
      <c r="EW211" s="572"/>
      <c r="EX211" s="572"/>
      <c r="EY211" s="572"/>
      <c r="EZ211" s="572"/>
      <c r="FA211" s="572"/>
      <c r="FB211" s="572"/>
      <c r="FC211" s="572"/>
      <c r="FD211" s="572"/>
      <c r="FE211" s="572"/>
      <c r="FF211" s="572"/>
      <c r="FG211" s="572"/>
      <c r="FH211" s="572"/>
      <c r="FI211" s="572"/>
      <c r="FJ211" s="572"/>
      <c r="FK211" s="572"/>
      <c r="FL211" s="572"/>
      <c r="FM211" s="572"/>
      <c r="FN211" s="572"/>
      <c r="FO211" s="572"/>
      <c r="FP211" s="572"/>
      <c r="FQ211" s="572"/>
      <c r="FR211" s="572"/>
      <c r="FS211" s="572"/>
      <c r="FT211" s="572"/>
      <c r="FU211" s="572"/>
      <c r="FV211" s="572"/>
      <c r="FW211" s="572"/>
      <c r="FX211" s="572"/>
      <c r="FY211" s="572"/>
      <c r="FZ211" s="572"/>
      <c r="GA211" s="572"/>
      <c r="GB211" s="572"/>
      <c r="GC211" s="572"/>
      <c r="GD211" s="572"/>
      <c r="GE211" s="572"/>
      <c r="GF211" s="572"/>
      <c r="GG211" s="572"/>
      <c r="GH211" s="572"/>
      <c r="GI211" s="572"/>
      <c r="GJ211" s="572"/>
      <c r="GK211" s="572"/>
      <c r="GL211" s="572"/>
      <c r="GM211" s="572"/>
      <c r="GN211" s="572"/>
      <c r="GO211" s="572"/>
      <c r="GP211" s="572"/>
      <c r="GQ211" s="572"/>
      <c r="GR211" s="572"/>
      <c r="GS211" s="572"/>
      <c r="GT211" s="572"/>
      <c r="GU211" s="572"/>
      <c r="GV211" s="572"/>
      <c r="GW211" s="572"/>
      <c r="GX211" s="572"/>
      <c r="GY211" s="572"/>
      <c r="GZ211" s="572"/>
      <c r="HA211" s="572"/>
      <c r="HB211" s="572"/>
      <c r="HC211" s="572"/>
      <c r="HD211" s="572"/>
      <c r="HE211" s="572"/>
      <c r="HF211" s="572"/>
      <c r="HG211" s="572"/>
      <c r="HH211" s="572"/>
      <c r="HI211" s="572"/>
      <c r="HJ211" s="572"/>
      <c r="HK211" s="572"/>
      <c r="HL211" s="572"/>
      <c r="HM211" s="572"/>
      <c r="HN211" s="572"/>
      <c r="HO211" s="572"/>
      <c r="HP211" s="572"/>
      <c r="HQ211" s="572"/>
      <c r="HR211" s="572"/>
      <c r="HS211" s="572"/>
      <c r="HT211" s="572"/>
      <c r="HU211" s="572"/>
      <c r="HV211" s="572"/>
      <c r="HW211" s="572"/>
      <c r="HX211" s="572"/>
      <c r="HY211" s="572"/>
      <c r="HZ211" s="572"/>
      <c r="IA211" s="572"/>
      <c r="IB211" s="572"/>
      <c r="IC211" s="572"/>
      <c r="ID211" s="572"/>
      <c r="IE211" s="572"/>
      <c r="IF211" s="572"/>
      <c r="IG211" s="572"/>
      <c r="IH211" s="572"/>
      <c r="II211" s="572"/>
      <c r="IJ211" s="572"/>
      <c r="IK211" s="572"/>
      <c r="IL211" s="572"/>
      <c r="IM211" s="572"/>
      <c r="IN211" s="572"/>
      <c r="IO211" s="572"/>
      <c r="IP211" s="572"/>
      <c r="IQ211" s="572"/>
      <c r="IR211" s="572"/>
      <c r="IS211" s="572"/>
      <c r="IT211" s="572"/>
      <c r="IU211" s="572"/>
      <c r="IV211" s="572"/>
      <c r="IW211" s="572"/>
      <c r="IX211" s="572"/>
      <c r="IY211" s="572"/>
      <c r="IZ211" s="572"/>
      <c r="JA211" s="572"/>
      <c r="JB211" s="572"/>
      <c r="JC211" s="572"/>
      <c r="JD211" s="572"/>
      <c r="JE211" s="572"/>
      <c r="JF211" s="572"/>
      <c r="JG211" s="572"/>
      <c r="JH211" s="572"/>
      <c r="JI211" s="572"/>
      <c r="JJ211" s="572"/>
      <c r="JK211" s="572"/>
      <c r="JL211" s="572"/>
      <c r="JM211" s="572"/>
      <c r="JN211" s="572"/>
      <c r="JO211" s="572"/>
      <c r="JP211" s="572"/>
      <c r="JQ211" s="572"/>
      <c r="JR211" s="572"/>
      <c r="JS211" s="572"/>
      <c r="JT211" s="572"/>
      <c r="JU211" s="572"/>
      <c r="JV211" s="572"/>
      <c r="JW211" s="572"/>
      <c r="JX211" s="572"/>
      <c r="JY211" s="572"/>
      <c r="JZ211" s="572"/>
      <c r="KA211" s="572"/>
      <c r="KB211" s="572"/>
      <c r="KC211" s="572"/>
      <c r="KD211" s="572"/>
      <c r="KE211" s="572"/>
      <c r="KF211" s="572"/>
      <c r="KG211" s="572"/>
      <c r="KH211" s="572"/>
      <c r="KI211" s="572"/>
      <c r="KJ211" s="572"/>
      <c r="KK211" s="572"/>
      <c r="KL211" s="572"/>
      <c r="KM211" s="572"/>
      <c r="KN211" s="572"/>
      <c r="KO211" s="572"/>
      <c r="KP211" s="572"/>
      <c r="KQ211" s="572"/>
      <c r="KR211" s="572"/>
      <c r="KS211" s="572"/>
      <c r="KT211" s="572"/>
      <c r="KU211" s="572"/>
      <c r="KV211" s="572"/>
      <c r="KW211" s="572"/>
      <c r="KX211" s="572"/>
      <c r="KY211" s="572"/>
      <c r="KZ211" s="572"/>
      <c r="LA211" s="572"/>
      <c r="LB211" s="572"/>
      <c r="LC211" s="572"/>
      <c r="LD211" s="572"/>
      <c r="LE211" s="572"/>
      <c r="LF211" s="572"/>
      <c r="LG211" s="572"/>
      <c r="LH211" s="572"/>
      <c r="LI211" s="572"/>
      <c r="LJ211" s="572"/>
      <c r="LK211" s="572"/>
      <c r="LL211" s="572"/>
      <c r="LM211" s="572"/>
      <c r="LN211" s="572"/>
      <c r="LO211" s="572"/>
      <c r="LP211" s="572"/>
      <c r="LQ211" s="572"/>
      <c r="LR211" s="572"/>
      <c r="LS211" s="572"/>
      <c r="LT211" s="572"/>
      <c r="LU211" s="572"/>
      <c r="LV211" s="572"/>
      <c r="LW211" s="572"/>
      <c r="LX211" s="572"/>
      <c r="LY211" s="572"/>
      <c r="LZ211" s="572"/>
      <c r="MA211" s="572"/>
      <c r="MB211" s="572"/>
      <c r="MC211" s="572"/>
      <c r="MD211" s="572"/>
      <c r="ME211" s="572"/>
      <c r="MF211" s="572"/>
      <c r="MG211" s="572"/>
      <c r="MH211" s="572"/>
      <c r="MI211" s="572"/>
      <c r="MJ211" s="572"/>
      <c r="MK211" s="572"/>
      <c r="ML211" s="572"/>
      <c r="MM211" s="572"/>
      <c r="MN211" s="572"/>
      <c r="MO211" s="572"/>
      <c r="MP211" s="572"/>
      <c r="MQ211" s="572"/>
      <c r="MR211" s="572"/>
      <c r="MS211" s="572"/>
      <c r="MT211" s="572"/>
      <c r="MU211" s="572"/>
      <c r="MV211" s="572"/>
      <c r="MW211" s="572"/>
      <c r="MX211" s="572"/>
      <c r="MY211" s="572"/>
      <c r="MZ211" s="572"/>
      <c r="NA211" s="572"/>
      <c r="NB211" s="572"/>
      <c r="NC211" s="572"/>
      <c r="ND211" s="572"/>
      <c r="NE211" s="572"/>
      <c r="NF211" s="572"/>
      <c r="NG211" s="572"/>
      <c r="NH211" s="572"/>
      <c r="NI211" s="572"/>
      <c r="NJ211" s="572"/>
      <c r="NK211" s="572"/>
      <c r="NL211" s="572"/>
      <c r="NM211" s="572"/>
      <c r="NN211" s="572"/>
      <c r="NO211" s="572"/>
      <c r="NP211" s="572"/>
      <c r="NQ211" s="572"/>
      <c r="NR211" s="572"/>
      <c r="NS211" s="572"/>
      <c r="NT211" s="572"/>
      <c r="NU211" s="572"/>
      <c r="NV211" s="572"/>
      <c r="NW211" s="572"/>
      <c r="NX211" s="572"/>
      <c r="NY211" s="572"/>
      <c r="NZ211" s="572"/>
      <c r="OA211" s="572"/>
      <c r="OB211" s="572"/>
      <c r="OC211" s="572"/>
      <c r="OD211" s="572"/>
      <c r="OE211" s="572"/>
      <c r="OF211" s="572"/>
      <c r="OG211" s="572"/>
      <c r="OH211" s="572"/>
      <c r="OI211" s="572"/>
      <c r="OJ211" s="572"/>
      <c r="OK211" s="572"/>
      <c r="OL211" s="572"/>
      <c r="OM211" s="572"/>
      <c r="ON211" s="572"/>
      <c r="OO211" s="572"/>
      <c r="OP211" s="572"/>
      <c r="OQ211" s="572"/>
      <c r="OR211" s="572"/>
      <c r="OS211" s="572"/>
      <c r="OT211" s="572"/>
      <c r="OU211" s="572"/>
      <c r="OV211" s="572"/>
      <c r="OW211" s="572"/>
      <c r="OX211" s="572"/>
      <c r="OY211" s="572"/>
      <c r="OZ211" s="572"/>
      <c r="PA211" s="572"/>
      <c r="PB211" s="572"/>
      <c r="PC211" s="572"/>
      <c r="PD211" s="572"/>
      <c r="PE211" s="572"/>
      <c r="PF211" s="572"/>
      <c r="PG211" s="572"/>
      <c r="PH211" s="572"/>
      <c r="PI211" s="572"/>
      <c r="PJ211" s="572"/>
      <c r="PK211" s="572"/>
      <c r="PL211" s="572"/>
      <c r="PM211" s="572"/>
      <c r="PN211" s="572"/>
      <c r="PO211" s="572"/>
      <c r="PP211" s="572"/>
      <c r="PQ211" s="572"/>
      <c r="PR211" s="572"/>
      <c r="PS211" s="572"/>
      <c r="PT211" s="572"/>
      <c r="PU211" s="572"/>
      <c r="PV211" s="572"/>
      <c r="PW211" s="572"/>
      <c r="PX211" s="572"/>
      <c r="PY211" s="572"/>
      <c r="PZ211" s="572"/>
      <c r="QA211" s="572"/>
      <c r="QB211" s="572"/>
      <c r="QC211" s="572"/>
      <c r="QD211" s="572"/>
      <c r="QE211" s="572"/>
      <c r="QF211" s="572"/>
      <c r="QG211" s="572"/>
      <c r="QH211" s="572"/>
      <c r="QI211" s="572"/>
      <c r="QJ211" s="572"/>
      <c r="QK211" s="572"/>
      <c r="QL211" s="572"/>
      <c r="QM211" s="572"/>
      <c r="QN211" s="572"/>
      <c r="QO211" s="572"/>
      <c r="QP211" s="572"/>
      <c r="QQ211" s="572"/>
      <c r="QR211" s="572"/>
      <c r="QS211" s="572"/>
      <c r="QT211" s="572"/>
      <c r="QU211" s="572"/>
      <c r="QV211" s="572"/>
      <c r="QW211" s="572"/>
      <c r="QX211" s="572"/>
      <c r="QY211" s="572"/>
      <c r="QZ211" s="572"/>
      <c r="RA211" s="572"/>
      <c r="RB211" s="572"/>
      <c r="RC211" s="572"/>
      <c r="RD211" s="572"/>
      <c r="RE211" s="572"/>
      <c r="RF211" s="572"/>
      <c r="RG211" s="572"/>
      <c r="RH211" s="572"/>
      <c r="RI211" s="572"/>
      <c r="RJ211" s="572"/>
      <c r="RK211" s="572"/>
      <c r="RL211" s="572"/>
      <c r="RM211" s="572"/>
      <c r="RN211" s="572"/>
      <c r="RO211" s="572"/>
      <c r="RP211" s="572"/>
      <c r="RQ211" s="572"/>
      <c r="RR211" s="572"/>
      <c r="RS211" s="572"/>
      <c r="RT211" s="572"/>
      <c r="RU211" s="572"/>
      <c r="RV211" s="572"/>
      <c r="RW211" s="572"/>
      <c r="RX211" s="572"/>
      <c r="RY211" s="572"/>
      <c r="RZ211" s="572"/>
      <c r="SA211" s="572"/>
      <c r="SB211" s="572"/>
      <c r="SC211" s="572"/>
      <c r="SD211" s="572"/>
      <c r="SE211" s="572"/>
      <c r="SF211" s="572"/>
      <c r="SG211" s="572"/>
      <c r="SH211" s="572"/>
      <c r="SI211" s="572"/>
      <c r="SJ211" s="572"/>
      <c r="SK211" s="572"/>
      <c r="SL211" s="572"/>
      <c r="SM211" s="572"/>
      <c r="SN211" s="572"/>
      <c r="SO211" s="572"/>
      <c r="SP211" s="572"/>
      <c r="SQ211" s="572"/>
      <c r="SR211" s="572"/>
      <c r="SS211" s="572"/>
      <c r="ST211" s="572"/>
      <c r="SU211" s="572"/>
      <c r="SV211" s="572"/>
      <c r="SW211" s="572"/>
      <c r="SX211" s="572"/>
      <c r="SY211" s="572"/>
      <c r="SZ211" s="572"/>
      <c r="TA211" s="572"/>
      <c r="TB211" s="572"/>
      <c r="TC211" s="572"/>
      <c r="TD211" s="572"/>
      <c r="TE211" s="572"/>
      <c r="TF211" s="572"/>
      <c r="TG211" s="572"/>
      <c r="TH211" s="572"/>
      <c r="TI211" s="572"/>
      <c r="TJ211" s="572"/>
      <c r="TK211" s="572"/>
      <c r="TL211" s="572"/>
      <c r="TM211" s="572"/>
      <c r="TN211" s="572"/>
      <c r="TO211" s="572"/>
      <c r="TP211" s="572"/>
      <c r="TQ211" s="572"/>
      <c r="TR211" s="572"/>
      <c r="TS211" s="572"/>
      <c r="TT211" s="572"/>
      <c r="TU211" s="572"/>
      <c r="TV211" s="572"/>
      <c r="TW211" s="572"/>
      <c r="TX211" s="572"/>
      <c r="TY211" s="572"/>
      <c r="TZ211" s="572"/>
      <c r="UA211" s="572"/>
      <c r="UB211" s="572"/>
      <c r="UC211" s="572"/>
      <c r="UD211" s="572"/>
      <c r="UE211" s="572"/>
      <c r="UF211" s="572"/>
      <c r="UG211" s="572"/>
      <c r="UH211" s="572"/>
      <c r="UI211" s="572"/>
      <c r="UJ211" s="572"/>
      <c r="UK211" s="572"/>
      <c r="UL211" s="572"/>
      <c r="UM211" s="572"/>
      <c r="UN211" s="572"/>
      <c r="UO211" s="572"/>
      <c r="UP211" s="572"/>
      <c r="UQ211" s="572"/>
      <c r="UR211" s="572"/>
      <c r="US211" s="572"/>
      <c r="UT211" s="572"/>
      <c r="UU211" s="572"/>
      <c r="UV211" s="572"/>
      <c r="UW211" s="572"/>
      <c r="UX211" s="572"/>
      <c r="UY211" s="572"/>
      <c r="UZ211" s="572"/>
      <c r="VA211" s="572"/>
      <c r="VB211" s="572"/>
      <c r="VC211" s="572"/>
      <c r="VD211" s="572"/>
      <c r="VE211" s="572"/>
      <c r="VF211" s="572"/>
      <c r="VG211" s="572"/>
      <c r="VH211" s="572"/>
      <c r="VI211" s="572"/>
      <c r="VJ211" s="572"/>
      <c r="VK211" s="572"/>
      <c r="VL211" s="572"/>
      <c r="VM211" s="572"/>
      <c r="VN211" s="572"/>
      <c r="VO211" s="572"/>
      <c r="VP211" s="572"/>
      <c r="VQ211" s="572"/>
      <c r="VR211" s="572"/>
      <c r="VS211" s="572"/>
      <c r="VT211" s="572"/>
      <c r="VU211" s="572"/>
      <c r="VV211" s="572"/>
      <c r="VW211" s="572"/>
      <c r="VX211" s="572"/>
      <c r="VY211" s="572"/>
      <c r="VZ211" s="572"/>
      <c r="WA211" s="572"/>
      <c r="WB211" s="572"/>
      <c r="WC211" s="572"/>
      <c r="WD211" s="572"/>
      <c r="WE211" s="572"/>
      <c r="WF211" s="572"/>
      <c r="WG211" s="572"/>
      <c r="WH211" s="572"/>
      <c r="WI211" s="572"/>
      <c r="WJ211" s="572"/>
      <c r="WK211" s="572"/>
      <c r="WL211" s="572"/>
      <c r="WM211" s="572"/>
      <c r="WN211" s="572"/>
      <c r="WO211" s="572"/>
      <c r="WP211" s="572"/>
      <c r="WQ211" s="572"/>
      <c r="WR211" s="572"/>
      <c r="WS211" s="572"/>
      <c r="WT211" s="572"/>
      <c r="WU211" s="572"/>
      <c r="WV211" s="572"/>
      <c r="WW211" s="572"/>
      <c r="WX211" s="572"/>
      <c r="WY211" s="572"/>
      <c r="WZ211" s="572"/>
      <c r="XA211" s="572"/>
      <c r="XB211" s="572"/>
      <c r="XC211" s="572"/>
      <c r="XD211" s="572"/>
      <c r="XE211" s="572"/>
      <c r="XF211" s="572"/>
      <c r="XG211" s="572"/>
      <c r="XH211" s="572"/>
      <c r="XI211" s="572"/>
      <c r="XJ211" s="572"/>
      <c r="XK211" s="572"/>
      <c r="XL211" s="572"/>
      <c r="XM211" s="572"/>
      <c r="XN211" s="572"/>
      <c r="XO211" s="572"/>
      <c r="XP211" s="572"/>
      <c r="XQ211" s="572"/>
      <c r="XR211" s="572"/>
      <c r="XS211" s="572"/>
      <c r="XT211" s="572"/>
      <c r="XU211" s="572"/>
      <c r="XV211" s="572"/>
      <c r="XW211" s="572"/>
      <c r="XX211" s="572"/>
      <c r="XY211" s="572"/>
      <c r="XZ211" s="572"/>
      <c r="YA211" s="572"/>
      <c r="YB211" s="572"/>
      <c r="YC211" s="572"/>
      <c r="YD211" s="572"/>
      <c r="YE211" s="572"/>
      <c r="YF211" s="572"/>
      <c r="YG211" s="572"/>
      <c r="YH211" s="572"/>
      <c r="YI211" s="572"/>
      <c r="YJ211" s="572"/>
      <c r="YK211" s="572"/>
      <c r="YL211" s="572"/>
      <c r="YM211" s="572"/>
      <c r="YN211" s="572"/>
      <c r="YO211" s="572"/>
      <c r="YP211" s="572"/>
      <c r="YQ211" s="572"/>
      <c r="YR211" s="572"/>
      <c r="YS211" s="572"/>
      <c r="YT211" s="572"/>
      <c r="YU211" s="572"/>
      <c r="YV211" s="572"/>
      <c r="YW211" s="572"/>
      <c r="YX211" s="572"/>
      <c r="YY211" s="572"/>
      <c r="YZ211" s="572"/>
      <c r="ZA211" s="572"/>
      <c r="ZB211" s="572"/>
      <c r="ZC211" s="572"/>
      <c r="ZD211" s="572"/>
      <c r="ZE211" s="572"/>
      <c r="ZF211" s="572"/>
      <c r="ZG211" s="572"/>
      <c r="ZH211" s="572"/>
      <c r="ZI211" s="572"/>
      <c r="ZJ211" s="572"/>
      <c r="ZK211" s="572"/>
      <c r="ZL211" s="572"/>
      <c r="ZM211" s="572"/>
      <c r="ZN211" s="572"/>
      <c r="ZO211" s="572"/>
      <c r="ZP211" s="572"/>
      <c r="ZQ211" s="572"/>
      <c r="ZR211" s="572"/>
      <c r="ZS211" s="572"/>
      <c r="ZT211" s="572"/>
      <c r="ZU211" s="572"/>
      <c r="ZV211" s="572"/>
      <c r="ZW211" s="572"/>
      <c r="ZX211" s="572"/>
      <c r="ZY211" s="572"/>
      <c r="ZZ211" s="572"/>
      <c r="AAA211" s="572"/>
      <c r="AAB211" s="572"/>
      <c r="AAC211" s="572"/>
      <c r="AAD211" s="572"/>
      <c r="AAE211" s="572"/>
      <c r="AAF211" s="572"/>
      <c r="AAG211" s="572"/>
      <c r="AAH211" s="572"/>
      <c r="AAI211" s="572"/>
      <c r="AAJ211" s="572"/>
      <c r="AAK211" s="572"/>
      <c r="AAL211" s="572"/>
      <c r="AAM211" s="572"/>
      <c r="AAN211" s="572"/>
      <c r="AAO211" s="572"/>
      <c r="AAP211" s="572"/>
      <c r="AAQ211" s="572"/>
      <c r="AAR211" s="572"/>
      <c r="AAS211" s="572"/>
      <c r="AAT211" s="572"/>
      <c r="AAU211" s="572"/>
      <c r="AAV211" s="572"/>
      <c r="AAW211" s="572"/>
      <c r="AAX211" s="572"/>
      <c r="AAY211" s="572"/>
      <c r="AAZ211" s="572"/>
      <c r="ABA211" s="572"/>
      <c r="ABB211" s="572"/>
      <c r="ABC211" s="572"/>
      <c r="ABD211" s="572"/>
      <c r="ABE211" s="572"/>
      <c r="ABF211" s="572"/>
      <c r="ABG211" s="572"/>
      <c r="ABH211" s="572"/>
      <c r="ABI211" s="572"/>
      <c r="ABJ211" s="572"/>
      <c r="ABK211" s="572"/>
      <c r="ABL211" s="572"/>
      <c r="ABM211" s="572"/>
      <c r="ABN211" s="572"/>
      <c r="ABO211" s="572"/>
      <c r="ABP211" s="572"/>
      <c r="ABQ211" s="572"/>
      <c r="ABR211" s="572"/>
      <c r="ABS211" s="572"/>
      <c r="ABT211" s="572"/>
      <c r="ABU211" s="572"/>
      <c r="ABV211" s="572"/>
      <c r="ABW211" s="572"/>
      <c r="ABX211" s="572"/>
      <c r="ABY211" s="572"/>
      <c r="ABZ211" s="572"/>
      <c r="ACA211" s="572"/>
      <c r="ACB211" s="572"/>
      <c r="ACC211" s="572"/>
      <c r="ACD211" s="572"/>
      <c r="ACE211" s="572"/>
      <c r="ACF211" s="572"/>
      <c r="ACG211" s="572"/>
      <c r="ACH211" s="572"/>
      <c r="ACI211" s="572"/>
      <c r="ACJ211" s="572"/>
      <c r="ACK211" s="572"/>
      <c r="ACL211" s="572"/>
      <c r="ACM211" s="572"/>
      <c r="ACN211" s="572"/>
      <c r="ACO211" s="572"/>
      <c r="ACP211" s="572"/>
      <c r="ACQ211" s="572"/>
      <c r="ACR211" s="572"/>
      <c r="ACS211" s="572"/>
      <c r="ACT211" s="572"/>
      <c r="ACU211" s="572"/>
      <c r="ACV211" s="572"/>
      <c r="ACW211" s="572"/>
      <c r="ACX211" s="572"/>
      <c r="ACY211" s="572"/>
      <c r="ACZ211" s="572"/>
      <c r="ADA211" s="572"/>
      <c r="ADB211" s="572"/>
      <c r="ADC211" s="572"/>
      <c r="ADD211" s="572"/>
      <c r="ADE211" s="572"/>
      <c r="ADF211" s="572"/>
      <c r="ADG211" s="572"/>
      <c r="ADH211" s="572"/>
      <c r="ADI211" s="572"/>
      <c r="ADJ211" s="572"/>
      <c r="ADK211" s="572"/>
      <c r="ADL211" s="572"/>
      <c r="ADM211" s="572"/>
      <c r="ADN211" s="572"/>
      <c r="ADO211" s="572"/>
      <c r="ADP211" s="572"/>
      <c r="ADQ211" s="572"/>
      <c r="ADR211" s="572"/>
      <c r="ADS211" s="572"/>
      <c r="ADT211" s="572"/>
      <c r="ADU211" s="572"/>
      <c r="ADV211" s="572"/>
      <c r="ADW211" s="572"/>
      <c r="ADX211" s="572"/>
      <c r="ADY211" s="572"/>
      <c r="ADZ211" s="572"/>
      <c r="AEA211" s="572"/>
      <c r="AEB211" s="572"/>
      <c r="AEC211" s="572"/>
      <c r="AED211" s="572"/>
      <c r="AEE211" s="572"/>
      <c r="AEF211" s="572"/>
      <c r="AEG211" s="572"/>
      <c r="AEH211" s="572"/>
      <c r="AEI211" s="572"/>
      <c r="AEJ211" s="572"/>
      <c r="AEK211" s="572"/>
      <c r="AEL211" s="572"/>
      <c r="AEM211" s="572"/>
      <c r="AEN211" s="572"/>
      <c r="AEO211" s="572"/>
      <c r="AEP211" s="572"/>
      <c r="AEQ211" s="572"/>
      <c r="AER211" s="572"/>
      <c r="AES211" s="572"/>
      <c r="AET211" s="572"/>
      <c r="AEU211" s="572"/>
      <c r="AEV211" s="572"/>
      <c r="AEW211" s="572"/>
      <c r="AEX211" s="572"/>
      <c r="AEY211" s="572"/>
      <c r="AEZ211" s="572"/>
      <c r="AFA211" s="572"/>
      <c r="AFB211" s="572"/>
      <c r="AFC211" s="572"/>
      <c r="AFD211" s="572"/>
      <c r="AFE211" s="572"/>
      <c r="AFF211" s="572"/>
      <c r="AFG211" s="572"/>
      <c r="AFH211" s="572"/>
      <c r="AFI211" s="572"/>
      <c r="AFJ211" s="572"/>
      <c r="AFK211" s="572"/>
      <c r="AFL211" s="572"/>
      <c r="AFM211" s="572"/>
      <c r="AFN211" s="572"/>
      <c r="AFO211" s="572"/>
      <c r="AFP211" s="572"/>
      <c r="AFQ211" s="572"/>
      <c r="AFR211" s="572"/>
      <c r="AFS211" s="572"/>
      <c r="AFT211" s="572"/>
      <c r="AFU211" s="572"/>
      <c r="AFV211" s="572"/>
      <c r="AFW211" s="572"/>
      <c r="AFX211" s="572"/>
      <c r="AFY211" s="572"/>
      <c r="AFZ211" s="572"/>
      <c r="AGA211" s="572"/>
      <c r="AGB211" s="572"/>
      <c r="AGC211" s="572"/>
      <c r="AGD211" s="572"/>
      <c r="AGE211" s="572"/>
      <c r="AGF211" s="572"/>
      <c r="AGG211" s="572"/>
      <c r="AGH211" s="572"/>
      <c r="AGI211" s="572"/>
      <c r="AGJ211" s="572"/>
      <c r="AGK211" s="572"/>
      <c r="AGL211" s="572"/>
      <c r="AGM211" s="572"/>
      <c r="AGN211" s="572"/>
      <c r="AGO211" s="572"/>
      <c r="AGP211" s="572"/>
      <c r="AGQ211" s="572"/>
      <c r="AGR211" s="572"/>
      <c r="AGS211" s="572"/>
      <c r="AGT211" s="572"/>
      <c r="AGU211" s="572"/>
      <c r="AGV211" s="572"/>
      <c r="AGW211" s="572"/>
      <c r="AGX211" s="572"/>
      <c r="AGY211" s="572"/>
      <c r="AGZ211" s="572"/>
      <c r="AHA211" s="572"/>
      <c r="AHB211" s="572"/>
      <c r="AHC211" s="572"/>
      <c r="AHD211" s="572"/>
      <c r="AHE211" s="572"/>
      <c r="AHF211" s="572"/>
      <c r="AHG211" s="572"/>
      <c r="AHH211" s="572"/>
      <c r="AHI211" s="572"/>
      <c r="AHJ211" s="572"/>
      <c r="AHK211" s="572"/>
      <c r="AHL211" s="572"/>
      <c r="AHM211" s="572"/>
      <c r="AHN211" s="572"/>
      <c r="AHO211" s="572"/>
      <c r="AHP211" s="572"/>
      <c r="AHQ211" s="572"/>
      <c r="AHR211" s="572"/>
      <c r="AHS211" s="572"/>
      <c r="AHT211" s="572"/>
      <c r="AHU211" s="572"/>
      <c r="AHV211" s="572"/>
      <c r="AHW211" s="572"/>
      <c r="AHX211" s="572"/>
      <c r="AHY211" s="572"/>
      <c r="AHZ211" s="572"/>
      <c r="AIA211" s="572"/>
      <c r="AIB211" s="572"/>
      <c r="AIC211" s="572"/>
      <c r="AID211" s="572"/>
      <c r="AIE211" s="572"/>
      <c r="AIF211" s="572"/>
      <c r="AIG211" s="572"/>
      <c r="AIH211" s="572"/>
      <c r="AII211" s="572"/>
      <c r="AIJ211" s="572"/>
      <c r="AIK211" s="572"/>
      <c r="AIL211" s="572"/>
      <c r="AIM211" s="572"/>
      <c r="AIN211" s="572"/>
      <c r="AIO211" s="572"/>
      <c r="AIP211" s="572"/>
      <c r="AIQ211" s="572"/>
      <c r="AIR211" s="572"/>
      <c r="AIS211" s="572"/>
      <c r="AIT211" s="572"/>
      <c r="AIU211" s="572"/>
      <c r="AIV211" s="572"/>
      <c r="AIW211" s="572"/>
      <c r="AIX211" s="572"/>
      <c r="AIY211" s="572"/>
      <c r="AIZ211" s="572"/>
      <c r="AJA211" s="572"/>
      <c r="AJB211" s="572"/>
      <c r="AJC211" s="572"/>
      <c r="AJD211" s="572"/>
      <c r="AJE211" s="572"/>
      <c r="AJF211" s="572"/>
      <c r="AJG211" s="572"/>
      <c r="AJH211" s="572"/>
      <c r="AJI211" s="572"/>
      <c r="AJJ211" s="572"/>
      <c r="AJK211" s="572"/>
      <c r="AJL211" s="572"/>
      <c r="AJM211" s="572"/>
      <c r="AJN211" s="572"/>
      <c r="AJO211" s="572"/>
      <c r="AJP211" s="572"/>
      <c r="AJQ211" s="572"/>
      <c r="AJR211" s="572"/>
      <c r="AJS211" s="572"/>
      <c r="AJT211" s="572"/>
      <c r="AJU211" s="572"/>
      <c r="AJV211" s="572"/>
      <c r="AJW211" s="572"/>
      <c r="AJX211" s="572"/>
      <c r="AJY211" s="572"/>
      <c r="AJZ211" s="572"/>
      <c r="AKA211" s="572"/>
      <c r="AKB211" s="572"/>
      <c r="AKC211" s="572"/>
      <c r="AKD211" s="572"/>
      <c r="AKE211" s="572"/>
      <c r="AKF211" s="572"/>
      <c r="AKG211" s="572"/>
      <c r="AKH211" s="572"/>
      <c r="AKI211" s="572"/>
      <c r="AKJ211" s="572"/>
      <c r="AKK211" s="572"/>
      <c r="AKL211" s="572"/>
      <c r="AKM211" s="572"/>
      <c r="AKN211" s="572"/>
      <c r="AKO211" s="572"/>
      <c r="AKP211" s="572"/>
      <c r="AKQ211" s="572"/>
      <c r="AKR211" s="572"/>
      <c r="AKS211" s="572"/>
      <c r="AKT211" s="572"/>
      <c r="AKU211" s="572"/>
      <c r="AKV211" s="572"/>
      <c r="AKW211" s="572"/>
      <c r="AKX211" s="572"/>
      <c r="AKY211" s="572"/>
      <c r="AKZ211" s="572"/>
      <c r="ALA211" s="572"/>
      <c r="ALB211" s="572"/>
      <c r="ALC211" s="572"/>
      <c r="ALD211" s="572"/>
      <c r="ALE211" s="572"/>
      <c r="ALF211" s="572"/>
      <c r="ALG211" s="572"/>
      <c r="ALH211" s="572"/>
      <c r="ALI211" s="572"/>
      <c r="ALJ211" s="572"/>
      <c r="ALK211" s="572"/>
      <c r="ALL211" s="572"/>
      <c r="ALM211" s="572"/>
      <c r="ALN211" s="572"/>
      <c r="ALO211" s="572"/>
      <c r="ALP211" s="572"/>
      <c r="ALQ211" s="572"/>
      <c r="ALR211" s="572"/>
      <c r="ALS211" s="572"/>
      <c r="ALT211" s="572"/>
      <c r="ALU211" s="572"/>
      <c r="ALV211" s="572"/>
      <c r="ALW211" s="572"/>
      <c r="ALX211" s="572"/>
      <c r="ALY211" s="572"/>
      <c r="ALZ211" s="572"/>
      <c r="AMA211" s="572"/>
      <c r="AMB211" s="572"/>
      <c r="AMC211" s="572"/>
      <c r="AMD211" s="572"/>
      <c r="AME211" s="572"/>
      <c r="AMF211" s="572"/>
      <c r="AMG211" s="572"/>
      <c r="AMH211" s="572"/>
      <c r="AMI211" s="572"/>
      <c r="AMJ211" s="572"/>
      <c r="AMK211" s="572"/>
      <c r="AML211" s="572"/>
      <c r="AMM211" s="572"/>
      <c r="AMN211" s="572"/>
      <c r="AMO211" s="572"/>
      <c r="AMP211" s="572"/>
      <c r="AMQ211" s="572"/>
      <c r="AMR211" s="572"/>
      <c r="AMS211" s="572"/>
      <c r="AMT211" s="572"/>
      <c r="AMU211" s="572"/>
      <c r="AMV211" s="572"/>
      <c r="AMW211" s="572"/>
      <c r="AMX211" s="572"/>
      <c r="AMY211" s="572"/>
      <c r="AMZ211" s="572"/>
      <c r="ANA211" s="572"/>
      <c r="ANB211" s="572"/>
      <c r="ANC211" s="572"/>
      <c r="AND211" s="572"/>
      <c r="ANE211" s="572"/>
      <c r="ANF211" s="572"/>
      <c r="ANG211" s="572"/>
      <c r="ANH211" s="572"/>
      <c r="ANI211" s="572"/>
      <c r="ANJ211" s="572"/>
      <c r="ANK211" s="572"/>
      <c r="ANL211" s="572"/>
      <c r="ANM211" s="572"/>
      <c r="ANN211" s="572"/>
      <c r="ANO211" s="572"/>
      <c r="ANP211" s="572"/>
      <c r="ANQ211" s="572"/>
      <c r="ANR211" s="572"/>
      <c r="ANS211" s="572"/>
      <c r="ANT211" s="572"/>
      <c r="ANU211" s="572"/>
      <c r="ANV211" s="572"/>
      <c r="ANW211" s="572"/>
      <c r="ANX211" s="572"/>
      <c r="ANY211" s="572"/>
      <c r="ANZ211" s="572"/>
      <c r="AOA211" s="572"/>
      <c r="AOB211" s="572"/>
      <c r="AOC211" s="572"/>
      <c r="AOD211" s="572"/>
      <c r="AOE211" s="572"/>
      <c r="AOF211" s="572"/>
      <c r="AOG211" s="572"/>
      <c r="AOH211" s="572"/>
      <c r="AOI211" s="572"/>
      <c r="AOJ211" s="572"/>
      <c r="AOK211" s="572"/>
      <c r="AOL211" s="572"/>
      <c r="AOM211" s="572"/>
      <c r="AON211" s="572"/>
      <c r="AOO211" s="572"/>
      <c r="AOP211" s="572"/>
      <c r="AOQ211" s="572"/>
      <c r="AOR211" s="572"/>
      <c r="AOS211" s="572"/>
      <c r="AOT211" s="572"/>
      <c r="AOU211" s="572"/>
      <c r="AOV211" s="572"/>
      <c r="AOW211" s="572"/>
      <c r="AOX211" s="572"/>
      <c r="AOY211" s="572"/>
      <c r="AOZ211" s="572"/>
      <c r="APA211" s="572"/>
      <c r="APB211" s="572"/>
      <c r="APC211" s="572"/>
      <c r="APD211" s="572"/>
      <c r="APE211" s="572"/>
      <c r="APF211" s="572"/>
      <c r="APG211" s="572"/>
      <c r="APH211" s="572"/>
      <c r="API211" s="572"/>
      <c r="APJ211" s="572"/>
      <c r="APK211" s="572"/>
      <c r="APL211" s="572"/>
      <c r="APM211" s="572"/>
      <c r="APN211" s="572"/>
      <c r="APO211" s="572"/>
      <c r="APP211" s="572"/>
      <c r="APQ211" s="572"/>
      <c r="APR211" s="572"/>
      <c r="APS211" s="572"/>
      <c r="APT211" s="572"/>
      <c r="APU211" s="572"/>
      <c r="APV211" s="572"/>
      <c r="APW211" s="572"/>
      <c r="APX211" s="572"/>
      <c r="APY211" s="572"/>
      <c r="APZ211" s="572"/>
      <c r="AQA211" s="572"/>
      <c r="AQB211" s="572"/>
      <c r="AQC211" s="572"/>
      <c r="AQD211" s="572"/>
      <c r="AQE211" s="572"/>
      <c r="AQF211" s="572"/>
      <c r="AQG211" s="572"/>
      <c r="AQH211" s="572"/>
      <c r="AQI211" s="572"/>
      <c r="AQJ211" s="572"/>
      <c r="AQK211" s="572"/>
      <c r="AQL211" s="572"/>
      <c r="AQM211" s="572"/>
      <c r="AQN211" s="572"/>
      <c r="AQO211" s="572"/>
      <c r="AQP211" s="572"/>
      <c r="AQQ211" s="572"/>
      <c r="AQR211" s="572"/>
      <c r="AQS211" s="572"/>
      <c r="AQT211" s="572"/>
      <c r="AQU211" s="572"/>
      <c r="AQV211" s="572"/>
      <c r="AQW211" s="572"/>
      <c r="AQX211" s="572"/>
      <c r="AQY211" s="572"/>
      <c r="AQZ211" s="572"/>
      <c r="ARA211" s="572"/>
      <c r="ARB211" s="572"/>
      <c r="ARC211" s="572"/>
      <c r="ARD211" s="572"/>
      <c r="ARE211" s="572"/>
      <c r="ARF211" s="572"/>
      <c r="ARG211" s="572"/>
      <c r="ARH211" s="572"/>
      <c r="ARI211" s="572"/>
      <c r="ARJ211" s="572"/>
      <c r="ARK211" s="572"/>
      <c r="ARL211" s="572"/>
      <c r="ARM211" s="572"/>
      <c r="ARN211" s="572"/>
      <c r="ARO211" s="572"/>
      <c r="ARP211" s="572"/>
      <c r="ARQ211" s="572"/>
      <c r="ARR211" s="572"/>
      <c r="ARS211" s="572"/>
      <c r="ART211" s="572"/>
      <c r="ARU211" s="572"/>
      <c r="ARV211" s="572"/>
      <c r="ARW211" s="572"/>
      <c r="ARX211" s="572"/>
      <c r="ARY211" s="572"/>
      <c r="ARZ211" s="572"/>
      <c r="ASA211" s="572"/>
      <c r="ASB211" s="572"/>
      <c r="ASC211" s="572"/>
      <c r="ASD211" s="572"/>
      <c r="ASE211" s="572"/>
      <c r="ASF211" s="572"/>
      <c r="ASG211" s="572"/>
      <c r="ASH211" s="572"/>
      <c r="ASI211" s="572"/>
      <c r="ASJ211" s="572"/>
      <c r="ASK211" s="572"/>
      <c r="ASL211" s="572"/>
      <c r="ASM211" s="572"/>
      <c r="ASN211" s="572"/>
      <c r="ASO211" s="572"/>
      <c r="ASP211" s="572"/>
      <c r="ASQ211" s="572"/>
      <c r="ASR211" s="572"/>
      <c r="ASS211" s="572"/>
      <c r="AST211" s="572"/>
      <c r="ASU211" s="572"/>
      <c r="ASV211" s="572"/>
      <c r="ASW211" s="572"/>
      <c r="ASX211" s="572"/>
      <c r="ASY211" s="572"/>
      <c r="ASZ211" s="572"/>
      <c r="ATA211" s="572"/>
      <c r="ATB211" s="572"/>
      <c r="ATC211" s="572"/>
      <c r="ATD211" s="572"/>
      <c r="ATE211" s="572"/>
      <c r="ATF211" s="572"/>
      <c r="ATG211" s="572"/>
      <c r="ATH211" s="572"/>
      <c r="ATI211" s="572"/>
      <c r="ATJ211" s="572"/>
      <c r="ATK211" s="572"/>
      <c r="ATL211" s="572"/>
      <c r="ATM211" s="572"/>
      <c r="ATN211" s="572"/>
      <c r="ATO211" s="572"/>
      <c r="ATP211" s="572"/>
      <c r="ATQ211" s="572"/>
      <c r="ATR211" s="572"/>
      <c r="ATS211" s="572"/>
      <c r="ATT211" s="572"/>
      <c r="ATU211" s="572"/>
      <c r="ATV211" s="572"/>
      <c r="ATW211" s="572"/>
      <c r="ATX211" s="572"/>
      <c r="ATY211" s="572"/>
      <c r="ATZ211" s="572"/>
      <c r="AUA211" s="572"/>
      <c r="AUB211" s="572"/>
      <c r="AUC211" s="572"/>
      <c r="AUD211" s="572"/>
      <c r="AUE211" s="572"/>
      <c r="AUF211" s="572"/>
      <c r="AUG211" s="572"/>
      <c r="AUH211" s="572"/>
      <c r="AUI211" s="572"/>
      <c r="AUJ211" s="572"/>
      <c r="AUK211" s="572"/>
      <c r="AUL211" s="572"/>
      <c r="AUM211" s="572"/>
      <c r="AUN211" s="572"/>
      <c r="AUO211" s="572"/>
      <c r="AUP211" s="572"/>
      <c r="AUQ211" s="572"/>
      <c r="AUR211" s="572"/>
      <c r="AUS211" s="572"/>
      <c r="AUT211" s="572"/>
      <c r="AUU211" s="572"/>
      <c r="AUV211" s="572"/>
      <c r="AUW211" s="572"/>
      <c r="AUX211" s="572"/>
      <c r="AUY211" s="572"/>
      <c r="AUZ211" s="572"/>
      <c r="AVA211" s="572"/>
      <c r="AVB211" s="572"/>
      <c r="AVC211" s="572"/>
      <c r="AVD211" s="572"/>
      <c r="AVE211" s="572"/>
      <c r="AVF211" s="572"/>
      <c r="AVG211" s="572"/>
      <c r="AVH211" s="572"/>
      <c r="AVI211" s="572"/>
      <c r="AVJ211" s="572"/>
      <c r="AVK211" s="572"/>
      <c r="AVL211" s="572"/>
      <c r="AVM211" s="572"/>
      <c r="AVN211" s="572"/>
      <c r="AVO211" s="572"/>
      <c r="AVP211" s="572"/>
      <c r="AVQ211" s="572"/>
      <c r="AVR211" s="572"/>
      <c r="AVS211" s="572"/>
      <c r="AVT211" s="572"/>
      <c r="AVU211" s="572"/>
      <c r="AVV211" s="572"/>
      <c r="AVW211" s="572"/>
      <c r="AVX211" s="572"/>
      <c r="AVY211" s="572"/>
      <c r="AVZ211" s="572"/>
      <c r="AWA211" s="572"/>
      <c r="AWB211" s="572"/>
      <c r="AWC211" s="572"/>
      <c r="AWD211" s="572"/>
      <c r="AWE211" s="572"/>
      <c r="AWF211" s="572"/>
      <c r="AWG211" s="572"/>
      <c r="AWH211" s="572"/>
      <c r="AWI211" s="572"/>
      <c r="AWJ211" s="572"/>
      <c r="AWK211" s="572"/>
      <c r="AWL211" s="572"/>
      <c r="AWM211" s="572"/>
      <c r="AWN211" s="572"/>
      <c r="AWO211" s="572"/>
      <c r="AWP211" s="572"/>
      <c r="AWQ211" s="572"/>
      <c r="AWR211" s="572"/>
      <c r="AWS211" s="572"/>
      <c r="AWT211" s="572"/>
      <c r="AWU211" s="572"/>
      <c r="AWV211" s="572"/>
      <c r="AWW211" s="572"/>
      <c r="AWX211" s="572"/>
      <c r="AWY211" s="572"/>
      <c r="AWZ211" s="572"/>
      <c r="AXA211" s="572"/>
      <c r="AXB211" s="572"/>
      <c r="AXC211" s="572"/>
      <c r="AXD211" s="572"/>
      <c r="AXE211" s="572"/>
      <c r="AXF211" s="572"/>
      <c r="AXG211" s="572"/>
      <c r="AXH211" s="572"/>
      <c r="AXI211" s="572"/>
      <c r="AXJ211" s="572"/>
      <c r="AXK211" s="572"/>
      <c r="AXL211" s="572"/>
      <c r="AXM211" s="572"/>
      <c r="AXN211" s="572"/>
      <c r="AXO211" s="572"/>
      <c r="AXP211" s="572"/>
      <c r="AXQ211" s="572"/>
      <c r="AXR211" s="572"/>
      <c r="AXS211" s="572"/>
      <c r="AXT211" s="572"/>
      <c r="AXU211" s="572"/>
      <c r="AXV211" s="572"/>
      <c r="AXW211" s="572"/>
      <c r="AXX211" s="572"/>
      <c r="AXY211" s="572"/>
      <c r="AXZ211" s="572"/>
      <c r="AYA211" s="572"/>
      <c r="AYB211" s="572"/>
      <c r="AYC211" s="572"/>
      <c r="AYD211" s="572"/>
      <c r="AYE211" s="572"/>
      <c r="AYF211" s="572"/>
      <c r="AYG211" s="572"/>
      <c r="AYH211" s="572"/>
      <c r="AYI211" s="572"/>
      <c r="AYJ211" s="572"/>
      <c r="AYK211" s="572"/>
      <c r="AYL211" s="572"/>
      <c r="AYM211" s="572"/>
      <c r="AYN211" s="572"/>
      <c r="AYO211" s="572"/>
      <c r="AYP211" s="572"/>
      <c r="AYQ211" s="572"/>
      <c r="AYR211" s="572"/>
      <c r="AYS211" s="572"/>
      <c r="AYT211" s="572"/>
      <c r="AYU211" s="572"/>
      <c r="AYV211" s="572"/>
      <c r="AYW211" s="572"/>
      <c r="AYX211" s="572"/>
      <c r="AYY211" s="572"/>
      <c r="AYZ211" s="572"/>
      <c r="AZA211" s="572"/>
      <c r="AZB211" s="572"/>
      <c r="AZC211" s="572"/>
      <c r="AZD211" s="572"/>
      <c r="AZE211" s="572"/>
      <c r="AZF211" s="572"/>
      <c r="AZG211" s="572"/>
      <c r="AZH211" s="572"/>
      <c r="AZI211" s="572"/>
      <c r="AZJ211" s="572"/>
      <c r="AZK211" s="572"/>
      <c r="AZL211" s="572"/>
      <c r="AZM211" s="572"/>
      <c r="AZN211" s="572"/>
      <c r="AZO211" s="572"/>
      <c r="AZP211" s="572"/>
      <c r="AZQ211" s="572"/>
      <c r="AZR211" s="572"/>
      <c r="AZS211" s="572"/>
      <c r="AZT211" s="572"/>
      <c r="AZU211" s="572"/>
      <c r="AZV211" s="572"/>
      <c r="AZW211" s="572"/>
      <c r="AZX211" s="572"/>
      <c r="AZY211" s="572"/>
      <c r="AZZ211" s="572"/>
      <c r="BAA211" s="572"/>
      <c r="BAB211" s="572"/>
      <c r="BAC211" s="572"/>
      <c r="BAD211" s="572"/>
      <c r="BAE211" s="572"/>
      <c r="BAF211" s="572"/>
      <c r="BAG211" s="572"/>
      <c r="BAH211" s="572"/>
      <c r="BAI211" s="572"/>
      <c r="BAJ211" s="572"/>
      <c r="BAK211" s="572"/>
      <c r="BAL211" s="572"/>
      <c r="BAM211" s="572"/>
      <c r="BAN211" s="572"/>
      <c r="BAO211" s="572"/>
      <c r="BAP211" s="572"/>
      <c r="BAQ211" s="572"/>
      <c r="BAR211" s="572"/>
      <c r="BAS211" s="572"/>
      <c r="BAT211" s="572"/>
      <c r="BAU211" s="572"/>
      <c r="BAV211" s="572"/>
      <c r="BAW211" s="572"/>
      <c r="BAX211" s="572"/>
      <c r="BAY211" s="572"/>
      <c r="BAZ211" s="572"/>
      <c r="BBA211" s="572"/>
      <c r="BBB211" s="572"/>
      <c r="BBC211" s="572"/>
      <c r="BBD211" s="572"/>
      <c r="BBE211" s="572"/>
      <c r="BBF211" s="572"/>
      <c r="BBG211" s="572"/>
      <c r="BBH211" s="572"/>
      <c r="BBI211" s="572"/>
      <c r="BBJ211" s="572"/>
      <c r="BBK211" s="572"/>
      <c r="BBL211" s="572"/>
      <c r="BBM211" s="572"/>
      <c r="BBN211" s="572"/>
      <c r="BBO211" s="572"/>
      <c r="BBP211" s="572"/>
      <c r="BBQ211" s="572"/>
      <c r="BBR211" s="572"/>
      <c r="BBS211" s="572"/>
      <c r="BBT211" s="572"/>
      <c r="BBU211" s="572"/>
      <c r="BBV211" s="572"/>
      <c r="BBW211" s="572"/>
      <c r="BBX211" s="572"/>
      <c r="BBY211" s="572"/>
      <c r="BBZ211" s="572"/>
      <c r="BCA211" s="572"/>
      <c r="BCB211" s="572"/>
      <c r="BCC211" s="572"/>
      <c r="BCD211" s="572"/>
      <c r="BCE211" s="572"/>
      <c r="BCF211" s="572"/>
      <c r="BCG211" s="572"/>
      <c r="BCH211" s="572"/>
      <c r="BCI211" s="572"/>
      <c r="BCJ211" s="572"/>
      <c r="BCK211" s="572"/>
      <c r="BCL211" s="572"/>
      <c r="BCM211" s="572"/>
      <c r="BCN211" s="572"/>
      <c r="BCO211" s="572"/>
      <c r="BCP211" s="572"/>
      <c r="BCQ211" s="572"/>
      <c r="BCR211" s="572"/>
      <c r="BCS211" s="572"/>
      <c r="BCT211" s="572"/>
      <c r="BCU211" s="572"/>
      <c r="BCV211" s="572"/>
      <c r="BCW211" s="572"/>
      <c r="BCX211" s="572"/>
      <c r="BCY211" s="572"/>
      <c r="BCZ211" s="572"/>
      <c r="BDA211" s="572"/>
      <c r="BDB211" s="572"/>
      <c r="BDC211" s="572"/>
      <c r="BDD211" s="572"/>
      <c r="BDE211" s="572"/>
      <c r="BDF211" s="572"/>
      <c r="BDG211" s="572"/>
      <c r="BDH211" s="572"/>
      <c r="BDI211" s="572"/>
      <c r="BDJ211" s="572"/>
      <c r="BDK211" s="572"/>
      <c r="BDL211" s="572"/>
      <c r="BDM211" s="572"/>
      <c r="BDN211" s="572"/>
      <c r="BDO211" s="572"/>
      <c r="BDP211" s="572"/>
      <c r="BDQ211" s="572"/>
      <c r="BDR211" s="572"/>
      <c r="BDS211" s="572"/>
      <c r="BDT211" s="572"/>
      <c r="BDU211" s="572"/>
      <c r="BDV211" s="572"/>
      <c r="BDW211" s="572"/>
      <c r="BDX211" s="572"/>
      <c r="BDY211" s="572"/>
      <c r="BDZ211" s="572"/>
      <c r="BEA211" s="572"/>
      <c r="BEB211" s="572"/>
      <c r="BEC211" s="572"/>
      <c r="BED211" s="572"/>
      <c r="BEE211" s="572"/>
      <c r="BEF211" s="572"/>
      <c r="BEG211" s="572"/>
      <c r="BEH211" s="572"/>
      <c r="BEI211" s="572"/>
      <c r="BEJ211" s="572"/>
      <c r="BEK211" s="572"/>
      <c r="BEL211" s="572"/>
      <c r="BEM211" s="572"/>
      <c r="BEN211" s="572"/>
      <c r="BEO211" s="572"/>
      <c r="BEP211" s="572"/>
      <c r="BEQ211" s="572"/>
      <c r="BER211" s="572"/>
      <c r="BES211" s="572"/>
      <c r="BET211" s="572"/>
      <c r="BEU211" s="572"/>
      <c r="BEV211" s="572"/>
      <c r="BEW211" s="572"/>
      <c r="BEX211" s="572"/>
      <c r="BEY211" s="572"/>
      <c r="BEZ211" s="572"/>
      <c r="BFA211" s="572"/>
      <c r="BFB211" s="572"/>
      <c r="BFC211" s="572"/>
      <c r="BFD211" s="572"/>
      <c r="BFE211" s="572"/>
      <c r="BFF211" s="572"/>
      <c r="BFG211" s="572"/>
      <c r="BFH211" s="572"/>
      <c r="BFI211" s="572"/>
      <c r="BFJ211" s="572"/>
      <c r="BFK211" s="572"/>
      <c r="BFL211" s="572"/>
      <c r="BFM211" s="572"/>
      <c r="BFN211" s="572"/>
      <c r="BFO211" s="572"/>
      <c r="BFP211" s="572"/>
      <c r="BFQ211" s="572"/>
      <c r="BFR211" s="572"/>
      <c r="BFS211" s="572"/>
      <c r="BFT211" s="572"/>
      <c r="BFU211" s="572"/>
      <c r="BFV211" s="572"/>
      <c r="BFW211" s="572"/>
      <c r="BFX211" s="572"/>
      <c r="BFY211" s="572"/>
      <c r="BFZ211" s="572"/>
      <c r="BGA211" s="572"/>
      <c r="BGB211" s="572"/>
      <c r="BGC211" s="572"/>
      <c r="BGD211" s="572"/>
      <c r="BGE211" s="572"/>
      <c r="BGF211" s="572"/>
      <c r="BGG211" s="572"/>
      <c r="BGH211" s="572"/>
      <c r="BGI211" s="572"/>
      <c r="BGJ211" s="572"/>
      <c r="BGK211" s="572"/>
      <c r="BGL211" s="572"/>
      <c r="BGM211" s="572"/>
      <c r="BGN211" s="572"/>
      <c r="BGO211" s="572"/>
      <c r="BGP211" s="572"/>
      <c r="BGQ211" s="572"/>
      <c r="BGR211" s="572"/>
      <c r="BGS211" s="572"/>
      <c r="BGT211" s="572"/>
      <c r="BGU211" s="572"/>
      <c r="BGV211" s="572"/>
      <c r="BGW211" s="572"/>
      <c r="BGX211" s="572"/>
      <c r="BGY211" s="572"/>
      <c r="BGZ211" s="572"/>
      <c r="BHA211" s="572"/>
      <c r="BHB211" s="572"/>
      <c r="BHC211" s="572"/>
      <c r="BHD211" s="572"/>
      <c r="BHE211" s="572"/>
      <c r="BHF211" s="572"/>
      <c r="BHG211" s="572"/>
      <c r="BHH211" s="572"/>
      <c r="BHI211" s="572"/>
      <c r="BHJ211" s="572"/>
      <c r="BHK211" s="572"/>
      <c r="BHL211" s="572"/>
      <c r="BHM211" s="572"/>
      <c r="BHN211" s="572"/>
      <c r="BHO211" s="572"/>
      <c r="BHP211" s="572"/>
      <c r="BHQ211" s="572"/>
      <c r="BHR211" s="572"/>
      <c r="BHS211" s="572"/>
      <c r="BHT211" s="572"/>
      <c r="BHU211" s="572"/>
      <c r="BHV211" s="572"/>
      <c r="BHW211" s="572"/>
      <c r="BHX211" s="572"/>
      <c r="BHY211" s="572"/>
      <c r="BHZ211" s="572"/>
      <c r="BIA211" s="572"/>
      <c r="BIB211" s="572"/>
      <c r="BIC211" s="572"/>
      <c r="BID211" s="572"/>
      <c r="BIE211" s="572"/>
      <c r="BIF211" s="572"/>
      <c r="BIG211" s="572"/>
      <c r="BIH211" s="572"/>
      <c r="BII211" s="572"/>
      <c r="BIJ211" s="572"/>
      <c r="BIK211" s="572"/>
      <c r="BIL211" s="572"/>
      <c r="BIM211" s="572"/>
      <c r="BIN211" s="572"/>
      <c r="BIO211" s="572"/>
      <c r="BIP211" s="572"/>
      <c r="BIQ211" s="572"/>
      <c r="BIR211" s="572"/>
      <c r="BIS211" s="572"/>
      <c r="BIT211" s="572"/>
      <c r="BIU211" s="572"/>
      <c r="BIV211" s="572"/>
      <c r="BIW211" s="572"/>
      <c r="BIX211" s="572"/>
      <c r="BIY211" s="572"/>
      <c r="BIZ211" s="572"/>
      <c r="BJA211" s="572"/>
      <c r="BJB211" s="572"/>
      <c r="BJC211" s="572"/>
      <c r="BJD211" s="572"/>
      <c r="BJE211" s="572"/>
      <c r="BJF211" s="572"/>
      <c r="BJG211" s="572"/>
      <c r="BJH211" s="572"/>
      <c r="BJI211" s="572"/>
      <c r="BJJ211" s="572"/>
      <c r="BJK211" s="572"/>
      <c r="BJL211" s="572"/>
      <c r="BJM211" s="572"/>
      <c r="BJN211" s="572"/>
      <c r="BJO211" s="572"/>
      <c r="BJP211" s="572"/>
      <c r="BJQ211" s="572"/>
      <c r="BJR211" s="572"/>
      <c r="BJS211" s="572"/>
      <c r="BJT211" s="572"/>
      <c r="BJU211" s="572"/>
      <c r="BJV211" s="572"/>
      <c r="BJW211" s="572"/>
      <c r="BJX211" s="572"/>
      <c r="BJY211" s="572"/>
      <c r="BJZ211" s="572"/>
      <c r="BKA211" s="572"/>
      <c r="BKB211" s="572"/>
      <c r="BKC211" s="572"/>
      <c r="BKD211" s="572"/>
      <c r="BKE211" s="572"/>
      <c r="BKF211" s="572"/>
      <c r="BKG211" s="572"/>
      <c r="BKH211" s="572"/>
      <c r="BKI211" s="572"/>
      <c r="BKJ211" s="572"/>
      <c r="BKK211" s="572"/>
      <c r="BKL211" s="572"/>
      <c r="BKM211" s="572"/>
      <c r="BKN211" s="572"/>
      <c r="BKO211" s="572"/>
      <c r="BKP211" s="572"/>
      <c r="BKQ211" s="572"/>
      <c r="BKR211" s="572"/>
      <c r="BKS211" s="572"/>
      <c r="BKT211" s="572"/>
      <c r="BKU211" s="572"/>
      <c r="BKV211" s="572"/>
      <c r="BKW211" s="572"/>
      <c r="BKX211" s="572"/>
      <c r="BKY211" s="572"/>
      <c r="BKZ211" s="572"/>
      <c r="BLA211" s="572"/>
      <c r="BLB211" s="572"/>
      <c r="BLC211" s="572"/>
      <c r="BLD211" s="572"/>
      <c r="BLE211" s="572"/>
      <c r="BLF211" s="572"/>
      <c r="BLG211" s="572"/>
      <c r="BLH211" s="572"/>
      <c r="BLI211" s="572"/>
      <c r="BLJ211" s="572"/>
      <c r="BLK211" s="572"/>
      <c r="BLL211" s="572"/>
      <c r="BLM211" s="572"/>
      <c r="BLN211" s="572"/>
      <c r="BLO211" s="572"/>
      <c r="BLP211" s="572"/>
      <c r="BLQ211" s="572"/>
      <c r="BLR211" s="572"/>
      <c r="BLS211" s="572"/>
      <c r="BLT211" s="572"/>
      <c r="BLU211" s="572"/>
      <c r="BLV211" s="572"/>
      <c r="BLW211" s="572"/>
      <c r="BLX211" s="572"/>
      <c r="BLY211" s="572"/>
      <c r="BLZ211" s="572"/>
      <c r="BMA211" s="572"/>
      <c r="BMB211" s="572"/>
      <c r="BMC211" s="572"/>
      <c r="BMD211" s="572"/>
      <c r="BME211" s="572"/>
      <c r="BMF211" s="572"/>
      <c r="BMG211" s="572"/>
      <c r="BMH211" s="572"/>
      <c r="BMI211" s="572"/>
      <c r="BMJ211" s="572"/>
      <c r="BMK211" s="572"/>
      <c r="BML211" s="572"/>
      <c r="BMM211" s="572"/>
      <c r="BMN211" s="572"/>
      <c r="BMO211" s="572"/>
      <c r="BMP211" s="572"/>
      <c r="BMQ211" s="572"/>
      <c r="BMR211" s="572"/>
      <c r="BMS211" s="572"/>
      <c r="BMT211" s="572"/>
      <c r="BMU211" s="572"/>
      <c r="BMV211" s="572"/>
      <c r="BMW211" s="572"/>
      <c r="BMX211" s="572"/>
      <c r="BMY211" s="572"/>
      <c r="BMZ211" s="572"/>
      <c r="BNA211" s="572"/>
      <c r="BNB211" s="572"/>
      <c r="BNC211" s="572"/>
      <c r="BND211" s="572"/>
      <c r="BNE211" s="572"/>
      <c r="BNF211" s="572"/>
      <c r="BNG211" s="572"/>
      <c r="BNH211" s="572"/>
      <c r="BNI211" s="572"/>
      <c r="BNJ211" s="572"/>
      <c r="BNK211" s="572"/>
      <c r="BNL211" s="572"/>
      <c r="BNM211" s="572"/>
      <c r="BNN211" s="572"/>
      <c r="BNO211" s="572"/>
      <c r="BNP211" s="572"/>
      <c r="BNQ211" s="572"/>
      <c r="BNR211" s="572"/>
      <c r="BNS211" s="572"/>
      <c r="BNT211" s="572"/>
      <c r="BNU211" s="572"/>
      <c r="BNV211" s="572"/>
      <c r="BNW211" s="572"/>
      <c r="BNX211" s="572"/>
      <c r="BNY211" s="572"/>
      <c r="BNZ211" s="572"/>
      <c r="BOA211" s="572"/>
      <c r="BOB211" s="572"/>
      <c r="BOC211" s="572"/>
      <c r="BOD211" s="572"/>
      <c r="BOE211" s="572"/>
      <c r="BOF211" s="572"/>
      <c r="BOG211" s="572"/>
      <c r="BOH211" s="572"/>
      <c r="BOI211" s="572"/>
      <c r="BOJ211" s="572"/>
      <c r="BOK211" s="572"/>
      <c r="BOL211" s="572"/>
      <c r="BOM211" s="572"/>
      <c r="BON211" s="572"/>
      <c r="BOO211" s="572"/>
      <c r="BOP211" s="572"/>
      <c r="BOQ211" s="572"/>
      <c r="BOR211" s="572"/>
      <c r="BOS211" s="572"/>
      <c r="BOT211" s="572"/>
      <c r="BOU211" s="572"/>
      <c r="BOV211" s="572"/>
      <c r="BOW211" s="572"/>
      <c r="BOX211" s="572"/>
      <c r="BOY211" s="572"/>
      <c r="BOZ211" s="572"/>
      <c r="BPA211" s="572"/>
      <c r="BPB211" s="572"/>
      <c r="BPC211" s="572"/>
      <c r="BPD211" s="572"/>
      <c r="BPE211" s="572"/>
      <c r="BPF211" s="572"/>
      <c r="BPG211" s="572"/>
      <c r="BPH211" s="572"/>
      <c r="BPI211" s="572"/>
      <c r="BPJ211" s="572"/>
      <c r="BPK211" s="572"/>
      <c r="BPL211" s="572"/>
      <c r="BPM211" s="572"/>
      <c r="BPN211" s="572"/>
      <c r="BPO211" s="572"/>
      <c r="BPP211" s="572"/>
      <c r="BPQ211" s="572"/>
      <c r="BPR211" s="572"/>
      <c r="BPS211" s="572"/>
      <c r="BPT211" s="572"/>
      <c r="BPU211" s="572"/>
      <c r="BPV211" s="572"/>
      <c r="BPW211" s="572"/>
      <c r="BPX211" s="572"/>
      <c r="BPY211" s="572"/>
      <c r="BPZ211" s="572"/>
      <c r="BQA211" s="572"/>
      <c r="BQB211" s="572"/>
      <c r="BQC211" s="572"/>
      <c r="BQD211" s="572"/>
      <c r="BQE211" s="572"/>
      <c r="BQF211" s="572"/>
      <c r="BQG211" s="572"/>
      <c r="BQH211" s="572"/>
      <c r="BQI211" s="572"/>
      <c r="BQJ211" s="572"/>
      <c r="BQK211" s="572"/>
      <c r="BQL211" s="572"/>
      <c r="BQM211" s="572"/>
      <c r="BQN211" s="572"/>
      <c r="BQO211" s="572"/>
      <c r="BQP211" s="572"/>
      <c r="BQQ211" s="572"/>
      <c r="BQR211" s="572"/>
      <c r="BQS211" s="572"/>
      <c r="BQT211" s="572"/>
      <c r="BQU211" s="572"/>
      <c r="BQV211" s="572"/>
      <c r="BQW211" s="572"/>
      <c r="BQX211" s="572"/>
      <c r="BQY211" s="572"/>
      <c r="BQZ211" s="572"/>
      <c r="BRA211" s="572"/>
      <c r="BRB211" s="572"/>
      <c r="BRC211" s="572"/>
      <c r="BRD211" s="572"/>
      <c r="BRE211" s="572"/>
      <c r="BRF211" s="572"/>
      <c r="BRG211" s="572"/>
      <c r="BRH211" s="572"/>
      <c r="BRI211" s="572"/>
      <c r="BRJ211" s="572"/>
      <c r="BRK211" s="572"/>
      <c r="BRL211" s="572"/>
      <c r="BRM211" s="572"/>
      <c r="BRN211" s="572"/>
      <c r="BRO211" s="572"/>
      <c r="BRP211" s="572"/>
      <c r="BRQ211" s="572"/>
      <c r="BRR211" s="572"/>
      <c r="BRS211" s="572"/>
      <c r="BRT211" s="572"/>
      <c r="BRU211" s="572"/>
      <c r="BRV211" s="572"/>
      <c r="BRW211" s="572"/>
      <c r="BRX211" s="572"/>
      <c r="BRY211" s="572"/>
      <c r="BRZ211" s="572"/>
      <c r="BSA211" s="572"/>
      <c r="BSB211" s="572"/>
      <c r="BSC211" s="572"/>
      <c r="BSD211" s="572"/>
      <c r="BSE211" s="572"/>
      <c r="BSF211" s="572"/>
      <c r="BSG211" s="572"/>
      <c r="BSH211" s="572"/>
      <c r="BSI211" s="572"/>
      <c r="BSJ211" s="572"/>
      <c r="BSK211" s="572"/>
      <c r="BSL211" s="572"/>
      <c r="BSM211" s="572"/>
      <c r="BSN211" s="572"/>
      <c r="BSO211" s="572"/>
      <c r="BSP211" s="572"/>
      <c r="BSQ211" s="572"/>
      <c r="BSR211" s="572"/>
      <c r="BSS211" s="572"/>
      <c r="BST211" s="572"/>
      <c r="BSU211" s="572"/>
      <c r="BSV211" s="572"/>
      <c r="BSW211" s="572"/>
      <c r="BSX211" s="572"/>
      <c r="BSY211" s="572"/>
      <c r="BSZ211" s="572"/>
      <c r="BTA211" s="572"/>
      <c r="BTB211" s="572"/>
      <c r="BTC211" s="572"/>
      <c r="BTD211" s="572"/>
      <c r="BTE211" s="572"/>
      <c r="BTF211" s="572"/>
      <c r="BTG211" s="572"/>
      <c r="BTH211" s="572"/>
      <c r="BTI211" s="572"/>
      <c r="BTJ211" s="572"/>
      <c r="BTK211" s="572"/>
      <c r="BTL211" s="572"/>
      <c r="BTM211" s="572"/>
      <c r="BTN211" s="572"/>
      <c r="BTO211" s="572"/>
      <c r="BTP211" s="572"/>
      <c r="BTQ211" s="572"/>
      <c r="BTR211" s="572"/>
      <c r="BTS211" s="572"/>
      <c r="BTT211" s="572"/>
      <c r="BTU211" s="572"/>
      <c r="BTV211" s="572"/>
      <c r="BTW211" s="572"/>
      <c r="BTX211" s="572"/>
      <c r="BTY211" s="572"/>
      <c r="BTZ211" s="572"/>
      <c r="BUA211" s="572"/>
      <c r="BUB211" s="572"/>
      <c r="BUC211" s="572"/>
      <c r="BUD211" s="572"/>
      <c r="BUE211" s="572"/>
      <c r="BUF211" s="572"/>
      <c r="BUG211" s="572"/>
      <c r="BUH211" s="572"/>
      <c r="BUI211" s="572"/>
      <c r="BUJ211" s="572"/>
      <c r="BUK211" s="572"/>
      <c r="BUL211" s="572"/>
      <c r="BUM211" s="572"/>
      <c r="BUN211" s="572"/>
      <c r="BUO211" s="572"/>
      <c r="BUP211" s="572"/>
      <c r="BUQ211" s="572"/>
      <c r="BUR211" s="572"/>
      <c r="BUS211" s="572"/>
      <c r="BUT211" s="572"/>
      <c r="BUU211" s="572"/>
      <c r="BUV211" s="572"/>
      <c r="BUW211" s="572"/>
      <c r="BUX211" s="572"/>
      <c r="BUY211" s="572"/>
      <c r="BUZ211" s="572"/>
      <c r="BVA211" s="572"/>
      <c r="BVB211" s="572"/>
      <c r="BVC211" s="572"/>
      <c r="BVD211" s="572"/>
      <c r="BVE211" s="572"/>
      <c r="BVF211" s="572"/>
      <c r="BVG211" s="572"/>
      <c r="BVH211" s="572"/>
      <c r="BVI211" s="572"/>
      <c r="BVJ211" s="572"/>
      <c r="BVK211" s="572"/>
      <c r="BVL211" s="572"/>
      <c r="BVM211" s="572"/>
      <c r="BVN211" s="572"/>
      <c r="BVO211" s="572"/>
      <c r="BVP211" s="572"/>
      <c r="BVQ211" s="572"/>
      <c r="BVR211" s="572"/>
      <c r="BVS211" s="572"/>
      <c r="BVT211" s="572"/>
      <c r="BVU211" s="572"/>
      <c r="BVV211" s="572"/>
      <c r="BVW211" s="572"/>
      <c r="BVX211" s="572"/>
      <c r="BVY211" s="572"/>
      <c r="BVZ211" s="572"/>
      <c r="BWA211" s="572"/>
      <c r="BWB211" s="572"/>
      <c r="BWC211" s="572"/>
      <c r="BWD211" s="572"/>
      <c r="BWE211" s="572"/>
      <c r="BWF211" s="572"/>
      <c r="BWG211" s="572"/>
      <c r="BWH211" s="572"/>
      <c r="BWI211" s="572"/>
      <c r="BWJ211" s="572"/>
      <c r="BWK211" s="572"/>
      <c r="BWL211" s="572"/>
      <c r="BWM211" s="572"/>
      <c r="BWN211" s="572"/>
      <c r="BWO211" s="572"/>
      <c r="BWP211" s="572"/>
      <c r="BWQ211" s="572"/>
      <c r="BWR211" s="572"/>
      <c r="BWS211" s="572"/>
      <c r="BWT211" s="572"/>
      <c r="BWU211" s="572"/>
      <c r="BWV211" s="572"/>
      <c r="BWW211" s="572"/>
      <c r="BWX211" s="572"/>
      <c r="BWY211" s="572"/>
      <c r="BWZ211" s="572"/>
      <c r="BXA211" s="572"/>
      <c r="BXB211" s="572"/>
      <c r="BXC211" s="572"/>
      <c r="BXD211" s="572"/>
      <c r="BXE211" s="572"/>
      <c r="BXF211" s="572"/>
      <c r="BXG211" s="572"/>
      <c r="BXH211" s="572"/>
      <c r="BXI211" s="572"/>
      <c r="BXJ211" s="572"/>
      <c r="BXK211" s="572"/>
      <c r="BXL211" s="572"/>
      <c r="BXM211" s="572"/>
      <c r="BXN211" s="572"/>
      <c r="BXO211" s="572"/>
      <c r="BXP211" s="572"/>
      <c r="BXQ211" s="572"/>
      <c r="BXR211" s="572"/>
      <c r="BXS211" s="572"/>
      <c r="BXT211" s="572"/>
      <c r="BXU211" s="572"/>
      <c r="BXV211" s="572"/>
      <c r="BXW211" s="572"/>
      <c r="BXX211" s="572"/>
      <c r="BXY211" s="572"/>
      <c r="BXZ211" s="572"/>
      <c r="BYA211" s="572"/>
      <c r="BYB211" s="572"/>
      <c r="BYC211" s="572"/>
      <c r="BYD211" s="572"/>
      <c r="BYE211" s="572"/>
      <c r="BYF211" s="572"/>
      <c r="BYG211" s="572"/>
      <c r="BYH211" s="572"/>
      <c r="BYI211" s="572"/>
      <c r="BYJ211" s="572"/>
      <c r="BYK211" s="572"/>
      <c r="BYL211" s="572"/>
      <c r="BYM211" s="572"/>
      <c r="BYN211" s="572"/>
      <c r="BYO211" s="572"/>
      <c r="BYP211" s="572"/>
      <c r="BYQ211" s="572"/>
      <c r="BYR211" s="572"/>
      <c r="BYS211" s="572"/>
      <c r="BYT211" s="572"/>
      <c r="BYU211" s="572"/>
      <c r="BYV211" s="572"/>
      <c r="BYW211" s="572"/>
      <c r="BYX211" s="572"/>
      <c r="BYY211" s="572"/>
      <c r="BYZ211" s="572"/>
      <c r="BZA211" s="572"/>
      <c r="BZB211" s="572"/>
      <c r="BZC211" s="572"/>
      <c r="BZD211" s="572"/>
      <c r="BZE211" s="572"/>
      <c r="BZF211" s="572"/>
      <c r="BZG211" s="572"/>
      <c r="BZH211" s="572"/>
      <c r="BZI211" s="572"/>
      <c r="BZJ211" s="572"/>
      <c r="BZK211" s="572"/>
      <c r="BZL211" s="572"/>
      <c r="BZM211" s="572"/>
      <c r="BZN211" s="572"/>
      <c r="BZO211" s="572"/>
      <c r="BZP211" s="572"/>
      <c r="BZQ211" s="572"/>
      <c r="BZR211" s="572"/>
      <c r="BZS211" s="572"/>
      <c r="BZT211" s="572"/>
      <c r="BZU211" s="572"/>
      <c r="BZV211" s="572"/>
      <c r="BZW211" s="572"/>
      <c r="BZX211" s="572"/>
      <c r="BZY211" s="572"/>
      <c r="BZZ211" s="572"/>
      <c r="CAA211" s="572"/>
      <c r="CAB211" s="572"/>
      <c r="CAC211" s="572"/>
      <c r="CAD211" s="572"/>
      <c r="CAE211" s="572"/>
      <c r="CAF211" s="572"/>
      <c r="CAG211" s="572"/>
      <c r="CAH211" s="572"/>
      <c r="CAI211" s="572"/>
      <c r="CAJ211" s="572"/>
      <c r="CAK211" s="572"/>
      <c r="CAL211" s="572"/>
      <c r="CAM211" s="572"/>
      <c r="CAN211" s="572"/>
      <c r="CAO211" s="572"/>
      <c r="CAP211" s="572"/>
      <c r="CAQ211" s="572"/>
      <c r="CAR211" s="572"/>
      <c r="CAS211" s="572"/>
      <c r="CAT211" s="572"/>
      <c r="CAU211" s="572"/>
      <c r="CAV211" s="572"/>
      <c r="CAW211" s="572"/>
      <c r="CAX211" s="572"/>
      <c r="CAY211" s="572"/>
      <c r="CAZ211" s="572"/>
      <c r="CBA211" s="572"/>
      <c r="CBB211" s="572"/>
      <c r="CBC211" s="572"/>
      <c r="CBD211" s="572"/>
      <c r="CBE211" s="572"/>
      <c r="CBF211" s="572"/>
      <c r="CBG211" s="572"/>
      <c r="CBH211" s="572"/>
      <c r="CBI211" s="572"/>
      <c r="CBJ211" s="572"/>
      <c r="CBK211" s="572"/>
      <c r="CBL211" s="572"/>
      <c r="CBM211" s="572"/>
      <c r="CBN211" s="572"/>
      <c r="CBO211" s="572"/>
      <c r="CBP211" s="572"/>
      <c r="CBQ211" s="572"/>
      <c r="CBR211" s="572"/>
      <c r="CBS211" s="572"/>
      <c r="CBT211" s="572"/>
      <c r="CBU211" s="572"/>
      <c r="CBV211" s="572"/>
      <c r="CBW211" s="572"/>
      <c r="CBX211" s="572"/>
      <c r="CBY211" s="572"/>
      <c r="CBZ211" s="572"/>
      <c r="CCA211" s="572"/>
      <c r="CCB211" s="572"/>
      <c r="CCC211" s="572"/>
      <c r="CCD211" s="572"/>
      <c r="CCE211" s="572"/>
      <c r="CCF211" s="572"/>
      <c r="CCG211" s="572"/>
      <c r="CCH211" s="572"/>
      <c r="CCI211" s="572"/>
      <c r="CCJ211" s="572"/>
      <c r="CCK211" s="572"/>
      <c r="CCL211" s="572"/>
      <c r="CCM211" s="572"/>
      <c r="CCN211" s="572"/>
      <c r="CCO211" s="572"/>
      <c r="CCP211" s="572"/>
      <c r="CCQ211" s="572"/>
      <c r="CCR211" s="572"/>
      <c r="CCS211" s="572"/>
      <c r="CCT211" s="572"/>
      <c r="CCU211" s="572"/>
      <c r="CCV211" s="572"/>
      <c r="CCW211" s="572"/>
      <c r="CCX211" s="572"/>
      <c r="CCY211" s="572"/>
      <c r="CCZ211" s="572"/>
      <c r="CDA211" s="572"/>
      <c r="CDB211" s="572"/>
      <c r="CDC211" s="572"/>
      <c r="CDD211" s="572"/>
      <c r="CDE211" s="572"/>
      <c r="CDF211" s="572"/>
      <c r="CDG211" s="572"/>
      <c r="CDH211" s="572"/>
      <c r="CDI211" s="572"/>
      <c r="CDJ211" s="572"/>
      <c r="CDK211" s="572"/>
      <c r="CDL211" s="572"/>
      <c r="CDM211" s="572"/>
      <c r="CDN211" s="572"/>
      <c r="CDO211" s="572"/>
      <c r="CDP211" s="572"/>
      <c r="CDQ211" s="572"/>
      <c r="CDR211" s="572"/>
      <c r="CDS211" s="572"/>
      <c r="CDT211" s="572"/>
      <c r="CDU211" s="572"/>
      <c r="CDV211" s="572"/>
      <c r="CDW211" s="572"/>
      <c r="CDX211" s="572"/>
      <c r="CDY211" s="572"/>
      <c r="CDZ211" s="572"/>
      <c r="CEA211" s="572"/>
      <c r="CEB211" s="572"/>
      <c r="CEC211" s="572"/>
      <c r="CED211" s="572"/>
      <c r="CEE211" s="572"/>
      <c r="CEF211" s="572"/>
      <c r="CEG211" s="572"/>
      <c r="CEH211" s="572"/>
      <c r="CEI211" s="572"/>
      <c r="CEJ211" s="572"/>
      <c r="CEK211" s="572"/>
      <c r="CEL211" s="572"/>
      <c r="CEM211" s="572"/>
      <c r="CEN211" s="572"/>
      <c r="CEO211" s="572"/>
      <c r="CEP211" s="572"/>
      <c r="CEQ211" s="572"/>
      <c r="CER211" s="572"/>
      <c r="CES211" s="572"/>
      <c r="CET211" s="572"/>
      <c r="CEU211" s="572"/>
      <c r="CEV211" s="572"/>
      <c r="CEW211" s="572"/>
      <c r="CEX211" s="572"/>
      <c r="CEY211" s="572"/>
      <c r="CEZ211" s="572"/>
      <c r="CFA211" s="572"/>
      <c r="CFB211" s="572"/>
      <c r="CFC211" s="572"/>
      <c r="CFD211" s="572"/>
      <c r="CFE211" s="572"/>
      <c r="CFF211" s="572"/>
      <c r="CFG211" s="572"/>
      <c r="CFH211" s="572"/>
      <c r="CFI211" s="572"/>
      <c r="CFJ211" s="572"/>
      <c r="CFK211" s="572"/>
      <c r="CFL211" s="572"/>
      <c r="CFM211" s="572"/>
      <c r="CFN211" s="572"/>
      <c r="CFO211" s="572"/>
      <c r="CFP211" s="572"/>
      <c r="CFQ211" s="572"/>
      <c r="CFR211" s="572"/>
      <c r="CFS211" s="572"/>
      <c r="CFT211" s="572"/>
      <c r="CFU211" s="572"/>
      <c r="CFV211" s="572"/>
      <c r="CFW211" s="572"/>
      <c r="CFX211" s="572"/>
      <c r="CFY211" s="572"/>
      <c r="CFZ211" s="572"/>
      <c r="CGA211" s="572"/>
      <c r="CGB211" s="572"/>
      <c r="CGC211" s="572"/>
      <c r="CGD211" s="572"/>
      <c r="CGE211" s="572"/>
      <c r="CGF211" s="572"/>
      <c r="CGG211" s="572"/>
      <c r="CGH211" s="572"/>
      <c r="CGI211" s="572"/>
      <c r="CGJ211" s="572"/>
      <c r="CGK211" s="572"/>
      <c r="CGL211" s="572"/>
      <c r="CGM211" s="572"/>
      <c r="CGN211" s="572"/>
      <c r="CGO211" s="572"/>
      <c r="CGP211" s="572"/>
      <c r="CGQ211" s="572"/>
      <c r="CGR211" s="572"/>
      <c r="CGS211" s="572"/>
      <c r="CGT211" s="572"/>
      <c r="CGU211" s="572"/>
      <c r="CGV211" s="572"/>
      <c r="CGW211" s="572"/>
      <c r="CGX211" s="572"/>
      <c r="CGY211" s="572"/>
      <c r="CGZ211" s="572"/>
      <c r="CHA211" s="572"/>
      <c r="CHB211" s="572"/>
      <c r="CHC211" s="572"/>
      <c r="CHD211" s="572"/>
      <c r="CHE211" s="572"/>
      <c r="CHF211" s="572"/>
      <c r="CHG211" s="572"/>
      <c r="CHH211" s="572"/>
      <c r="CHI211" s="572"/>
      <c r="CHJ211" s="572"/>
      <c r="CHK211" s="572"/>
      <c r="CHL211" s="572"/>
      <c r="CHM211" s="572"/>
      <c r="CHN211" s="572"/>
      <c r="CHO211" s="572"/>
      <c r="CHP211" s="572"/>
      <c r="CHQ211" s="572"/>
      <c r="CHR211" s="572"/>
      <c r="CHS211" s="572"/>
      <c r="CHT211" s="572"/>
      <c r="CHU211" s="572"/>
      <c r="CHV211" s="572"/>
      <c r="CHW211" s="572"/>
      <c r="CHX211" s="572"/>
      <c r="CHY211" s="572"/>
      <c r="CHZ211" s="572"/>
      <c r="CIA211" s="572"/>
      <c r="CIB211" s="572"/>
      <c r="CIC211" s="572"/>
      <c r="CID211" s="572"/>
      <c r="CIE211" s="572"/>
      <c r="CIF211" s="572"/>
      <c r="CIG211" s="572"/>
      <c r="CIH211" s="572"/>
      <c r="CII211" s="572"/>
      <c r="CIJ211" s="572"/>
      <c r="CIK211" s="572"/>
      <c r="CIL211" s="572"/>
      <c r="CIM211" s="572"/>
      <c r="CIN211" s="572"/>
      <c r="CIO211" s="572"/>
      <c r="CIP211" s="572"/>
      <c r="CIQ211" s="572"/>
      <c r="CIR211" s="572"/>
      <c r="CIS211" s="572"/>
      <c r="CIT211" s="572"/>
      <c r="CIU211" s="572"/>
      <c r="CIV211" s="572"/>
      <c r="CIW211" s="572"/>
      <c r="CIX211" s="572"/>
      <c r="CIY211" s="572"/>
      <c r="CIZ211" s="572"/>
      <c r="CJA211" s="572"/>
      <c r="CJB211" s="572"/>
      <c r="CJC211" s="572"/>
      <c r="CJD211" s="572"/>
      <c r="CJE211" s="572"/>
      <c r="CJF211" s="572"/>
      <c r="CJG211" s="572"/>
      <c r="CJH211" s="572"/>
      <c r="CJI211" s="572"/>
      <c r="CJJ211" s="572"/>
      <c r="CJK211" s="572"/>
      <c r="CJL211" s="572"/>
      <c r="CJM211" s="572"/>
      <c r="CJN211" s="572"/>
      <c r="CJO211" s="572"/>
      <c r="CJP211" s="572"/>
      <c r="CJQ211" s="572"/>
      <c r="CJR211" s="572"/>
      <c r="CJS211" s="572"/>
      <c r="CJT211" s="572"/>
      <c r="CJU211" s="572"/>
      <c r="CJV211" s="572"/>
      <c r="CJW211" s="572"/>
      <c r="CJX211" s="572"/>
      <c r="CJY211" s="572"/>
      <c r="CJZ211" s="572"/>
      <c r="CKA211" s="572"/>
      <c r="CKB211" s="572"/>
      <c r="CKC211" s="572"/>
      <c r="CKD211" s="572"/>
      <c r="CKE211" s="572"/>
      <c r="CKF211" s="572"/>
      <c r="CKG211" s="572"/>
      <c r="CKH211" s="572"/>
      <c r="CKI211" s="572"/>
      <c r="CKJ211" s="572"/>
      <c r="CKK211" s="572"/>
      <c r="CKL211" s="572"/>
      <c r="CKM211" s="572"/>
      <c r="CKN211" s="572"/>
      <c r="CKO211" s="572"/>
      <c r="CKP211" s="572"/>
      <c r="CKQ211" s="572"/>
      <c r="CKR211" s="572"/>
      <c r="CKS211" s="572"/>
      <c r="CKT211" s="572"/>
      <c r="CKU211" s="572"/>
      <c r="CKV211" s="572"/>
      <c r="CKW211" s="572"/>
      <c r="CKX211" s="572"/>
      <c r="CKY211" s="572"/>
      <c r="CKZ211" s="572"/>
      <c r="CLA211" s="572"/>
      <c r="CLB211" s="572"/>
      <c r="CLC211" s="572"/>
      <c r="CLD211" s="572"/>
      <c r="CLE211" s="572"/>
      <c r="CLF211" s="572"/>
      <c r="CLG211" s="572"/>
      <c r="CLH211" s="572"/>
      <c r="CLI211" s="572"/>
      <c r="CLJ211" s="572"/>
      <c r="CLK211" s="572"/>
      <c r="CLL211" s="572"/>
      <c r="CLM211" s="572"/>
      <c r="CLN211" s="572"/>
      <c r="CLO211" s="572"/>
      <c r="CLP211" s="572"/>
      <c r="CLQ211" s="572"/>
      <c r="CLR211" s="572"/>
      <c r="CLS211" s="572"/>
      <c r="CLT211" s="572"/>
      <c r="CLU211" s="572"/>
      <c r="CLV211" s="572"/>
      <c r="CLW211" s="572"/>
      <c r="CLX211" s="572"/>
      <c r="CLY211" s="572"/>
      <c r="CLZ211" s="572"/>
      <c r="CMA211" s="572"/>
      <c r="CMB211" s="572"/>
      <c r="CMC211" s="572"/>
      <c r="CMD211" s="572"/>
      <c r="CME211" s="572"/>
      <c r="CMF211" s="572"/>
      <c r="CMG211" s="572"/>
      <c r="CMH211" s="572"/>
      <c r="CMI211" s="572"/>
      <c r="CMJ211" s="572"/>
      <c r="CMK211" s="572"/>
      <c r="CML211" s="572"/>
      <c r="CMM211" s="572"/>
      <c r="CMN211" s="572"/>
      <c r="CMO211" s="572"/>
      <c r="CMP211" s="572"/>
      <c r="CMQ211" s="572"/>
      <c r="CMR211" s="572"/>
      <c r="CMS211" s="572"/>
      <c r="CMT211" s="572"/>
      <c r="CMU211" s="572"/>
      <c r="CMV211" s="572"/>
      <c r="CMW211" s="572"/>
      <c r="CMX211" s="572"/>
      <c r="CMY211" s="572"/>
      <c r="CMZ211" s="572"/>
      <c r="CNA211" s="572"/>
      <c r="CNB211" s="572"/>
      <c r="CNC211" s="572"/>
      <c r="CND211" s="572"/>
      <c r="CNE211" s="572"/>
      <c r="CNF211" s="572"/>
      <c r="CNG211" s="572"/>
      <c r="CNH211" s="572"/>
      <c r="CNI211" s="572"/>
      <c r="CNJ211" s="572"/>
      <c r="CNK211" s="572"/>
      <c r="CNL211" s="572"/>
      <c r="CNM211" s="572"/>
      <c r="CNN211" s="572"/>
      <c r="CNO211" s="572"/>
      <c r="CNP211" s="572"/>
      <c r="CNQ211" s="572"/>
      <c r="CNR211" s="572"/>
      <c r="CNS211" s="572"/>
      <c r="CNT211" s="572"/>
      <c r="CNU211" s="572"/>
      <c r="CNV211" s="572"/>
      <c r="CNW211" s="572"/>
      <c r="CNX211" s="572"/>
      <c r="CNY211" s="572"/>
      <c r="CNZ211" s="572"/>
      <c r="COA211" s="572"/>
      <c r="COB211" s="572"/>
      <c r="COC211" s="572"/>
      <c r="COD211" s="572"/>
      <c r="COE211" s="572"/>
      <c r="COF211" s="572"/>
      <c r="COG211" s="572"/>
      <c r="COH211" s="572"/>
      <c r="COI211" s="572"/>
      <c r="COJ211" s="572"/>
      <c r="COK211" s="572"/>
      <c r="COL211" s="572"/>
      <c r="COM211" s="572"/>
      <c r="CON211" s="572"/>
      <c r="COO211" s="572"/>
      <c r="COP211" s="572"/>
      <c r="COQ211" s="572"/>
      <c r="COR211" s="572"/>
      <c r="COS211" s="572"/>
      <c r="COT211" s="572"/>
      <c r="COU211" s="572"/>
      <c r="COV211" s="572"/>
      <c r="COW211" s="572"/>
      <c r="COX211" s="572"/>
      <c r="COY211" s="572"/>
      <c r="COZ211" s="572"/>
      <c r="CPA211" s="572"/>
      <c r="CPB211" s="572"/>
      <c r="CPC211" s="572"/>
      <c r="CPD211" s="572"/>
      <c r="CPE211" s="572"/>
      <c r="CPF211" s="572"/>
      <c r="CPG211" s="572"/>
      <c r="CPH211" s="572"/>
      <c r="CPI211" s="572"/>
      <c r="CPJ211" s="572"/>
      <c r="CPK211" s="572"/>
      <c r="CPL211" s="572"/>
      <c r="CPM211" s="572"/>
      <c r="CPN211" s="572"/>
      <c r="CPO211" s="572"/>
      <c r="CPP211" s="572"/>
      <c r="CPQ211" s="572"/>
      <c r="CPR211" s="572"/>
      <c r="CPS211" s="572"/>
      <c r="CPT211" s="572"/>
      <c r="CPU211" s="572"/>
      <c r="CPV211" s="572"/>
      <c r="CPW211" s="572"/>
      <c r="CPX211" s="572"/>
      <c r="CPY211" s="572"/>
      <c r="CPZ211" s="572"/>
      <c r="CQA211" s="572"/>
      <c r="CQB211" s="572"/>
      <c r="CQC211" s="572"/>
      <c r="CQD211" s="572"/>
      <c r="CQE211" s="572"/>
      <c r="CQF211" s="572"/>
      <c r="CQG211" s="572"/>
      <c r="CQH211" s="572"/>
      <c r="CQI211" s="572"/>
      <c r="CQJ211" s="572"/>
      <c r="CQK211" s="572"/>
      <c r="CQL211" s="572"/>
      <c r="CQM211" s="572"/>
      <c r="CQN211" s="572"/>
      <c r="CQO211" s="572"/>
      <c r="CQP211" s="572"/>
      <c r="CQQ211" s="572"/>
      <c r="CQR211" s="572"/>
      <c r="CQS211" s="572"/>
      <c r="CQT211" s="572"/>
      <c r="CQU211" s="572"/>
      <c r="CQV211" s="572"/>
      <c r="CQW211" s="572"/>
      <c r="CQX211" s="572"/>
      <c r="CQY211" s="572"/>
      <c r="CQZ211" s="572"/>
      <c r="CRA211" s="572"/>
      <c r="CRB211" s="572"/>
      <c r="CRC211" s="572"/>
      <c r="CRD211" s="572"/>
      <c r="CRE211" s="572"/>
      <c r="CRF211" s="572"/>
      <c r="CRG211" s="572"/>
      <c r="CRH211" s="572"/>
      <c r="CRI211" s="572"/>
      <c r="CRJ211" s="572"/>
      <c r="CRK211" s="572"/>
      <c r="CRL211" s="572"/>
      <c r="CRM211" s="572"/>
      <c r="CRN211" s="572"/>
      <c r="CRO211" s="572"/>
      <c r="CRP211" s="572"/>
      <c r="CRQ211" s="572"/>
      <c r="CRR211" s="572"/>
      <c r="CRS211" s="572"/>
      <c r="CRT211" s="572"/>
      <c r="CRU211" s="572"/>
      <c r="CRV211" s="572"/>
      <c r="CRW211" s="572"/>
      <c r="CRX211" s="572"/>
      <c r="CRY211" s="572"/>
      <c r="CRZ211" s="572"/>
      <c r="CSA211" s="572"/>
      <c r="CSB211" s="572"/>
      <c r="CSC211" s="572"/>
      <c r="CSD211" s="572"/>
      <c r="CSE211" s="572"/>
      <c r="CSF211" s="572"/>
      <c r="CSG211" s="572"/>
      <c r="CSH211" s="572"/>
      <c r="CSI211" s="572"/>
      <c r="CSJ211" s="572"/>
      <c r="CSK211" s="572"/>
      <c r="CSL211" s="572"/>
      <c r="CSM211" s="572"/>
      <c r="CSN211" s="572"/>
      <c r="CSO211" s="572"/>
      <c r="CSP211" s="572"/>
      <c r="CSQ211" s="572"/>
      <c r="CSR211" s="572"/>
      <c r="CSS211" s="572"/>
      <c r="CST211" s="572"/>
      <c r="CSU211" s="572"/>
      <c r="CSV211" s="572"/>
      <c r="CSW211" s="572"/>
      <c r="CSX211" s="572"/>
      <c r="CSY211" s="572"/>
      <c r="CSZ211" s="572"/>
      <c r="CTA211" s="572"/>
      <c r="CTB211" s="572"/>
      <c r="CTC211" s="572"/>
      <c r="CTD211" s="572"/>
      <c r="CTE211" s="572"/>
      <c r="CTF211" s="572"/>
      <c r="CTG211" s="572"/>
      <c r="CTH211" s="572"/>
      <c r="CTI211" s="572"/>
      <c r="CTJ211" s="572"/>
      <c r="CTK211" s="572"/>
      <c r="CTL211" s="572"/>
      <c r="CTM211" s="572"/>
      <c r="CTN211" s="572"/>
      <c r="CTO211" s="572"/>
      <c r="CTP211" s="572"/>
      <c r="CTQ211" s="572"/>
      <c r="CTR211" s="572"/>
      <c r="CTS211" s="572"/>
      <c r="CTT211" s="572"/>
      <c r="CTU211" s="572"/>
      <c r="CTV211" s="572"/>
      <c r="CTW211" s="572"/>
      <c r="CTX211" s="572"/>
      <c r="CTY211" s="572"/>
      <c r="CTZ211" s="572"/>
      <c r="CUA211" s="572"/>
      <c r="CUB211" s="572"/>
      <c r="CUC211" s="572"/>
      <c r="CUD211" s="572"/>
      <c r="CUE211" s="572"/>
      <c r="CUF211" s="572"/>
      <c r="CUG211" s="572"/>
      <c r="CUH211" s="572"/>
      <c r="CUI211" s="572"/>
      <c r="CUJ211" s="572"/>
      <c r="CUK211" s="572"/>
      <c r="CUL211" s="572"/>
      <c r="CUM211" s="572"/>
      <c r="CUN211" s="572"/>
      <c r="CUO211" s="572"/>
      <c r="CUP211" s="572"/>
      <c r="CUQ211" s="572"/>
      <c r="CUR211" s="572"/>
      <c r="CUS211" s="572"/>
      <c r="CUT211" s="572"/>
      <c r="CUU211" s="572"/>
      <c r="CUV211" s="572"/>
      <c r="CUW211" s="572"/>
      <c r="CUX211" s="572"/>
      <c r="CUY211" s="572"/>
      <c r="CUZ211" s="572"/>
      <c r="CVA211" s="572"/>
      <c r="CVB211" s="572"/>
      <c r="CVC211" s="572"/>
      <c r="CVD211" s="572"/>
      <c r="CVE211" s="572"/>
      <c r="CVF211" s="572"/>
      <c r="CVG211" s="572"/>
      <c r="CVH211" s="572"/>
      <c r="CVI211" s="572"/>
      <c r="CVJ211" s="572"/>
      <c r="CVK211" s="572"/>
      <c r="CVL211" s="572"/>
      <c r="CVM211" s="572"/>
      <c r="CVN211" s="572"/>
      <c r="CVO211" s="572"/>
      <c r="CVP211" s="572"/>
      <c r="CVQ211" s="572"/>
      <c r="CVR211" s="572"/>
      <c r="CVS211" s="572"/>
      <c r="CVT211" s="572"/>
      <c r="CVU211" s="572"/>
      <c r="CVV211" s="572"/>
      <c r="CVW211" s="572"/>
      <c r="CVX211" s="572"/>
      <c r="CVY211" s="572"/>
      <c r="CVZ211" s="572"/>
      <c r="CWA211" s="572"/>
      <c r="CWB211" s="572"/>
      <c r="CWC211" s="572"/>
      <c r="CWD211" s="572"/>
      <c r="CWE211" s="572"/>
      <c r="CWF211" s="572"/>
      <c r="CWG211" s="572"/>
      <c r="CWH211" s="572"/>
      <c r="CWI211" s="572"/>
      <c r="CWJ211" s="572"/>
      <c r="CWK211" s="572"/>
      <c r="CWL211" s="572"/>
      <c r="CWM211" s="572"/>
      <c r="CWN211" s="572"/>
      <c r="CWO211" s="572"/>
      <c r="CWP211" s="572"/>
      <c r="CWQ211" s="572"/>
      <c r="CWR211" s="572"/>
      <c r="CWS211" s="572"/>
      <c r="CWT211" s="572"/>
      <c r="CWU211" s="572"/>
      <c r="CWV211" s="572"/>
      <c r="CWW211" s="572"/>
      <c r="CWX211" s="572"/>
      <c r="CWY211" s="572"/>
      <c r="CWZ211" s="572"/>
      <c r="CXA211" s="572"/>
      <c r="CXB211" s="572"/>
      <c r="CXC211" s="572"/>
      <c r="CXD211" s="572"/>
      <c r="CXE211" s="572"/>
      <c r="CXF211" s="572"/>
      <c r="CXG211" s="572"/>
      <c r="CXH211" s="572"/>
      <c r="CXI211" s="572"/>
      <c r="CXJ211" s="572"/>
      <c r="CXK211" s="572"/>
      <c r="CXL211" s="572"/>
      <c r="CXM211" s="572"/>
      <c r="CXN211" s="572"/>
      <c r="CXO211" s="572"/>
      <c r="CXP211" s="572"/>
      <c r="CXQ211" s="572"/>
      <c r="CXR211" s="572"/>
      <c r="CXS211" s="572"/>
      <c r="CXT211" s="572"/>
      <c r="CXU211" s="572"/>
      <c r="CXV211" s="572"/>
      <c r="CXW211" s="572"/>
      <c r="CXX211" s="572"/>
      <c r="CXY211" s="572"/>
      <c r="CXZ211" s="572"/>
      <c r="CYA211" s="572"/>
      <c r="CYB211" s="572"/>
      <c r="CYC211" s="572"/>
      <c r="CYD211" s="572"/>
      <c r="CYE211" s="572"/>
      <c r="CYF211" s="572"/>
      <c r="CYG211" s="572"/>
      <c r="CYH211" s="572"/>
      <c r="CYI211" s="572"/>
      <c r="CYJ211" s="572"/>
      <c r="CYK211" s="572"/>
      <c r="CYL211" s="572"/>
      <c r="CYM211" s="572"/>
      <c r="CYN211" s="572"/>
      <c r="CYO211" s="572"/>
      <c r="CYP211" s="572"/>
      <c r="CYQ211" s="572"/>
      <c r="CYR211" s="572"/>
      <c r="CYS211" s="572"/>
      <c r="CYT211" s="572"/>
      <c r="CYU211" s="572"/>
      <c r="CYV211" s="572"/>
      <c r="CYW211" s="572"/>
      <c r="CYX211" s="572"/>
      <c r="CYY211" s="572"/>
      <c r="CYZ211" s="572"/>
      <c r="CZA211" s="572"/>
      <c r="CZB211" s="572"/>
      <c r="CZC211" s="572"/>
      <c r="CZD211" s="572"/>
      <c r="CZE211" s="572"/>
      <c r="CZF211" s="572"/>
      <c r="CZG211" s="572"/>
      <c r="CZH211" s="572"/>
      <c r="CZI211" s="572"/>
      <c r="CZJ211" s="572"/>
      <c r="CZK211" s="572"/>
      <c r="CZL211" s="572"/>
      <c r="CZM211" s="572"/>
      <c r="CZN211" s="572"/>
      <c r="CZO211" s="572"/>
      <c r="CZP211" s="572"/>
      <c r="CZQ211" s="572"/>
      <c r="CZR211" s="572"/>
      <c r="CZS211" s="572"/>
      <c r="CZT211" s="572"/>
      <c r="CZU211" s="572"/>
      <c r="CZV211" s="572"/>
      <c r="CZW211" s="572"/>
      <c r="CZX211" s="572"/>
      <c r="CZY211" s="572"/>
      <c r="CZZ211" s="572"/>
      <c r="DAA211" s="572"/>
      <c r="DAB211" s="572"/>
      <c r="DAC211" s="572"/>
      <c r="DAD211" s="572"/>
      <c r="DAE211" s="572"/>
      <c r="DAF211" s="572"/>
      <c r="DAG211" s="572"/>
      <c r="DAH211" s="572"/>
      <c r="DAI211" s="572"/>
      <c r="DAJ211" s="572"/>
      <c r="DAK211" s="572"/>
      <c r="DAL211" s="572"/>
      <c r="DAM211" s="572"/>
      <c r="DAN211" s="572"/>
      <c r="DAO211" s="572"/>
      <c r="DAP211" s="572"/>
      <c r="DAQ211" s="572"/>
      <c r="DAR211" s="572"/>
      <c r="DAS211" s="572"/>
      <c r="DAT211" s="572"/>
      <c r="DAU211" s="572"/>
      <c r="DAV211" s="572"/>
      <c r="DAW211" s="572"/>
      <c r="DAX211" s="572"/>
      <c r="DAY211" s="572"/>
      <c r="DAZ211" s="572"/>
      <c r="DBA211" s="572"/>
      <c r="DBB211" s="572"/>
      <c r="DBC211" s="572"/>
      <c r="DBD211" s="572"/>
      <c r="DBE211" s="572"/>
      <c r="DBF211" s="572"/>
      <c r="DBG211" s="572"/>
      <c r="DBH211" s="572"/>
      <c r="DBI211" s="572"/>
      <c r="DBJ211" s="572"/>
      <c r="DBK211" s="572"/>
      <c r="DBL211" s="572"/>
      <c r="DBM211" s="572"/>
      <c r="DBN211" s="572"/>
      <c r="DBO211" s="572"/>
      <c r="DBP211" s="572"/>
      <c r="DBQ211" s="572"/>
      <c r="DBR211" s="572"/>
      <c r="DBS211" s="572"/>
      <c r="DBT211" s="572"/>
      <c r="DBU211" s="572"/>
      <c r="DBV211" s="572"/>
      <c r="DBW211" s="572"/>
      <c r="DBX211" s="572"/>
      <c r="DBY211" s="572"/>
      <c r="DBZ211" s="572"/>
      <c r="DCA211" s="572"/>
      <c r="DCB211" s="572"/>
      <c r="DCC211" s="572"/>
      <c r="DCD211" s="572"/>
      <c r="DCE211" s="572"/>
      <c r="DCF211" s="572"/>
      <c r="DCG211" s="572"/>
      <c r="DCH211" s="572"/>
      <c r="DCI211" s="572"/>
      <c r="DCJ211" s="572"/>
      <c r="DCK211" s="572"/>
      <c r="DCL211" s="572"/>
      <c r="DCM211" s="572"/>
      <c r="DCN211" s="572"/>
      <c r="DCO211" s="572"/>
      <c r="DCP211" s="572"/>
      <c r="DCQ211" s="572"/>
      <c r="DCR211" s="572"/>
      <c r="DCS211" s="572"/>
      <c r="DCT211" s="572"/>
      <c r="DCU211" s="572"/>
      <c r="DCV211" s="572"/>
      <c r="DCW211" s="572"/>
      <c r="DCX211" s="572"/>
      <c r="DCY211" s="572"/>
      <c r="DCZ211" s="572"/>
      <c r="DDA211" s="572"/>
      <c r="DDB211" s="572"/>
      <c r="DDC211" s="572"/>
      <c r="DDD211" s="572"/>
      <c r="DDE211" s="572"/>
      <c r="DDF211" s="572"/>
      <c r="DDG211" s="572"/>
      <c r="DDH211" s="572"/>
      <c r="DDI211" s="572"/>
      <c r="DDJ211" s="572"/>
      <c r="DDK211" s="572"/>
      <c r="DDL211" s="572"/>
      <c r="DDM211" s="572"/>
      <c r="DDN211" s="572"/>
      <c r="DDO211" s="572"/>
      <c r="DDP211" s="572"/>
      <c r="DDQ211" s="572"/>
      <c r="DDR211" s="572"/>
      <c r="DDS211" s="572"/>
      <c r="DDT211" s="572"/>
      <c r="DDU211" s="572"/>
      <c r="DDV211" s="572"/>
      <c r="DDW211" s="572"/>
      <c r="DDX211" s="572"/>
      <c r="DDY211" s="572"/>
      <c r="DDZ211" s="572"/>
      <c r="DEA211" s="572"/>
      <c r="DEB211" s="572"/>
      <c r="DEC211" s="572"/>
      <c r="DED211" s="572"/>
      <c r="DEE211" s="572"/>
      <c r="DEF211" s="572"/>
      <c r="DEG211" s="572"/>
      <c r="DEH211" s="572"/>
      <c r="DEI211" s="572"/>
      <c r="DEJ211" s="572"/>
      <c r="DEK211" s="572"/>
      <c r="DEL211" s="572"/>
      <c r="DEM211" s="572"/>
      <c r="DEN211" s="572"/>
      <c r="DEO211" s="572"/>
      <c r="DEP211" s="572"/>
      <c r="DEQ211" s="572"/>
      <c r="DER211" s="572"/>
      <c r="DES211" s="572"/>
      <c r="DET211" s="572"/>
      <c r="DEU211" s="572"/>
      <c r="DEV211" s="572"/>
      <c r="DEW211" s="572"/>
      <c r="DEX211" s="572"/>
      <c r="DEY211" s="572"/>
      <c r="DEZ211" s="572"/>
      <c r="DFA211" s="572"/>
      <c r="DFB211" s="572"/>
      <c r="DFC211" s="572"/>
      <c r="DFD211" s="572"/>
      <c r="DFE211" s="572"/>
      <c r="DFF211" s="572"/>
      <c r="DFG211" s="572"/>
      <c r="DFH211" s="572"/>
      <c r="DFI211" s="572"/>
      <c r="DFJ211" s="572"/>
      <c r="DFK211" s="572"/>
      <c r="DFL211" s="572"/>
      <c r="DFM211" s="572"/>
      <c r="DFN211" s="572"/>
      <c r="DFO211" s="572"/>
      <c r="DFP211" s="572"/>
      <c r="DFQ211" s="572"/>
      <c r="DFR211" s="572"/>
      <c r="DFS211" s="572"/>
      <c r="DFT211" s="572"/>
      <c r="DFU211" s="572"/>
      <c r="DFV211" s="572"/>
      <c r="DFW211" s="572"/>
      <c r="DFX211" s="572"/>
      <c r="DFY211" s="572"/>
      <c r="DFZ211" s="572"/>
      <c r="DGA211" s="572"/>
      <c r="DGB211" s="572"/>
      <c r="DGC211" s="572"/>
      <c r="DGD211" s="572"/>
      <c r="DGE211" s="572"/>
      <c r="DGF211" s="572"/>
      <c r="DGG211" s="572"/>
      <c r="DGH211" s="572"/>
      <c r="DGI211" s="572"/>
      <c r="DGJ211" s="572"/>
      <c r="DGK211" s="572"/>
      <c r="DGL211" s="572"/>
      <c r="DGM211" s="572"/>
      <c r="DGN211" s="572"/>
      <c r="DGO211" s="572"/>
      <c r="DGP211" s="572"/>
      <c r="DGQ211" s="572"/>
      <c r="DGR211" s="572"/>
      <c r="DGS211" s="572"/>
      <c r="DGT211" s="572"/>
      <c r="DGU211" s="572"/>
      <c r="DGV211" s="572"/>
      <c r="DGW211" s="572"/>
      <c r="DGX211" s="572"/>
      <c r="DGY211" s="572"/>
      <c r="DGZ211" s="572"/>
      <c r="DHA211" s="572"/>
      <c r="DHB211" s="572"/>
      <c r="DHC211" s="572"/>
      <c r="DHD211" s="572"/>
      <c r="DHE211" s="572"/>
      <c r="DHF211" s="572"/>
      <c r="DHG211" s="572"/>
      <c r="DHH211" s="572"/>
      <c r="DHI211" s="572"/>
      <c r="DHJ211" s="572"/>
      <c r="DHK211" s="572"/>
      <c r="DHL211" s="572"/>
      <c r="DHM211" s="572"/>
      <c r="DHN211" s="572"/>
      <c r="DHO211" s="572"/>
      <c r="DHP211" s="572"/>
      <c r="DHQ211" s="572"/>
      <c r="DHR211" s="572"/>
      <c r="DHS211" s="572"/>
      <c r="DHT211" s="572"/>
      <c r="DHU211" s="572"/>
      <c r="DHV211" s="572"/>
      <c r="DHW211" s="572"/>
      <c r="DHX211" s="572"/>
      <c r="DHY211" s="572"/>
      <c r="DHZ211" s="572"/>
      <c r="DIA211" s="572"/>
      <c r="DIB211" s="572"/>
      <c r="DIC211" s="572"/>
      <c r="DID211" s="572"/>
      <c r="DIE211" s="572"/>
      <c r="DIF211" s="572"/>
      <c r="DIG211" s="572"/>
      <c r="DIH211" s="572"/>
      <c r="DII211" s="572"/>
      <c r="DIJ211" s="572"/>
      <c r="DIK211" s="572"/>
      <c r="DIL211" s="572"/>
      <c r="DIM211" s="572"/>
      <c r="DIN211" s="572"/>
      <c r="DIO211" s="572"/>
      <c r="DIP211" s="572"/>
      <c r="DIQ211" s="572"/>
      <c r="DIR211" s="572"/>
      <c r="DIS211" s="572"/>
      <c r="DIT211" s="572"/>
      <c r="DIU211" s="572"/>
      <c r="DIV211" s="572"/>
      <c r="DIW211" s="572"/>
      <c r="DIX211" s="572"/>
      <c r="DIY211" s="572"/>
      <c r="DIZ211" s="572"/>
      <c r="DJA211" s="572"/>
      <c r="DJB211" s="572"/>
      <c r="DJC211" s="572"/>
      <c r="DJD211" s="572"/>
      <c r="DJE211" s="572"/>
      <c r="DJF211" s="572"/>
      <c r="DJG211" s="572"/>
      <c r="DJH211" s="572"/>
      <c r="DJI211" s="572"/>
      <c r="DJJ211" s="572"/>
      <c r="DJK211" s="572"/>
      <c r="DJL211" s="572"/>
      <c r="DJM211" s="572"/>
      <c r="DJN211" s="572"/>
      <c r="DJO211" s="572"/>
      <c r="DJP211" s="572"/>
      <c r="DJQ211" s="572"/>
      <c r="DJR211" s="572"/>
      <c r="DJS211" s="572"/>
      <c r="DJT211" s="572"/>
      <c r="DJU211" s="572"/>
      <c r="DJV211" s="572"/>
      <c r="DJW211" s="572"/>
      <c r="DJX211" s="572"/>
      <c r="DJY211" s="572"/>
      <c r="DJZ211" s="572"/>
      <c r="DKA211" s="572"/>
      <c r="DKB211" s="572"/>
      <c r="DKC211" s="572"/>
      <c r="DKD211" s="572"/>
      <c r="DKE211" s="572"/>
      <c r="DKF211" s="572"/>
      <c r="DKG211" s="572"/>
      <c r="DKH211" s="572"/>
      <c r="DKI211" s="572"/>
      <c r="DKJ211" s="572"/>
      <c r="DKK211" s="572"/>
      <c r="DKL211" s="572"/>
      <c r="DKM211" s="572"/>
      <c r="DKN211" s="572"/>
      <c r="DKO211" s="572"/>
      <c r="DKP211" s="572"/>
      <c r="DKQ211" s="572"/>
      <c r="DKR211" s="572"/>
      <c r="DKS211" s="572"/>
      <c r="DKT211" s="572"/>
      <c r="DKU211" s="572"/>
      <c r="DKV211" s="572"/>
      <c r="DKW211" s="572"/>
      <c r="DKX211" s="572"/>
      <c r="DKY211" s="572"/>
      <c r="DKZ211" s="572"/>
      <c r="DLA211" s="572"/>
      <c r="DLB211" s="572"/>
      <c r="DLC211" s="572"/>
      <c r="DLD211" s="572"/>
      <c r="DLE211" s="572"/>
      <c r="DLF211" s="572"/>
      <c r="DLG211" s="572"/>
      <c r="DLH211" s="572"/>
      <c r="DLI211" s="572"/>
      <c r="DLJ211" s="572"/>
      <c r="DLK211" s="572"/>
      <c r="DLL211" s="572"/>
      <c r="DLM211" s="572"/>
      <c r="DLN211" s="572"/>
      <c r="DLO211" s="572"/>
      <c r="DLP211" s="572"/>
      <c r="DLQ211" s="572"/>
      <c r="DLR211" s="572"/>
      <c r="DLS211" s="572"/>
      <c r="DLT211" s="572"/>
      <c r="DLU211" s="572"/>
      <c r="DLV211" s="572"/>
      <c r="DLW211" s="572"/>
      <c r="DLX211" s="572"/>
      <c r="DLY211" s="572"/>
      <c r="DLZ211" s="572"/>
      <c r="DMA211" s="572"/>
      <c r="DMB211" s="572"/>
      <c r="DMC211" s="572"/>
      <c r="DMD211" s="572"/>
      <c r="DME211" s="572"/>
      <c r="DMF211" s="572"/>
      <c r="DMG211" s="572"/>
      <c r="DMH211" s="572"/>
      <c r="DMI211" s="572"/>
      <c r="DMJ211" s="572"/>
      <c r="DMK211" s="572"/>
      <c r="DML211" s="572"/>
      <c r="DMM211" s="572"/>
      <c r="DMN211" s="572"/>
      <c r="DMO211" s="572"/>
      <c r="DMP211" s="572"/>
      <c r="DMQ211" s="572"/>
      <c r="DMR211" s="572"/>
      <c r="DMS211" s="572"/>
      <c r="DMT211" s="572"/>
      <c r="DMU211" s="572"/>
      <c r="DMV211" s="572"/>
      <c r="DMW211" s="572"/>
      <c r="DMX211" s="572"/>
      <c r="DMY211" s="572"/>
      <c r="DMZ211" s="572"/>
      <c r="DNA211" s="572"/>
      <c r="DNB211" s="572"/>
      <c r="DNC211" s="572"/>
      <c r="DND211" s="572"/>
      <c r="DNE211" s="572"/>
      <c r="DNF211" s="572"/>
      <c r="DNG211" s="572"/>
      <c r="DNH211" s="572"/>
      <c r="DNI211" s="572"/>
      <c r="DNJ211" s="572"/>
      <c r="DNK211" s="572"/>
      <c r="DNL211" s="572"/>
      <c r="DNM211" s="572"/>
      <c r="DNN211" s="572"/>
      <c r="DNO211" s="572"/>
      <c r="DNP211" s="572"/>
      <c r="DNQ211" s="572"/>
      <c r="DNR211" s="572"/>
      <c r="DNS211" s="572"/>
      <c r="DNT211" s="572"/>
      <c r="DNU211" s="572"/>
      <c r="DNV211" s="572"/>
      <c r="DNW211" s="572"/>
      <c r="DNX211" s="572"/>
      <c r="DNY211" s="572"/>
      <c r="DNZ211" s="572"/>
      <c r="DOA211" s="572"/>
      <c r="DOB211" s="572"/>
      <c r="DOC211" s="572"/>
      <c r="DOD211" s="572"/>
      <c r="DOE211" s="572"/>
      <c r="DOF211" s="572"/>
      <c r="DOG211" s="572"/>
      <c r="DOH211" s="572"/>
      <c r="DOI211" s="572"/>
      <c r="DOJ211" s="572"/>
      <c r="DOK211" s="572"/>
      <c r="DOL211" s="572"/>
      <c r="DOM211" s="572"/>
      <c r="DON211" s="572"/>
      <c r="DOO211" s="572"/>
      <c r="DOP211" s="572"/>
      <c r="DOQ211" s="572"/>
      <c r="DOR211" s="572"/>
      <c r="DOS211" s="572"/>
      <c r="DOT211" s="572"/>
      <c r="DOU211" s="572"/>
      <c r="DOV211" s="572"/>
      <c r="DOW211" s="572"/>
      <c r="DOX211" s="572"/>
      <c r="DOY211" s="572"/>
      <c r="DOZ211" s="572"/>
      <c r="DPA211" s="572"/>
      <c r="DPB211" s="572"/>
      <c r="DPC211" s="572"/>
      <c r="DPD211" s="572"/>
      <c r="DPE211" s="572"/>
      <c r="DPF211" s="572"/>
      <c r="DPG211" s="572"/>
      <c r="DPH211" s="572"/>
      <c r="DPI211" s="572"/>
      <c r="DPJ211" s="572"/>
      <c r="DPK211" s="572"/>
      <c r="DPL211" s="572"/>
      <c r="DPM211" s="572"/>
      <c r="DPN211" s="572"/>
      <c r="DPO211" s="572"/>
      <c r="DPP211" s="572"/>
      <c r="DPQ211" s="572"/>
      <c r="DPR211" s="572"/>
      <c r="DPS211" s="572"/>
      <c r="DPT211" s="572"/>
      <c r="DPU211" s="572"/>
      <c r="DPV211" s="572"/>
      <c r="DPW211" s="572"/>
      <c r="DPX211" s="572"/>
      <c r="DPY211" s="572"/>
      <c r="DPZ211" s="572"/>
      <c r="DQA211" s="572"/>
      <c r="DQB211" s="572"/>
      <c r="DQC211" s="572"/>
      <c r="DQD211" s="572"/>
      <c r="DQE211" s="572"/>
      <c r="DQF211" s="572"/>
      <c r="DQG211" s="572"/>
      <c r="DQH211" s="572"/>
      <c r="DQI211" s="572"/>
      <c r="DQJ211" s="572"/>
      <c r="DQK211" s="572"/>
      <c r="DQL211" s="572"/>
      <c r="DQM211" s="572"/>
      <c r="DQN211" s="572"/>
      <c r="DQO211" s="572"/>
      <c r="DQP211" s="572"/>
      <c r="DQQ211" s="572"/>
      <c r="DQR211" s="572"/>
      <c r="DQS211" s="572"/>
      <c r="DQT211" s="572"/>
      <c r="DQU211" s="572"/>
      <c r="DQV211" s="572"/>
      <c r="DQW211" s="572"/>
      <c r="DQX211" s="572"/>
      <c r="DQY211" s="572"/>
      <c r="DQZ211" s="572"/>
      <c r="DRA211" s="572"/>
      <c r="DRB211" s="572"/>
      <c r="DRC211" s="572"/>
      <c r="DRD211" s="572"/>
      <c r="DRE211" s="572"/>
      <c r="DRF211" s="572"/>
      <c r="DRG211" s="572"/>
      <c r="DRH211" s="572"/>
      <c r="DRI211" s="572"/>
      <c r="DRJ211" s="572"/>
      <c r="DRK211" s="572"/>
      <c r="DRL211" s="572"/>
      <c r="DRM211" s="572"/>
      <c r="DRN211" s="572"/>
      <c r="DRO211" s="572"/>
      <c r="DRP211" s="572"/>
      <c r="DRQ211" s="572"/>
      <c r="DRR211" s="572"/>
      <c r="DRS211" s="572"/>
      <c r="DRT211" s="572"/>
      <c r="DRU211" s="572"/>
      <c r="DRV211" s="572"/>
      <c r="DRW211" s="572"/>
      <c r="DRX211" s="572"/>
      <c r="DRY211" s="572"/>
      <c r="DRZ211" s="572"/>
      <c r="DSA211" s="572"/>
      <c r="DSB211" s="572"/>
      <c r="DSC211" s="572"/>
      <c r="DSD211" s="572"/>
      <c r="DSE211" s="572"/>
      <c r="DSF211" s="572"/>
      <c r="DSG211" s="572"/>
      <c r="DSH211" s="572"/>
      <c r="DSI211" s="572"/>
      <c r="DSJ211" s="572"/>
      <c r="DSK211" s="572"/>
      <c r="DSL211" s="572"/>
      <c r="DSM211" s="572"/>
      <c r="DSN211" s="572"/>
      <c r="DSO211" s="572"/>
      <c r="DSP211" s="572"/>
      <c r="DSQ211" s="572"/>
      <c r="DSR211" s="572"/>
      <c r="DSS211" s="572"/>
      <c r="DST211" s="572"/>
      <c r="DSU211" s="572"/>
      <c r="DSV211" s="572"/>
      <c r="DSW211" s="572"/>
      <c r="DSX211" s="572"/>
      <c r="DSY211" s="572"/>
      <c r="DSZ211" s="572"/>
      <c r="DTA211" s="572"/>
      <c r="DTB211" s="572"/>
      <c r="DTC211" s="572"/>
      <c r="DTD211" s="572"/>
      <c r="DTE211" s="572"/>
      <c r="DTF211" s="572"/>
      <c r="DTG211" s="572"/>
      <c r="DTH211" s="572"/>
      <c r="DTI211" s="572"/>
      <c r="DTJ211" s="572"/>
      <c r="DTK211" s="572"/>
      <c r="DTL211" s="572"/>
      <c r="DTM211" s="572"/>
      <c r="DTN211" s="572"/>
      <c r="DTO211" s="572"/>
      <c r="DTP211" s="572"/>
      <c r="DTQ211" s="572"/>
      <c r="DTR211" s="572"/>
      <c r="DTS211" s="572"/>
      <c r="DTT211" s="572"/>
      <c r="DTU211" s="572"/>
      <c r="DTV211" s="572"/>
      <c r="DTW211" s="572"/>
      <c r="DTX211" s="572"/>
      <c r="DTY211" s="572"/>
      <c r="DTZ211" s="572"/>
      <c r="DUA211" s="572"/>
      <c r="DUB211" s="572"/>
      <c r="DUC211" s="572"/>
      <c r="DUD211" s="572"/>
      <c r="DUE211" s="572"/>
      <c r="DUF211" s="572"/>
      <c r="DUG211" s="572"/>
      <c r="DUH211" s="572"/>
      <c r="DUI211" s="572"/>
      <c r="DUJ211" s="572"/>
      <c r="DUK211" s="572"/>
      <c r="DUL211" s="572"/>
      <c r="DUM211" s="572"/>
      <c r="DUN211" s="572"/>
      <c r="DUO211" s="572"/>
      <c r="DUP211" s="572"/>
      <c r="DUQ211" s="572"/>
      <c r="DUR211" s="572"/>
      <c r="DUS211" s="572"/>
      <c r="DUT211" s="572"/>
      <c r="DUU211" s="572"/>
      <c r="DUV211" s="572"/>
      <c r="DUW211" s="572"/>
      <c r="DUX211" s="572"/>
      <c r="DUY211" s="572"/>
      <c r="DUZ211" s="572"/>
      <c r="DVA211" s="572"/>
      <c r="DVB211" s="572"/>
      <c r="DVC211" s="572"/>
      <c r="DVD211" s="572"/>
      <c r="DVE211" s="572"/>
      <c r="DVF211" s="572"/>
      <c r="DVG211" s="572"/>
      <c r="DVH211" s="572"/>
      <c r="DVI211" s="572"/>
      <c r="DVJ211" s="572"/>
      <c r="DVK211" s="572"/>
      <c r="DVL211" s="572"/>
      <c r="DVM211" s="572"/>
      <c r="DVN211" s="572"/>
      <c r="DVO211" s="572"/>
      <c r="DVP211" s="572"/>
      <c r="DVQ211" s="572"/>
      <c r="DVR211" s="572"/>
      <c r="DVS211" s="572"/>
      <c r="DVT211" s="572"/>
      <c r="DVU211" s="572"/>
      <c r="DVV211" s="572"/>
      <c r="DVW211" s="572"/>
      <c r="DVX211" s="572"/>
      <c r="DVY211" s="572"/>
      <c r="DVZ211" s="572"/>
      <c r="DWA211" s="572"/>
      <c r="DWB211" s="572"/>
      <c r="DWC211" s="572"/>
      <c r="DWD211" s="572"/>
      <c r="DWE211" s="572"/>
      <c r="DWF211" s="572"/>
      <c r="DWG211" s="572"/>
      <c r="DWH211" s="572"/>
      <c r="DWI211" s="572"/>
      <c r="DWJ211" s="572"/>
      <c r="DWK211" s="572"/>
      <c r="DWL211" s="572"/>
      <c r="DWM211" s="572"/>
      <c r="DWN211" s="572"/>
      <c r="DWO211" s="572"/>
      <c r="DWP211" s="572"/>
      <c r="DWQ211" s="572"/>
      <c r="DWR211" s="572"/>
      <c r="DWS211" s="572"/>
      <c r="DWT211" s="572"/>
      <c r="DWU211" s="572"/>
      <c r="DWV211" s="572"/>
      <c r="DWW211" s="572"/>
      <c r="DWX211" s="572"/>
      <c r="DWY211" s="572"/>
      <c r="DWZ211" s="572"/>
      <c r="DXA211" s="572"/>
      <c r="DXB211" s="572"/>
      <c r="DXC211" s="572"/>
      <c r="DXD211" s="572"/>
      <c r="DXE211" s="572"/>
      <c r="DXF211" s="572"/>
      <c r="DXG211" s="572"/>
      <c r="DXH211" s="572"/>
      <c r="DXI211" s="572"/>
      <c r="DXJ211" s="572"/>
      <c r="DXK211" s="572"/>
      <c r="DXL211" s="572"/>
      <c r="DXM211" s="572"/>
      <c r="DXN211" s="572"/>
      <c r="DXO211" s="572"/>
      <c r="DXP211" s="572"/>
      <c r="DXQ211" s="572"/>
      <c r="DXR211" s="572"/>
      <c r="DXS211" s="572"/>
      <c r="DXT211" s="572"/>
      <c r="DXU211" s="572"/>
      <c r="DXV211" s="572"/>
      <c r="DXW211" s="572"/>
      <c r="DXX211" s="572"/>
      <c r="DXY211" s="572"/>
      <c r="DXZ211" s="572"/>
      <c r="DYA211" s="572"/>
      <c r="DYB211" s="572"/>
      <c r="DYC211" s="572"/>
      <c r="DYD211" s="572"/>
      <c r="DYE211" s="572"/>
      <c r="DYF211" s="572"/>
      <c r="DYG211" s="572"/>
      <c r="DYH211" s="572"/>
      <c r="DYI211" s="572"/>
      <c r="DYJ211" s="572"/>
      <c r="DYK211" s="572"/>
      <c r="DYL211" s="572"/>
      <c r="DYM211" s="572"/>
      <c r="DYN211" s="572"/>
      <c r="DYO211" s="572"/>
      <c r="DYP211" s="572"/>
      <c r="DYQ211" s="572"/>
      <c r="DYR211" s="572"/>
      <c r="DYS211" s="572"/>
      <c r="DYT211" s="572"/>
      <c r="DYU211" s="572"/>
      <c r="DYV211" s="572"/>
      <c r="DYW211" s="572"/>
      <c r="DYX211" s="572"/>
      <c r="DYY211" s="572"/>
      <c r="DYZ211" s="572"/>
      <c r="DZA211" s="572"/>
      <c r="DZB211" s="572"/>
      <c r="DZC211" s="572"/>
      <c r="DZD211" s="572"/>
      <c r="DZE211" s="572"/>
      <c r="DZF211" s="572"/>
      <c r="DZG211" s="572"/>
      <c r="DZH211" s="572"/>
      <c r="DZI211" s="572"/>
      <c r="DZJ211" s="572"/>
      <c r="DZK211" s="572"/>
      <c r="DZL211" s="572"/>
      <c r="DZM211" s="572"/>
      <c r="DZN211" s="572"/>
      <c r="DZO211" s="572"/>
      <c r="DZP211" s="572"/>
      <c r="DZQ211" s="572"/>
      <c r="DZR211" s="572"/>
      <c r="DZS211" s="572"/>
      <c r="DZT211" s="572"/>
      <c r="DZU211" s="572"/>
      <c r="DZV211" s="572"/>
      <c r="DZW211" s="572"/>
      <c r="DZX211" s="572"/>
      <c r="DZY211" s="572"/>
      <c r="DZZ211" s="572"/>
      <c r="EAA211" s="572"/>
      <c r="EAB211" s="572"/>
      <c r="EAC211" s="572"/>
      <c r="EAD211" s="572"/>
      <c r="EAE211" s="572"/>
      <c r="EAF211" s="572"/>
      <c r="EAG211" s="572"/>
      <c r="EAH211" s="572"/>
      <c r="EAI211" s="572"/>
      <c r="EAJ211" s="572"/>
      <c r="EAK211" s="572"/>
      <c r="EAL211" s="572"/>
      <c r="EAM211" s="572"/>
      <c r="EAN211" s="572"/>
      <c r="EAO211" s="572"/>
      <c r="EAP211" s="572"/>
      <c r="EAQ211" s="572"/>
      <c r="EAR211" s="572"/>
      <c r="EAS211" s="572"/>
      <c r="EAT211" s="572"/>
      <c r="EAU211" s="572"/>
      <c r="EAV211" s="572"/>
      <c r="EAW211" s="572"/>
      <c r="EAX211" s="572"/>
      <c r="EAY211" s="572"/>
      <c r="EAZ211" s="572"/>
      <c r="EBA211" s="572"/>
      <c r="EBB211" s="572"/>
      <c r="EBC211" s="572"/>
      <c r="EBD211" s="572"/>
      <c r="EBE211" s="572"/>
      <c r="EBF211" s="572"/>
      <c r="EBG211" s="572"/>
      <c r="EBH211" s="572"/>
      <c r="EBI211" s="572"/>
      <c r="EBJ211" s="572"/>
      <c r="EBK211" s="572"/>
      <c r="EBL211" s="572"/>
      <c r="EBM211" s="572"/>
      <c r="EBN211" s="572"/>
      <c r="EBO211" s="572"/>
      <c r="EBP211" s="572"/>
      <c r="EBQ211" s="572"/>
      <c r="EBR211" s="572"/>
      <c r="EBS211" s="572"/>
      <c r="EBT211" s="572"/>
      <c r="EBU211" s="572"/>
      <c r="EBV211" s="572"/>
      <c r="EBW211" s="572"/>
      <c r="EBX211" s="572"/>
      <c r="EBY211" s="572"/>
      <c r="EBZ211" s="572"/>
      <c r="ECA211" s="572"/>
      <c r="ECB211" s="572"/>
      <c r="ECC211" s="572"/>
      <c r="ECD211" s="572"/>
      <c r="ECE211" s="572"/>
      <c r="ECF211" s="572"/>
      <c r="ECG211" s="572"/>
      <c r="ECH211" s="572"/>
      <c r="ECI211" s="572"/>
      <c r="ECJ211" s="572"/>
      <c r="ECK211" s="572"/>
      <c r="ECL211" s="572"/>
      <c r="ECM211" s="572"/>
      <c r="ECN211" s="572"/>
      <c r="ECO211" s="572"/>
      <c r="ECP211" s="572"/>
      <c r="ECQ211" s="572"/>
      <c r="ECR211" s="572"/>
      <c r="ECS211" s="572"/>
      <c r="ECT211" s="572"/>
      <c r="ECU211" s="572"/>
      <c r="ECV211" s="572"/>
      <c r="ECW211" s="572"/>
      <c r="ECX211" s="572"/>
      <c r="ECY211" s="572"/>
      <c r="ECZ211" s="572"/>
      <c r="EDA211" s="572"/>
      <c r="EDB211" s="572"/>
      <c r="EDC211" s="572"/>
      <c r="EDD211" s="572"/>
      <c r="EDE211" s="572"/>
      <c r="EDF211" s="572"/>
      <c r="EDG211" s="572"/>
      <c r="EDH211" s="572"/>
      <c r="EDI211" s="572"/>
      <c r="EDJ211" s="572"/>
      <c r="EDK211" s="572"/>
      <c r="EDL211" s="572"/>
      <c r="EDM211" s="572"/>
      <c r="EDN211" s="572"/>
      <c r="EDO211" s="572"/>
      <c r="EDP211" s="572"/>
      <c r="EDQ211" s="572"/>
      <c r="EDR211" s="572"/>
      <c r="EDS211" s="572"/>
      <c r="EDT211" s="572"/>
      <c r="EDU211" s="572"/>
      <c r="EDV211" s="572"/>
      <c r="EDW211" s="572"/>
      <c r="EDX211" s="572"/>
      <c r="EDY211" s="572"/>
      <c r="EDZ211" s="572"/>
      <c r="EEA211" s="572"/>
      <c r="EEB211" s="572"/>
      <c r="EEC211" s="572"/>
      <c r="EED211" s="572"/>
      <c r="EEE211" s="572"/>
      <c r="EEF211" s="572"/>
      <c r="EEG211" s="572"/>
      <c r="EEH211" s="572"/>
      <c r="EEI211" s="572"/>
      <c r="EEJ211" s="572"/>
      <c r="EEK211" s="572"/>
      <c r="EEL211" s="572"/>
      <c r="EEM211" s="572"/>
      <c r="EEN211" s="572"/>
      <c r="EEO211" s="572"/>
      <c r="EEP211" s="572"/>
      <c r="EEQ211" s="572"/>
      <c r="EER211" s="572"/>
      <c r="EES211" s="572"/>
      <c r="EET211" s="572"/>
      <c r="EEU211" s="572"/>
      <c r="EEV211" s="572"/>
      <c r="EEW211" s="572"/>
      <c r="EEX211" s="572"/>
      <c r="EEY211" s="572"/>
      <c r="EEZ211" s="572"/>
      <c r="EFA211" s="572"/>
      <c r="EFB211" s="572"/>
      <c r="EFC211" s="572"/>
      <c r="EFD211" s="572"/>
      <c r="EFE211" s="572"/>
      <c r="EFF211" s="572"/>
      <c r="EFG211" s="572"/>
      <c r="EFH211" s="572"/>
      <c r="EFI211" s="572"/>
      <c r="EFJ211" s="572"/>
      <c r="EFK211" s="572"/>
      <c r="EFL211" s="572"/>
      <c r="EFM211" s="572"/>
      <c r="EFN211" s="572"/>
      <c r="EFO211" s="572"/>
      <c r="EFP211" s="572"/>
      <c r="EFQ211" s="572"/>
      <c r="EFR211" s="572"/>
      <c r="EFS211" s="572"/>
      <c r="EFT211" s="572"/>
      <c r="EFU211" s="572"/>
      <c r="EFV211" s="572"/>
      <c r="EFW211" s="572"/>
      <c r="EFX211" s="572"/>
      <c r="EFY211" s="572"/>
      <c r="EFZ211" s="572"/>
      <c r="EGA211" s="572"/>
      <c r="EGB211" s="572"/>
      <c r="EGC211" s="572"/>
      <c r="EGD211" s="572"/>
      <c r="EGE211" s="572"/>
      <c r="EGF211" s="572"/>
      <c r="EGG211" s="572"/>
      <c r="EGH211" s="572"/>
      <c r="EGI211" s="572"/>
      <c r="EGJ211" s="572"/>
      <c r="EGK211" s="572"/>
      <c r="EGL211" s="572"/>
      <c r="EGM211" s="572"/>
      <c r="EGN211" s="572"/>
      <c r="EGO211" s="572"/>
      <c r="EGP211" s="572"/>
      <c r="EGQ211" s="572"/>
      <c r="EGR211" s="572"/>
      <c r="EGS211" s="572"/>
      <c r="EGT211" s="572"/>
      <c r="EGU211" s="572"/>
      <c r="EGV211" s="572"/>
      <c r="EGW211" s="572"/>
      <c r="EGX211" s="572"/>
      <c r="EGY211" s="572"/>
      <c r="EGZ211" s="572"/>
      <c r="EHA211" s="572"/>
      <c r="EHB211" s="572"/>
      <c r="EHC211" s="572"/>
      <c r="EHD211" s="572"/>
      <c r="EHE211" s="572"/>
      <c r="EHF211" s="572"/>
      <c r="EHG211" s="572"/>
      <c r="EHH211" s="572"/>
      <c r="EHI211" s="572"/>
      <c r="EHJ211" s="572"/>
      <c r="EHK211" s="572"/>
      <c r="EHL211" s="572"/>
      <c r="EHM211" s="572"/>
      <c r="EHN211" s="572"/>
      <c r="EHO211" s="572"/>
      <c r="EHP211" s="572"/>
      <c r="EHQ211" s="572"/>
      <c r="EHR211" s="572"/>
      <c r="EHS211" s="572"/>
      <c r="EHT211" s="572"/>
      <c r="EHU211" s="572"/>
      <c r="EHV211" s="572"/>
      <c r="EHW211" s="572"/>
      <c r="EHX211" s="572"/>
      <c r="EHY211" s="572"/>
      <c r="EHZ211" s="572"/>
      <c r="EIA211" s="572"/>
      <c r="EIB211" s="572"/>
      <c r="EIC211" s="572"/>
      <c r="EID211" s="572"/>
      <c r="EIE211" s="572"/>
      <c r="EIF211" s="572"/>
      <c r="EIG211" s="572"/>
      <c r="EIH211" s="572"/>
      <c r="EII211" s="572"/>
      <c r="EIJ211" s="572"/>
      <c r="EIK211" s="572"/>
      <c r="EIL211" s="572"/>
      <c r="EIM211" s="572"/>
      <c r="EIN211" s="572"/>
      <c r="EIO211" s="572"/>
      <c r="EIP211" s="572"/>
      <c r="EIQ211" s="572"/>
      <c r="EIR211" s="572"/>
      <c r="EIS211" s="572"/>
      <c r="EIT211" s="572"/>
      <c r="EIU211" s="572"/>
      <c r="EIV211" s="572"/>
      <c r="EIW211" s="572"/>
      <c r="EIX211" s="572"/>
      <c r="EIY211" s="572"/>
      <c r="EIZ211" s="572"/>
      <c r="EJA211" s="572"/>
      <c r="EJB211" s="572"/>
      <c r="EJC211" s="572"/>
      <c r="EJD211" s="572"/>
      <c r="EJE211" s="572"/>
      <c r="EJF211" s="572"/>
      <c r="EJG211" s="572"/>
      <c r="EJH211" s="572"/>
      <c r="EJI211" s="572"/>
      <c r="EJJ211" s="572"/>
      <c r="EJK211" s="572"/>
      <c r="EJL211" s="572"/>
      <c r="EJM211" s="572"/>
      <c r="EJN211" s="572"/>
      <c r="EJO211" s="572"/>
      <c r="EJP211" s="572"/>
      <c r="EJQ211" s="572"/>
      <c r="EJR211" s="572"/>
      <c r="EJS211" s="572"/>
      <c r="EJT211" s="572"/>
      <c r="EJU211" s="572"/>
      <c r="EJV211" s="572"/>
      <c r="EJW211" s="572"/>
      <c r="EJX211" s="572"/>
      <c r="EJY211" s="572"/>
      <c r="EJZ211" s="572"/>
      <c r="EKA211" s="572"/>
      <c r="EKB211" s="572"/>
      <c r="EKC211" s="572"/>
      <c r="EKD211" s="572"/>
      <c r="EKE211" s="572"/>
      <c r="EKF211" s="572"/>
      <c r="EKG211" s="572"/>
      <c r="EKH211" s="572"/>
      <c r="EKI211" s="572"/>
      <c r="EKJ211" s="572"/>
      <c r="EKK211" s="572"/>
      <c r="EKL211" s="572"/>
      <c r="EKM211" s="572"/>
      <c r="EKN211" s="572"/>
      <c r="EKO211" s="572"/>
      <c r="EKP211" s="572"/>
      <c r="EKQ211" s="572"/>
      <c r="EKR211" s="572"/>
      <c r="EKS211" s="572"/>
      <c r="EKT211" s="572"/>
      <c r="EKU211" s="572"/>
      <c r="EKV211" s="572"/>
      <c r="EKW211" s="572"/>
      <c r="EKX211" s="572"/>
      <c r="EKY211" s="572"/>
      <c r="EKZ211" s="572"/>
      <c r="ELA211" s="572"/>
      <c r="ELB211" s="572"/>
      <c r="ELC211" s="572"/>
      <c r="ELD211" s="572"/>
      <c r="ELE211" s="572"/>
      <c r="ELF211" s="572"/>
      <c r="ELG211" s="572"/>
      <c r="ELH211" s="572"/>
      <c r="ELI211" s="572"/>
      <c r="ELJ211" s="572"/>
      <c r="ELK211" s="572"/>
      <c r="ELL211" s="572"/>
      <c r="ELM211" s="572"/>
      <c r="ELN211" s="572"/>
      <c r="ELO211" s="572"/>
      <c r="ELP211" s="572"/>
      <c r="ELQ211" s="572"/>
      <c r="ELR211" s="572"/>
      <c r="ELS211" s="572"/>
      <c r="ELT211" s="572"/>
      <c r="ELU211" s="572"/>
      <c r="ELV211" s="572"/>
      <c r="ELW211" s="572"/>
      <c r="ELX211" s="572"/>
      <c r="ELY211" s="572"/>
      <c r="ELZ211" s="572"/>
      <c r="EMA211" s="572"/>
      <c r="EMB211" s="572"/>
      <c r="EMC211" s="572"/>
      <c r="EMD211" s="572"/>
      <c r="EME211" s="572"/>
      <c r="EMF211" s="572"/>
      <c r="EMG211" s="572"/>
      <c r="EMH211" s="572"/>
      <c r="EMI211" s="572"/>
      <c r="EMJ211" s="572"/>
      <c r="EMK211" s="572"/>
      <c r="EML211" s="572"/>
      <c r="EMM211" s="572"/>
      <c r="EMN211" s="572"/>
      <c r="EMO211" s="572"/>
      <c r="EMP211" s="572"/>
      <c r="EMQ211" s="572"/>
      <c r="EMR211" s="572"/>
      <c r="EMS211" s="572"/>
      <c r="EMT211" s="572"/>
      <c r="EMU211" s="572"/>
      <c r="EMV211" s="572"/>
      <c r="EMW211" s="572"/>
      <c r="EMX211" s="572"/>
      <c r="EMY211" s="572"/>
      <c r="EMZ211" s="572"/>
      <c r="ENA211" s="572"/>
      <c r="ENB211" s="572"/>
      <c r="ENC211" s="572"/>
      <c r="END211" s="572"/>
      <c r="ENE211" s="572"/>
      <c r="ENF211" s="572"/>
      <c r="ENG211" s="572"/>
      <c r="ENH211" s="572"/>
      <c r="ENI211" s="572"/>
      <c r="ENJ211" s="572"/>
      <c r="ENK211" s="572"/>
      <c r="ENL211" s="572"/>
      <c r="ENM211" s="572"/>
      <c r="ENN211" s="572"/>
      <c r="ENO211" s="572"/>
      <c r="ENP211" s="572"/>
      <c r="ENQ211" s="572"/>
      <c r="ENR211" s="572"/>
      <c r="ENS211" s="572"/>
      <c r="ENT211" s="572"/>
      <c r="ENU211" s="572"/>
      <c r="ENV211" s="572"/>
      <c r="ENW211" s="572"/>
      <c r="ENX211" s="572"/>
      <c r="ENY211" s="572"/>
      <c r="ENZ211" s="572"/>
      <c r="EOA211" s="572"/>
      <c r="EOB211" s="572"/>
      <c r="EOC211" s="572"/>
      <c r="EOD211" s="572"/>
      <c r="EOE211" s="572"/>
      <c r="EOF211" s="572"/>
      <c r="EOG211" s="572"/>
      <c r="EOH211" s="572"/>
      <c r="EOI211" s="572"/>
      <c r="EOJ211" s="572"/>
      <c r="EOK211" s="572"/>
      <c r="EOL211" s="572"/>
      <c r="EOM211" s="572"/>
      <c r="EON211" s="572"/>
      <c r="EOO211" s="572"/>
      <c r="EOP211" s="572"/>
      <c r="EOQ211" s="572"/>
      <c r="EOR211" s="572"/>
      <c r="EOS211" s="572"/>
      <c r="EOT211" s="572"/>
      <c r="EOU211" s="572"/>
      <c r="EOV211" s="572"/>
      <c r="EOW211" s="572"/>
      <c r="EOX211" s="572"/>
      <c r="EOY211" s="572"/>
      <c r="EOZ211" s="572"/>
      <c r="EPA211" s="572"/>
      <c r="EPB211" s="572"/>
      <c r="EPC211" s="572"/>
      <c r="EPD211" s="572"/>
      <c r="EPE211" s="572"/>
      <c r="EPF211" s="572"/>
      <c r="EPG211" s="572"/>
      <c r="EPH211" s="572"/>
      <c r="EPI211" s="572"/>
      <c r="EPJ211" s="572"/>
      <c r="EPK211" s="572"/>
      <c r="EPL211" s="572"/>
      <c r="EPM211" s="572"/>
      <c r="EPN211" s="572"/>
      <c r="EPO211" s="572"/>
      <c r="EPP211" s="572"/>
      <c r="EPQ211" s="572"/>
      <c r="EPR211" s="572"/>
      <c r="EPS211" s="572"/>
      <c r="EPT211" s="572"/>
      <c r="EPU211" s="572"/>
      <c r="EPV211" s="572"/>
      <c r="EPW211" s="572"/>
      <c r="EPX211" s="572"/>
      <c r="EPY211" s="572"/>
      <c r="EPZ211" s="572"/>
      <c r="EQA211" s="572"/>
      <c r="EQB211" s="572"/>
      <c r="EQC211" s="572"/>
      <c r="EQD211" s="572"/>
      <c r="EQE211" s="572"/>
      <c r="EQF211" s="572"/>
      <c r="EQG211" s="572"/>
      <c r="EQH211" s="572"/>
      <c r="EQI211" s="572"/>
      <c r="EQJ211" s="572"/>
      <c r="EQK211" s="572"/>
      <c r="EQL211" s="572"/>
      <c r="EQM211" s="572"/>
      <c r="EQN211" s="572"/>
      <c r="EQO211" s="572"/>
      <c r="EQP211" s="572"/>
      <c r="EQQ211" s="572"/>
      <c r="EQR211" s="572"/>
      <c r="EQS211" s="572"/>
      <c r="EQT211" s="572"/>
      <c r="EQU211" s="572"/>
      <c r="EQV211" s="572"/>
      <c r="EQW211" s="572"/>
      <c r="EQX211" s="572"/>
      <c r="EQY211" s="572"/>
      <c r="EQZ211" s="572"/>
      <c r="ERA211" s="572"/>
      <c r="ERB211" s="572"/>
      <c r="ERC211" s="572"/>
      <c r="ERD211" s="572"/>
      <c r="ERE211" s="572"/>
      <c r="ERF211" s="572"/>
      <c r="ERG211" s="572"/>
      <c r="ERH211" s="572"/>
      <c r="ERI211" s="572"/>
      <c r="ERJ211" s="572"/>
      <c r="ERK211" s="572"/>
      <c r="ERL211" s="572"/>
      <c r="ERM211" s="572"/>
      <c r="ERN211" s="572"/>
      <c r="ERO211" s="572"/>
      <c r="ERP211" s="572"/>
      <c r="ERQ211" s="572"/>
      <c r="ERR211" s="572"/>
      <c r="ERS211" s="572"/>
      <c r="ERT211" s="572"/>
      <c r="ERU211" s="572"/>
      <c r="ERV211" s="572"/>
      <c r="ERW211" s="572"/>
      <c r="ERX211" s="572"/>
      <c r="ERY211" s="572"/>
      <c r="ERZ211" s="572"/>
      <c r="ESA211" s="572"/>
      <c r="ESB211" s="572"/>
      <c r="ESC211" s="572"/>
      <c r="ESD211" s="572"/>
      <c r="ESE211" s="572"/>
      <c r="ESF211" s="572"/>
      <c r="ESG211" s="572"/>
      <c r="ESH211" s="572"/>
      <c r="ESI211" s="572"/>
      <c r="ESJ211" s="572"/>
      <c r="ESK211" s="572"/>
      <c r="ESL211" s="572"/>
      <c r="ESM211" s="572"/>
      <c r="ESN211" s="572"/>
      <c r="ESO211" s="572"/>
      <c r="ESP211" s="572"/>
      <c r="ESQ211" s="572"/>
      <c r="ESR211" s="572"/>
      <c r="ESS211" s="572"/>
      <c r="EST211" s="572"/>
      <c r="ESU211" s="572"/>
      <c r="ESV211" s="572"/>
      <c r="ESW211" s="572"/>
      <c r="ESX211" s="572"/>
      <c r="ESY211" s="572"/>
      <c r="ESZ211" s="572"/>
      <c r="ETA211" s="572"/>
      <c r="ETB211" s="572"/>
      <c r="ETC211" s="572"/>
      <c r="ETD211" s="572"/>
      <c r="ETE211" s="572"/>
      <c r="ETF211" s="572"/>
      <c r="ETG211" s="572"/>
      <c r="ETH211" s="572"/>
      <c r="ETI211" s="572"/>
      <c r="ETJ211" s="572"/>
      <c r="ETK211" s="572"/>
      <c r="ETL211" s="572"/>
      <c r="ETM211" s="572"/>
      <c r="ETN211" s="572"/>
      <c r="ETO211" s="572"/>
      <c r="ETP211" s="572"/>
      <c r="ETQ211" s="572"/>
      <c r="ETR211" s="572"/>
      <c r="ETS211" s="572"/>
      <c r="ETT211" s="572"/>
      <c r="ETU211" s="572"/>
      <c r="ETV211" s="572"/>
      <c r="ETW211" s="572"/>
      <c r="ETX211" s="572"/>
      <c r="ETY211" s="572"/>
      <c r="ETZ211" s="572"/>
      <c r="EUA211" s="572"/>
      <c r="EUB211" s="572"/>
      <c r="EUC211" s="572"/>
      <c r="EUD211" s="572"/>
      <c r="EUE211" s="572"/>
      <c r="EUF211" s="572"/>
      <c r="EUG211" s="572"/>
      <c r="EUH211" s="572"/>
      <c r="EUI211" s="572"/>
      <c r="EUJ211" s="572"/>
      <c r="EUK211" s="572"/>
      <c r="EUL211" s="572"/>
      <c r="EUM211" s="572"/>
      <c r="EUN211" s="572"/>
      <c r="EUO211" s="572"/>
      <c r="EUP211" s="572"/>
      <c r="EUQ211" s="572"/>
      <c r="EUR211" s="572"/>
      <c r="EUS211" s="572"/>
      <c r="EUT211" s="572"/>
      <c r="EUU211" s="572"/>
      <c r="EUV211" s="572"/>
      <c r="EUW211" s="572"/>
      <c r="EUX211" s="572"/>
      <c r="EUY211" s="572"/>
      <c r="EUZ211" s="572"/>
      <c r="EVA211" s="572"/>
      <c r="EVB211" s="572"/>
      <c r="EVC211" s="572"/>
      <c r="EVD211" s="572"/>
      <c r="EVE211" s="572"/>
      <c r="EVF211" s="572"/>
      <c r="EVG211" s="572"/>
      <c r="EVH211" s="572"/>
      <c r="EVI211" s="572"/>
      <c r="EVJ211" s="572"/>
      <c r="EVK211" s="572"/>
      <c r="EVL211" s="572"/>
      <c r="EVM211" s="572"/>
      <c r="EVN211" s="572"/>
      <c r="EVO211" s="572"/>
      <c r="EVP211" s="572"/>
      <c r="EVQ211" s="572"/>
      <c r="EVR211" s="572"/>
      <c r="EVS211" s="572"/>
      <c r="EVT211" s="572"/>
      <c r="EVU211" s="572"/>
      <c r="EVV211" s="572"/>
      <c r="EVW211" s="572"/>
      <c r="EVX211" s="572"/>
      <c r="EVY211" s="572"/>
      <c r="EVZ211" s="572"/>
      <c r="EWA211" s="572"/>
      <c r="EWB211" s="572"/>
      <c r="EWC211" s="572"/>
      <c r="EWD211" s="572"/>
      <c r="EWE211" s="572"/>
      <c r="EWF211" s="572"/>
      <c r="EWG211" s="572"/>
      <c r="EWH211" s="572"/>
      <c r="EWI211" s="572"/>
      <c r="EWJ211" s="572"/>
      <c r="EWK211" s="572"/>
      <c r="EWL211" s="572"/>
      <c r="EWM211" s="572"/>
      <c r="EWN211" s="572"/>
      <c r="EWO211" s="572"/>
      <c r="EWP211" s="572"/>
      <c r="EWQ211" s="572"/>
      <c r="EWR211" s="572"/>
      <c r="EWS211" s="572"/>
      <c r="EWT211" s="572"/>
      <c r="EWU211" s="572"/>
      <c r="EWV211" s="572"/>
      <c r="EWW211" s="572"/>
      <c r="EWX211" s="572"/>
      <c r="EWY211" s="572"/>
      <c r="EWZ211" s="572"/>
      <c r="EXA211" s="572"/>
      <c r="EXB211" s="572"/>
      <c r="EXC211" s="572"/>
      <c r="EXD211" s="572"/>
      <c r="EXE211" s="572"/>
      <c r="EXF211" s="572"/>
      <c r="EXG211" s="572"/>
      <c r="EXH211" s="572"/>
      <c r="EXI211" s="572"/>
      <c r="EXJ211" s="572"/>
      <c r="EXK211" s="572"/>
      <c r="EXL211" s="572"/>
      <c r="EXM211" s="572"/>
      <c r="EXN211" s="572"/>
      <c r="EXO211" s="572"/>
      <c r="EXP211" s="572"/>
      <c r="EXQ211" s="572"/>
      <c r="EXR211" s="572"/>
      <c r="EXS211" s="572"/>
      <c r="EXT211" s="572"/>
      <c r="EXU211" s="572"/>
      <c r="EXV211" s="572"/>
      <c r="EXW211" s="572"/>
      <c r="EXX211" s="572"/>
      <c r="EXY211" s="572"/>
      <c r="EXZ211" s="572"/>
      <c r="EYA211" s="572"/>
      <c r="EYB211" s="572"/>
      <c r="EYC211" s="572"/>
      <c r="EYD211" s="572"/>
      <c r="EYE211" s="572"/>
      <c r="EYF211" s="572"/>
      <c r="EYG211" s="572"/>
      <c r="EYH211" s="572"/>
      <c r="EYI211" s="572"/>
      <c r="EYJ211" s="572"/>
      <c r="EYK211" s="572"/>
      <c r="EYL211" s="572"/>
      <c r="EYM211" s="572"/>
      <c r="EYN211" s="572"/>
      <c r="EYO211" s="572"/>
      <c r="EYP211" s="572"/>
      <c r="EYQ211" s="572"/>
      <c r="EYR211" s="572"/>
      <c r="EYS211" s="572"/>
      <c r="EYT211" s="572"/>
      <c r="EYU211" s="572"/>
      <c r="EYV211" s="572"/>
      <c r="EYW211" s="572"/>
      <c r="EYX211" s="572"/>
      <c r="EYY211" s="572"/>
      <c r="EYZ211" s="572"/>
      <c r="EZA211" s="572"/>
      <c r="EZB211" s="572"/>
      <c r="EZC211" s="572"/>
      <c r="EZD211" s="572"/>
      <c r="EZE211" s="572"/>
      <c r="EZF211" s="572"/>
      <c r="EZG211" s="572"/>
      <c r="EZH211" s="572"/>
      <c r="EZI211" s="572"/>
      <c r="EZJ211" s="572"/>
      <c r="EZK211" s="572"/>
      <c r="EZL211" s="572"/>
      <c r="EZM211" s="572"/>
      <c r="EZN211" s="572"/>
      <c r="EZO211" s="572"/>
      <c r="EZP211" s="572"/>
      <c r="EZQ211" s="572"/>
      <c r="EZR211" s="572"/>
      <c r="EZS211" s="572"/>
      <c r="EZT211" s="572"/>
      <c r="EZU211" s="572"/>
      <c r="EZV211" s="572"/>
      <c r="EZW211" s="572"/>
      <c r="EZX211" s="572"/>
      <c r="EZY211" s="572"/>
      <c r="EZZ211" s="572"/>
      <c r="FAA211" s="572"/>
      <c r="FAB211" s="572"/>
      <c r="FAC211" s="572"/>
      <c r="FAD211" s="572"/>
      <c r="FAE211" s="572"/>
      <c r="FAF211" s="572"/>
      <c r="FAG211" s="572"/>
      <c r="FAH211" s="572"/>
      <c r="FAI211" s="572"/>
      <c r="FAJ211" s="572"/>
      <c r="FAK211" s="572"/>
      <c r="FAL211" s="572"/>
      <c r="FAM211" s="572"/>
      <c r="FAN211" s="572"/>
      <c r="FAO211" s="572"/>
      <c r="FAP211" s="572"/>
      <c r="FAQ211" s="572"/>
      <c r="FAR211" s="572"/>
      <c r="FAS211" s="572"/>
      <c r="FAT211" s="572"/>
      <c r="FAU211" s="572"/>
      <c r="FAV211" s="572"/>
      <c r="FAW211" s="572"/>
      <c r="FAX211" s="572"/>
      <c r="FAY211" s="572"/>
      <c r="FAZ211" s="572"/>
      <c r="FBA211" s="572"/>
      <c r="FBB211" s="572"/>
      <c r="FBC211" s="572"/>
      <c r="FBD211" s="572"/>
      <c r="FBE211" s="572"/>
      <c r="FBF211" s="572"/>
      <c r="FBG211" s="572"/>
      <c r="FBH211" s="572"/>
      <c r="FBI211" s="572"/>
      <c r="FBJ211" s="572"/>
      <c r="FBK211" s="572"/>
      <c r="FBL211" s="572"/>
      <c r="FBM211" s="572"/>
      <c r="FBN211" s="572"/>
      <c r="FBO211" s="572"/>
      <c r="FBP211" s="572"/>
      <c r="FBQ211" s="572"/>
      <c r="FBR211" s="572"/>
      <c r="FBS211" s="572"/>
      <c r="FBT211" s="572"/>
      <c r="FBU211" s="572"/>
      <c r="FBV211" s="572"/>
      <c r="FBW211" s="572"/>
      <c r="FBX211" s="572"/>
      <c r="FBY211" s="572"/>
      <c r="FBZ211" s="572"/>
      <c r="FCA211" s="572"/>
      <c r="FCB211" s="572"/>
      <c r="FCC211" s="572"/>
      <c r="FCD211" s="572"/>
      <c r="FCE211" s="572"/>
      <c r="FCF211" s="572"/>
      <c r="FCG211" s="572"/>
      <c r="FCH211" s="572"/>
      <c r="FCI211" s="572"/>
      <c r="FCJ211" s="572"/>
      <c r="FCK211" s="572"/>
      <c r="FCL211" s="572"/>
      <c r="FCM211" s="572"/>
      <c r="FCN211" s="572"/>
      <c r="FCO211" s="572"/>
      <c r="FCP211" s="572"/>
      <c r="FCQ211" s="572"/>
      <c r="FCR211" s="572"/>
      <c r="FCS211" s="572"/>
      <c r="FCT211" s="572"/>
      <c r="FCU211" s="572"/>
      <c r="FCV211" s="572"/>
      <c r="FCW211" s="572"/>
      <c r="FCX211" s="572"/>
      <c r="FCY211" s="572"/>
      <c r="FCZ211" s="572"/>
      <c r="FDA211" s="572"/>
      <c r="FDB211" s="572"/>
      <c r="FDC211" s="572"/>
      <c r="FDD211" s="572"/>
      <c r="FDE211" s="572"/>
      <c r="FDF211" s="572"/>
      <c r="FDG211" s="572"/>
      <c r="FDH211" s="572"/>
      <c r="FDI211" s="572"/>
      <c r="FDJ211" s="572"/>
      <c r="FDK211" s="572"/>
      <c r="FDL211" s="572"/>
      <c r="FDM211" s="572"/>
      <c r="FDN211" s="572"/>
      <c r="FDO211" s="572"/>
      <c r="FDP211" s="572"/>
      <c r="FDQ211" s="572"/>
      <c r="FDR211" s="572"/>
      <c r="FDS211" s="572"/>
      <c r="FDT211" s="572"/>
      <c r="FDU211" s="572"/>
      <c r="FDV211" s="572"/>
      <c r="FDW211" s="572"/>
      <c r="FDX211" s="572"/>
      <c r="FDY211" s="572"/>
      <c r="FDZ211" s="572"/>
      <c r="FEA211" s="572"/>
      <c r="FEB211" s="572"/>
      <c r="FEC211" s="572"/>
      <c r="FED211" s="572"/>
      <c r="FEE211" s="572"/>
      <c r="FEF211" s="572"/>
      <c r="FEG211" s="572"/>
      <c r="FEH211" s="572"/>
      <c r="FEI211" s="572"/>
      <c r="FEJ211" s="572"/>
      <c r="FEK211" s="572"/>
      <c r="FEL211" s="572"/>
      <c r="FEM211" s="572"/>
      <c r="FEN211" s="572"/>
      <c r="FEO211" s="572"/>
      <c r="FEP211" s="572"/>
      <c r="FEQ211" s="572"/>
      <c r="FER211" s="572"/>
      <c r="FES211" s="572"/>
      <c r="FET211" s="572"/>
      <c r="FEU211" s="572"/>
      <c r="FEV211" s="572"/>
      <c r="FEW211" s="572"/>
      <c r="FEX211" s="572"/>
      <c r="FEY211" s="572"/>
      <c r="FEZ211" s="572"/>
      <c r="FFA211" s="572"/>
      <c r="FFB211" s="572"/>
      <c r="FFC211" s="572"/>
      <c r="FFD211" s="572"/>
      <c r="FFE211" s="572"/>
      <c r="FFF211" s="572"/>
      <c r="FFG211" s="572"/>
      <c r="FFH211" s="572"/>
      <c r="FFI211" s="572"/>
      <c r="FFJ211" s="572"/>
      <c r="FFK211" s="572"/>
      <c r="FFL211" s="572"/>
      <c r="FFM211" s="572"/>
      <c r="FFN211" s="572"/>
      <c r="FFO211" s="572"/>
      <c r="FFP211" s="572"/>
      <c r="FFQ211" s="572"/>
      <c r="FFR211" s="572"/>
      <c r="FFS211" s="572"/>
      <c r="FFT211" s="572"/>
      <c r="FFU211" s="572"/>
      <c r="FFV211" s="572"/>
      <c r="FFW211" s="572"/>
      <c r="FFX211" s="572"/>
      <c r="FFY211" s="572"/>
      <c r="FFZ211" s="572"/>
      <c r="FGA211" s="572"/>
      <c r="FGB211" s="572"/>
      <c r="FGC211" s="572"/>
      <c r="FGD211" s="572"/>
      <c r="FGE211" s="572"/>
      <c r="FGF211" s="572"/>
      <c r="FGG211" s="572"/>
      <c r="FGH211" s="572"/>
      <c r="FGI211" s="572"/>
      <c r="FGJ211" s="572"/>
      <c r="FGK211" s="572"/>
      <c r="FGL211" s="572"/>
      <c r="FGM211" s="572"/>
      <c r="FGN211" s="572"/>
      <c r="FGO211" s="572"/>
      <c r="FGP211" s="572"/>
      <c r="FGQ211" s="572"/>
      <c r="FGR211" s="572"/>
      <c r="FGS211" s="572"/>
      <c r="FGT211" s="572"/>
      <c r="FGU211" s="572"/>
      <c r="FGV211" s="572"/>
      <c r="FGW211" s="572"/>
      <c r="FGX211" s="572"/>
      <c r="FGY211" s="572"/>
      <c r="FGZ211" s="572"/>
      <c r="FHA211" s="572"/>
      <c r="FHB211" s="572"/>
      <c r="FHC211" s="572"/>
      <c r="FHD211" s="572"/>
      <c r="FHE211" s="572"/>
      <c r="FHF211" s="572"/>
      <c r="FHG211" s="572"/>
      <c r="FHH211" s="572"/>
      <c r="FHI211" s="572"/>
      <c r="FHJ211" s="572"/>
      <c r="FHK211" s="572"/>
      <c r="FHL211" s="572"/>
      <c r="FHM211" s="572"/>
      <c r="FHN211" s="572"/>
      <c r="FHO211" s="572"/>
      <c r="FHP211" s="572"/>
      <c r="FHQ211" s="572"/>
      <c r="FHR211" s="572"/>
      <c r="FHS211" s="572"/>
      <c r="FHT211" s="572"/>
      <c r="FHU211" s="572"/>
      <c r="FHV211" s="572"/>
      <c r="FHW211" s="572"/>
      <c r="FHX211" s="572"/>
      <c r="FHY211" s="572"/>
      <c r="FHZ211" s="572"/>
      <c r="FIA211" s="572"/>
      <c r="FIB211" s="572"/>
      <c r="FIC211" s="572"/>
      <c r="FID211" s="572"/>
      <c r="FIE211" s="572"/>
      <c r="FIF211" s="572"/>
      <c r="FIG211" s="572"/>
      <c r="FIH211" s="572"/>
      <c r="FII211" s="572"/>
      <c r="FIJ211" s="572"/>
      <c r="FIK211" s="572"/>
      <c r="FIL211" s="572"/>
      <c r="FIM211" s="572"/>
      <c r="FIN211" s="572"/>
      <c r="FIO211" s="572"/>
      <c r="FIP211" s="572"/>
      <c r="FIQ211" s="572"/>
      <c r="FIR211" s="572"/>
      <c r="FIS211" s="572"/>
      <c r="FIT211" s="572"/>
      <c r="FIU211" s="572"/>
      <c r="FIV211" s="572"/>
      <c r="FIW211" s="572"/>
      <c r="FIX211" s="572"/>
      <c r="FIY211" s="572"/>
      <c r="FIZ211" s="572"/>
      <c r="FJA211" s="572"/>
      <c r="FJB211" s="572"/>
      <c r="FJC211" s="572"/>
      <c r="FJD211" s="572"/>
      <c r="FJE211" s="572"/>
      <c r="FJF211" s="572"/>
      <c r="FJG211" s="572"/>
      <c r="FJH211" s="572"/>
      <c r="FJI211" s="572"/>
      <c r="FJJ211" s="572"/>
      <c r="FJK211" s="572"/>
      <c r="FJL211" s="572"/>
      <c r="FJM211" s="572"/>
      <c r="FJN211" s="572"/>
      <c r="FJO211" s="572"/>
      <c r="FJP211" s="572"/>
      <c r="FJQ211" s="572"/>
      <c r="FJR211" s="572"/>
      <c r="FJS211" s="572"/>
      <c r="FJT211" s="572"/>
      <c r="FJU211" s="572"/>
      <c r="FJV211" s="572"/>
      <c r="FJW211" s="572"/>
      <c r="FJX211" s="572"/>
      <c r="FJY211" s="572"/>
      <c r="FJZ211" s="572"/>
      <c r="FKA211" s="572"/>
      <c r="FKB211" s="572"/>
      <c r="FKC211" s="572"/>
      <c r="FKD211" s="572"/>
      <c r="FKE211" s="572"/>
      <c r="FKF211" s="572"/>
      <c r="FKG211" s="572"/>
      <c r="FKH211" s="572"/>
      <c r="FKI211" s="572"/>
      <c r="FKJ211" s="572"/>
      <c r="FKK211" s="572"/>
      <c r="FKL211" s="572"/>
      <c r="FKM211" s="572"/>
      <c r="FKN211" s="572"/>
      <c r="FKO211" s="572"/>
      <c r="FKP211" s="572"/>
      <c r="FKQ211" s="572"/>
      <c r="FKR211" s="572"/>
      <c r="FKS211" s="572"/>
      <c r="FKT211" s="572"/>
      <c r="FKU211" s="572"/>
      <c r="FKV211" s="572"/>
      <c r="FKW211" s="572"/>
      <c r="FKX211" s="572"/>
      <c r="FKY211" s="572"/>
      <c r="FKZ211" s="572"/>
      <c r="FLA211" s="572"/>
      <c r="FLB211" s="572"/>
      <c r="FLC211" s="572"/>
      <c r="FLD211" s="572"/>
      <c r="FLE211" s="572"/>
      <c r="FLF211" s="572"/>
      <c r="FLG211" s="572"/>
      <c r="FLH211" s="572"/>
      <c r="FLI211" s="572"/>
      <c r="FLJ211" s="572"/>
      <c r="FLK211" s="572"/>
      <c r="FLL211" s="572"/>
      <c r="FLM211" s="572"/>
      <c r="FLN211" s="572"/>
      <c r="FLO211" s="572"/>
      <c r="FLP211" s="572"/>
      <c r="FLQ211" s="572"/>
      <c r="FLR211" s="572"/>
      <c r="FLS211" s="572"/>
      <c r="FLT211" s="572"/>
      <c r="FLU211" s="572"/>
      <c r="FLV211" s="572"/>
      <c r="FLW211" s="572"/>
      <c r="FLX211" s="572"/>
      <c r="FLY211" s="572"/>
      <c r="FLZ211" s="572"/>
      <c r="FMA211" s="572"/>
      <c r="FMB211" s="572"/>
      <c r="FMC211" s="572"/>
      <c r="FMD211" s="572"/>
      <c r="FME211" s="572"/>
      <c r="FMF211" s="572"/>
      <c r="FMG211" s="572"/>
      <c r="FMH211" s="572"/>
      <c r="FMI211" s="572"/>
      <c r="FMJ211" s="572"/>
      <c r="FMK211" s="572"/>
      <c r="FML211" s="572"/>
      <c r="FMM211" s="572"/>
      <c r="FMN211" s="572"/>
      <c r="FMO211" s="572"/>
      <c r="FMP211" s="572"/>
      <c r="FMQ211" s="572"/>
      <c r="FMR211" s="572"/>
      <c r="FMS211" s="572"/>
      <c r="FMT211" s="572"/>
      <c r="FMU211" s="572"/>
      <c r="FMV211" s="572"/>
      <c r="FMW211" s="572"/>
      <c r="FMX211" s="572"/>
      <c r="FMY211" s="572"/>
      <c r="FMZ211" s="572"/>
      <c r="FNA211" s="572"/>
      <c r="FNB211" s="572"/>
      <c r="FNC211" s="572"/>
      <c r="FND211" s="572"/>
      <c r="FNE211" s="572"/>
      <c r="FNF211" s="572"/>
      <c r="FNG211" s="572"/>
      <c r="FNH211" s="572"/>
      <c r="FNI211" s="572"/>
      <c r="FNJ211" s="572"/>
      <c r="FNK211" s="572"/>
      <c r="FNL211" s="572"/>
      <c r="FNM211" s="572"/>
      <c r="FNN211" s="572"/>
      <c r="FNO211" s="572"/>
      <c r="FNP211" s="572"/>
      <c r="FNQ211" s="572"/>
      <c r="FNR211" s="572"/>
      <c r="FNS211" s="572"/>
      <c r="FNT211" s="572"/>
      <c r="FNU211" s="572"/>
      <c r="FNV211" s="572"/>
      <c r="FNW211" s="572"/>
      <c r="FNX211" s="572"/>
      <c r="FNY211" s="572"/>
      <c r="FNZ211" s="572"/>
      <c r="FOA211" s="572"/>
      <c r="FOB211" s="572"/>
      <c r="FOC211" s="572"/>
      <c r="FOD211" s="572"/>
      <c r="FOE211" s="572"/>
      <c r="FOF211" s="572"/>
      <c r="FOG211" s="572"/>
      <c r="FOH211" s="572"/>
      <c r="FOI211" s="572"/>
      <c r="FOJ211" s="572"/>
      <c r="FOK211" s="572"/>
      <c r="FOL211" s="572"/>
      <c r="FOM211" s="572"/>
      <c r="FON211" s="572"/>
      <c r="FOO211" s="572"/>
      <c r="FOP211" s="572"/>
      <c r="FOQ211" s="572"/>
      <c r="FOR211" s="572"/>
      <c r="FOS211" s="572"/>
      <c r="FOT211" s="572"/>
      <c r="FOU211" s="572"/>
      <c r="FOV211" s="572"/>
      <c r="FOW211" s="572"/>
      <c r="FOX211" s="572"/>
      <c r="FOY211" s="572"/>
      <c r="FOZ211" s="572"/>
      <c r="FPA211" s="572"/>
      <c r="FPB211" s="572"/>
      <c r="FPC211" s="572"/>
      <c r="FPD211" s="572"/>
      <c r="FPE211" s="572"/>
      <c r="FPF211" s="572"/>
      <c r="FPG211" s="572"/>
      <c r="FPH211" s="572"/>
      <c r="FPI211" s="572"/>
      <c r="FPJ211" s="572"/>
      <c r="FPK211" s="572"/>
      <c r="FPL211" s="572"/>
      <c r="FPM211" s="572"/>
      <c r="FPN211" s="572"/>
      <c r="FPO211" s="572"/>
      <c r="FPP211" s="572"/>
      <c r="FPQ211" s="572"/>
      <c r="FPR211" s="572"/>
      <c r="FPS211" s="572"/>
      <c r="FPT211" s="572"/>
      <c r="FPU211" s="572"/>
      <c r="FPV211" s="572"/>
      <c r="FPW211" s="572"/>
      <c r="FPX211" s="572"/>
      <c r="FPY211" s="572"/>
      <c r="FPZ211" s="572"/>
      <c r="FQA211" s="572"/>
      <c r="FQB211" s="572"/>
      <c r="FQC211" s="572"/>
      <c r="FQD211" s="572"/>
      <c r="FQE211" s="572"/>
      <c r="FQF211" s="572"/>
      <c r="FQG211" s="572"/>
      <c r="FQH211" s="572"/>
      <c r="FQI211" s="572"/>
      <c r="FQJ211" s="572"/>
      <c r="FQK211" s="572"/>
      <c r="FQL211" s="572"/>
      <c r="FQM211" s="572"/>
      <c r="FQN211" s="572"/>
      <c r="FQO211" s="572"/>
      <c r="FQP211" s="572"/>
      <c r="FQQ211" s="572"/>
      <c r="FQR211" s="572"/>
      <c r="FQS211" s="572"/>
      <c r="FQT211" s="572"/>
      <c r="FQU211" s="572"/>
      <c r="FQV211" s="572"/>
      <c r="FQW211" s="572"/>
      <c r="FQX211" s="572"/>
      <c r="FQY211" s="572"/>
      <c r="FQZ211" s="572"/>
      <c r="FRA211" s="572"/>
      <c r="FRB211" s="572"/>
      <c r="FRC211" s="572"/>
      <c r="FRD211" s="572"/>
      <c r="FRE211" s="572"/>
      <c r="FRF211" s="572"/>
      <c r="FRG211" s="572"/>
      <c r="FRH211" s="572"/>
      <c r="FRI211" s="572"/>
      <c r="FRJ211" s="572"/>
      <c r="FRK211" s="572"/>
      <c r="FRL211" s="572"/>
      <c r="FRM211" s="572"/>
      <c r="FRN211" s="572"/>
      <c r="FRO211" s="572"/>
      <c r="FRP211" s="572"/>
      <c r="FRQ211" s="572"/>
      <c r="FRR211" s="572"/>
      <c r="FRS211" s="572"/>
      <c r="FRT211" s="572"/>
      <c r="FRU211" s="572"/>
      <c r="FRV211" s="572"/>
      <c r="FRW211" s="572"/>
      <c r="FRX211" s="572"/>
      <c r="FRY211" s="572"/>
      <c r="FRZ211" s="572"/>
      <c r="FSA211" s="572"/>
      <c r="FSB211" s="572"/>
      <c r="FSC211" s="572"/>
      <c r="FSD211" s="572"/>
      <c r="FSE211" s="572"/>
      <c r="FSF211" s="572"/>
      <c r="FSG211" s="572"/>
      <c r="FSH211" s="572"/>
      <c r="FSI211" s="572"/>
      <c r="FSJ211" s="572"/>
      <c r="FSK211" s="572"/>
      <c r="FSL211" s="572"/>
      <c r="FSM211" s="572"/>
      <c r="FSN211" s="572"/>
      <c r="FSO211" s="572"/>
      <c r="FSP211" s="572"/>
      <c r="FSQ211" s="572"/>
      <c r="FSR211" s="572"/>
      <c r="FSS211" s="572"/>
      <c r="FST211" s="572"/>
      <c r="FSU211" s="572"/>
      <c r="FSV211" s="572"/>
      <c r="FSW211" s="572"/>
      <c r="FSX211" s="572"/>
      <c r="FSY211" s="572"/>
      <c r="FSZ211" s="572"/>
      <c r="FTA211" s="572"/>
      <c r="FTB211" s="572"/>
      <c r="FTC211" s="572"/>
      <c r="FTD211" s="572"/>
      <c r="FTE211" s="572"/>
      <c r="FTF211" s="572"/>
      <c r="FTG211" s="572"/>
      <c r="FTH211" s="572"/>
      <c r="FTI211" s="572"/>
      <c r="FTJ211" s="572"/>
      <c r="FTK211" s="572"/>
      <c r="FTL211" s="572"/>
      <c r="FTM211" s="572"/>
      <c r="FTN211" s="572"/>
      <c r="FTO211" s="572"/>
      <c r="FTP211" s="572"/>
      <c r="FTQ211" s="572"/>
      <c r="FTR211" s="572"/>
      <c r="FTS211" s="572"/>
      <c r="FTT211" s="572"/>
      <c r="FTU211" s="572"/>
      <c r="FTV211" s="572"/>
      <c r="FTW211" s="572"/>
      <c r="FTX211" s="572"/>
      <c r="FTY211" s="572"/>
      <c r="FTZ211" s="572"/>
      <c r="FUA211" s="572"/>
      <c r="FUB211" s="572"/>
      <c r="FUC211" s="572"/>
      <c r="FUD211" s="572"/>
      <c r="FUE211" s="572"/>
      <c r="FUF211" s="572"/>
      <c r="FUG211" s="572"/>
      <c r="FUH211" s="572"/>
      <c r="FUI211" s="572"/>
      <c r="FUJ211" s="572"/>
      <c r="FUK211" s="572"/>
      <c r="FUL211" s="572"/>
      <c r="FUM211" s="572"/>
      <c r="FUN211" s="572"/>
      <c r="FUO211" s="572"/>
      <c r="FUP211" s="572"/>
      <c r="FUQ211" s="572"/>
      <c r="FUR211" s="572"/>
      <c r="FUS211" s="572"/>
      <c r="FUT211" s="572"/>
      <c r="FUU211" s="572"/>
      <c r="FUV211" s="572"/>
      <c r="FUW211" s="572"/>
      <c r="FUX211" s="572"/>
      <c r="FUY211" s="572"/>
      <c r="FUZ211" s="572"/>
      <c r="FVA211" s="572"/>
      <c r="FVB211" s="572"/>
      <c r="FVC211" s="572"/>
      <c r="FVD211" s="572"/>
      <c r="FVE211" s="572"/>
      <c r="FVF211" s="572"/>
      <c r="FVG211" s="572"/>
      <c r="FVH211" s="572"/>
      <c r="FVI211" s="572"/>
      <c r="FVJ211" s="572"/>
      <c r="FVK211" s="572"/>
      <c r="FVL211" s="572"/>
      <c r="FVM211" s="572"/>
      <c r="FVN211" s="572"/>
      <c r="FVO211" s="572"/>
      <c r="FVP211" s="572"/>
      <c r="FVQ211" s="572"/>
      <c r="FVR211" s="572"/>
      <c r="FVS211" s="572"/>
      <c r="FVT211" s="572"/>
      <c r="FVU211" s="572"/>
      <c r="FVV211" s="572"/>
      <c r="FVW211" s="572"/>
      <c r="FVX211" s="572"/>
      <c r="FVY211" s="572"/>
      <c r="FVZ211" s="572"/>
      <c r="FWA211" s="572"/>
      <c r="FWB211" s="572"/>
      <c r="FWC211" s="572"/>
      <c r="FWD211" s="572"/>
      <c r="FWE211" s="572"/>
      <c r="FWF211" s="572"/>
      <c r="FWG211" s="572"/>
      <c r="FWH211" s="572"/>
      <c r="FWI211" s="572"/>
      <c r="FWJ211" s="572"/>
      <c r="FWK211" s="572"/>
      <c r="FWL211" s="572"/>
      <c r="FWM211" s="572"/>
      <c r="FWN211" s="572"/>
      <c r="FWO211" s="572"/>
      <c r="FWP211" s="572"/>
      <c r="FWQ211" s="572"/>
      <c r="FWR211" s="572"/>
      <c r="FWS211" s="572"/>
      <c r="FWT211" s="572"/>
      <c r="FWU211" s="572"/>
      <c r="FWV211" s="572"/>
      <c r="FWW211" s="572"/>
      <c r="FWX211" s="572"/>
      <c r="FWY211" s="572"/>
      <c r="FWZ211" s="572"/>
      <c r="FXA211" s="572"/>
      <c r="FXB211" s="572"/>
      <c r="FXC211" s="572"/>
      <c r="FXD211" s="572"/>
      <c r="FXE211" s="572"/>
      <c r="FXF211" s="572"/>
      <c r="FXG211" s="572"/>
      <c r="FXH211" s="572"/>
      <c r="FXI211" s="572"/>
      <c r="FXJ211" s="572"/>
      <c r="FXK211" s="572"/>
      <c r="FXL211" s="572"/>
      <c r="FXM211" s="572"/>
      <c r="FXN211" s="572"/>
      <c r="FXO211" s="572"/>
      <c r="FXP211" s="572"/>
      <c r="FXQ211" s="572"/>
      <c r="FXR211" s="572"/>
      <c r="FXS211" s="572"/>
      <c r="FXT211" s="572"/>
      <c r="FXU211" s="572"/>
      <c r="FXV211" s="572"/>
      <c r="FXW211" s="572"/>
      <c r="FXX211" s="572"/>
      <c r="FXY211" s="572"/>
      <c r="FXZ211" s="572"/>
      <c r="FYA211" s="572"/>
      <c r="FYB211" s="572"/>
      <c r="FYC211" s="572"/>
      <c r="FYD211" s="572"/>
      <c r="FYE211" s="572"/>
      <c r="FYF211" s="572"/>
      <c r="FYG211" s="572"/>
      <c r="FYH211" s="572"/>
      <c r="FYI211" s="572"/>
      <c r="FYJ211" s="572"/>
      <c r="FYK211" s="572"/>
      <c r="FYL211" s="572"/>
      <c r="FYM211" s="572"/>
      <c r="FYN211" s="572"/>
      <c r="FYO211" s="572"/>
      <c r="FYP211" s="572"/>
      <c r="FYQ211" s="572"/>
      <c r="FYR211" s="572"/>
      <c r="FYS211" s="572"/>
      <c r="FYT211" s="572"/>
      <c r="FYU211" s="572"/>
      <c r="FYV211" s="572"/>
      <c r="FYW211" s="572"/>
      <c r="FYX211" s="572"/>
      <c r="FYY211" s="572"/>
      <c r="FYZ211" s="572"/>
      <c r="FZA211" s="572"/>
      <c r="FZB211" s="572"/>
      <c r="FZC211" s="572"/>
      <c r="FZD211" s="572"/>
      <c r="FZE211" s="572"/>
      <c r="FZF211" s="572"/>
      <c r="FZG211" s="572"/>
      <c r="FZH211" s="572"/>
      <c r="FZI211" s="572"/>
      <c r="FZJ211" s="572"/>
      <c r="FZK211" s="572"/>
      <c r="FZL211" s="572"/>
      <c r="FZM211" s="572"/>
      <c r="FZN211" s="572"/>
      <c r="FZO211" s="572"/>
      <c r="FZP211" s="572"/>
      <c r="FZQ211" s="572"/>
      <c r="FZR211" s="572"/>
      <c r="FZS211" s="572"/>
      <c r="FZT211" s="572"/>
      <c r="FZU211" s="572"/>
      <c r="FZV211" s="572"/>
      <c r="FZW211" s="572"/>
      <c r="FZX211" s="572"/>
      <c r="FZY211" s="572"/>
      <c r="FZZ211" s="572"/>
      <c r="GAA211" s="572"/>
      <c r="GAB211" s="572"/>
      <c r="GAC211" s="572"/>
      <c r="GAD211" s="572"/>
      <c r="GAE211" s="572"/>
      <c r="GAF211" s="572"/>
      <c r="GAG211" s="572"/>
      <c r="GAH211" s="572"/>
      <c r="GAI211" s="572"/>
      <c r="GAJ211" s="572"/>
      <c r="GAK211" s="572"/>
      <c r="GAL211" s="572"/>
      <c r="GAM211" s="572"/>
      <c r="GAN211" s="572"/>
      <c r="GAO211" s="572"/>
      <c r="GAP211" s="572"/>
      <c r="GAQ211" s="572"/>
      <c r="GAR211" s="572"/>
      <c r="GAS211" s="572"/>
      <c r="GAT211" s="572"/>
      <c r="GAU211" s="572"/>
      <c r="GAV211" s="572"/>
      <c r="GAW211" s="572"/>
      <c r="GAX211" s="572"/>
      <c r="GAY211" s="572"/>
      <c r="GAZ211" s="572"/>
      <c r="GBA211" s="572"/>
      <c r="GBB211" s="572"/>
      <c r="GBC211" s="572"/>
      <c r="GBD211" s="572"/>
      <c r="GBE211" s="572"/>
      <c r="GBF211" s="572"/>
      <c r="GBG211" s="572"/>
      <c r="GBH211" s="572"/>
      <c r="GBI211" s="572"/>
      <c r="GBJ211" s="572"/>
      <c r="GBK211" s="572"/>
      <c r="GBL211" s="572"/>
      <c r="GBM211" s="572"/>
      <c r="GBN211" s="572"/>
      <c r="GBO211" s="572"/>
      <c r="GBP211" s="572"/>
      <c r="GBQ211" s="572"/>
      <c r="GBR211" s="572"/>
      <c r="GBS211" s="572"/>
      <c r="GBT211" s="572"/>
      <c r="GBU211" s="572"/>
      <c r="GBV211" s="572"/>
      <c r="GBW211" s="572"/>
      <c r="GBX211" s="572"/>
      <c r="GBY211" s="572"/>
      <c r="GBZ211" s="572"/>
      <c r="GCA211" s="572"/>
      <c r="GCB211" s="572"/>
      <c r="GCC211" s="572"/>
      <c r="GCD211" s="572"/>
      <c r="GCE211" s="572"/>
      <c r="GCF211" s="572"/>
      <c r="GCG211" s="572"/>
      <c r="GCH211" s="572"/>
      <c r="GCI211" s="572"/>
      <c r="GCJ211" s="572"/>
      <c r="GCK211" s="572"/>
      <c r="GCL211" s="572"/>
      <c r="GCM211" s="572"/>
      <c r="GCN211" s="572"/>
      <c r="GCO211" s="572"/>
      <c r="GCP211" s="572"/>
      <c r="GCQ211" s="572"/>
      <c r="GCR211" s="572"/>
      <c r="GCS211" s="572"/>
      <c r="GCT211" s="572"/>
      <c r="GCU211" s="572"/>
      <c r="GCV211" s="572"/>
      <c r="GCW211" s="572"/>
      <c r="GCX211" s="572"/>
      <c r="GCY211" s="572"/>
      <c r="GCZ211" s="572"/>
      <c r="GDA211" s="572"/>
      <c r="GDB211" s="572"/>
      <c r="GDC211" s="572"/>
      <c r="GDD211" s="572"/>
      <c r="GDE211" s="572"/>
      <c r="GDF211" s="572"/>
      <c r="GDG211" s="572"/>
      <c r="GDH211" s="572"/>
      <c r="GDI211" s="572"/>
      <c r="GDJ211" s="572"/>
      <c r="GDK211" s="572"/>
      <c r="GDL211" s="572"/>
      <c r="GDM211" s="572"/>
      <c r="GDN211" s="572"/>
      <c r="GDO211" s="572"/>
      <c r="GDP211" s="572"/>
      <c r="GDQ211" s="572"/>
      <c r="GDR211" s="572"/>
      <c r="GDS211" s="572"/>
      <c r="GDT211" s="572"/>
      <c r="GDU211" s="572"/>
      <c r="GDV211" s="572"/>
      <c r="GDW211" s="572"/>
      <c r="GDX211" s="572"/>
      <c r="GDY211" s="572"/>
      <c r="GDZ211" s="572"/>
      <c r="GEA211" s="572"/>
      <c r="GEB211" s="572"/>
      <c r="GEC211" s="572"/>
      <c r="GED211" s="572"/>
      <c r="GEE211" s="572"/>
      <c r="GEF211" s="572"/>
      <c r="GEG211" s="572"/>
      <c r="GEH211" s="572"/>
      <c r="GEI211" s="572"/>
      <c r="GEJ211" s="572"/>
      <c r="GEK211" s="572"/>
      <c r="GEL211" s="572"/>
      <c r="GEM211" s="572"/>
      <c r="GEN211" s="572"/>
      <c r="GEO211" s="572"/>
      <c r="GEP211" s="572"/>
      <c r="GEQ211" s="572"/>
      <c r="GER211" s="572"/>
      <c r="GES211" s="572"/>
      <c r="GET211" s="572"/>
      <c r="GEU211" s="572"/>
      <c r="GEV211" s="572"/>
      <c r="GEW211" s="572"/>
      <c r="GEX211" s="572"/>
      <c r="GEY211" s="572"/>
      <c r="GEZ211" s="572"/>
      <c r="GFA211" s="572"/>
      <c r="GFB211" s="572"/>
      <c r="GFC211" s="572"/>
      <c r="GFD211" s="572"/>
      <c r="GFE211" s="572"/>
      <c r="GFF211" s="572"/>
      <c r="GFG211" s="572"/>
      <c r="GFH211" s="572"/>
      <c r="GFI211" s="572"/>
      <c r="GFJ211" s="572"/>
      <c r="GFK211" s="572"/>
      <c r="GFL211" s="572"/>
      <c r="GFM211" s="572"/>
      <c r="GFN211" s="572"/>
      <c r="GFO211" s="572"/>
      <c r="GFP211" s="572"/>
      <c r="GFQ211" s="572"/>
      <c r="GFR211" s="572"/>
      <c r="GFS211" s="572"/>
      <c r="GFT211" s="572"/>
      <c r="GFU211" s="572"/>
      <c r="GFV211" s="572"/>
      <c r="GFW211" s="572"/>
      <c r="GFX211" s="572"/>
      <c r="GFY211" s="572"/>
      <c r="GFZ211" s="572"/>
      <c r="GGA211" s="572"/>
      <c r="GGB211" s="572"/>
      <c r="GGC211" s="572"/>
      <c r="GGD211" s="572"/>
      <c r="GGE211" s="572"/>
      <c r="GGF211" s="572"/>
      <c r="GGG211" s="572"/>
      <c r="GGH211" s="572"/>
      <c r="GGI211" s="572"/>
      <c r="GGJ211" s="572"/>
      <c r="GGK211" s="572"/>
      <c r="GGL211" s="572"/>
      <c r="GGM211" s="572"/>
      <c r="GGN211" s="572"/>
      <c r="GGO211" s="572"/>
      <c r="GGP211" s="572"/>
      <c r="GGQ211" s="572"/>
      <c r="GGR211" s="572"/>
      <c r="GGS211" s="572"/>
      <c r="GGT211" s="572"/>
      <c r="GGU211" s="572"/>
      <c r="GGV211" s="572"/>
      <c r="GGW211" s="572"/>
      <c r="GGX211" s="572"/>
      <c r="GGY211" s="572"/>
      <c r="GGZ211" s="572"/>
      <c r="GHA211" s="572"/>
      <c r="GHB211" s="572"/>
      <c r="GHC211" s="572"/>
      <c r="GHD211" s="572"/>
      <c r="GHE211" s="572"/>
      <c r="GHF211" s="572"/>
      <c r="GHG211" s="572"/>
      <c r="GHH211" s="572"/>
      <c r="GHI211" s="572"/>
      <c r="GHJ211" s="572"/>
      <c r="GHK211" s="572"/>
      <c r="GHL211" s="572"/>
      <c r="GHM211" s="572"/>
      <c r="GHN211" s="572"/>
      <c r="GHO211" s="572"/>
      <c r="GHP211" s="572"/>
      <c r="GHQ211" s="572"/>
      <c r="GHR211" s="572"/>
      <c r="GHS211" s="572"/>
      <c r="GHT211" s="572"/>
      <c r="GHU211" s="572"/>
      <c r="GHV211" s="572"/>
      <c r="GHW211" s="572"/>
      <c r="GHX211" s="572"/>
      <c r="GHY211" s="572"/>
      <c r="GHZ211" s="572"/>
      <c r="GIA211" s="572"/>
      <c r="GIB211" s="572"/>
      <c r="GIC211" s="572"/>
      <c r="GID211" s="572"/>
      <c r="GIE211" s="572"/>
      <c r="GIF211" s="572"/>
      <c r="GIG211" s="572"/>
      <c r="GIH211" s="572"/>
      <c r="GII211" s="572"/>
      <c r="GIJ211" s="572"/>
      <c r="GIK211" s="572"/>
      <c r="GIL211" s="572"/>
      <c r="GIM211" s="572"/>
      <c r="GIN211" s="572"/>
      <c r="GIO211" s="572"/>
      <c r="GIP211" s="572"/>
      <c r="GIQ211" s="572"/>
      <c r="GIR211" s="572"/>
      <c r="GIS211" s="572"/>
      <c r="GIT211" s="572"/>
      <c r="GIU211" s="572"/>
      <c r="GIV211" s="572"/>
      <c r="GIW211" s="572"/>
      <c r="GIX211" s="572"/>
      <c r="GIY211" s="572"/>
      <c r="GIZ211" s="572"/>
      <c r="GJA211" s="572"/>
      <c r="GJB211" s="572"/>
      <c r="GJC211" s="572"/>
      <c r="GJD211" s="572"/>
      <c r="GJE211" s="572"/>
      <c r="GJF211" s="572"/>
      <c r="GJG211" s="572"/>
      <c r="GJH211" s="572"/>
      <c r="GJI211" s="572"/>
      <c r="GJJ211" s="572"/>
      <c r="GJK211" s="572"/>
      <c r="GJL211" s="572"/>
      <c r="GJM211" s="572"/>
      <c r="GJN211" s="572"/>
      <c r="GJO211" s="572"/>
      <c r="GJP211" s="572"/>
      <c r="GJQ211" s="572"/>
      <c r="GJR211" s="572"/>
      <c r="GJS211" s="572"/>
      <c r="GJT211" s="572"/>
      <c r="GJU211" s="572"/>
      <c r="GJV211" s="572"/>
      <c r="GJW211" s="572"/>
      <c r="GJX211" s="572"/>
      <c r="GJY211" s="572"/>
      <c r="GJZ211" s="572"/>
      <c r="GKA211" s="572"/>
      <c r="GKB211" s="572"/>
      <c r="GKC211" s="572"/>
      <c r="GKD211" s="572"/>
      <c r="GKE211" s="572"/>
      <c r="GKF211" s="572"/>
      <c r="GKG211" s="572"/>
      <c r="GKH211" s="572"/>
      <c r="GKI211" s="572"/>
      <c r="GKJ211" s="572"/>
      <c r="GKK211" s="572"/>
      <c r="GKL211" s="572"/>
      <c r="GKM211" s="572"/>
      <c r="GKN211" s="572"/>
      <c r="GKO211" s="572"/>
      <c r="GKP211" s="572"/>
      <c r="GKQ211" s="572"/>
      <c r="GKR211" s="572"/>
      <c r="GKS211" s="572"/>
      <c r="GKT211" s="572"/>
      <c r="GKU211" s="572"/>
      <c r="GKV211" s="572"/>
      <c r="GKW211" s="572"/>
      <c r="GKX211" s="572"/>
      <c r="GKY211" s="572"/>
      <c r="GKZ211" s="572"/>
      <c r="GLA211" s="572"/>
      <c r="GLB211" s="572"/>
      <c r="GLC211" s="572"/>
      <c r="GLD211" s="572"/>
      <c r="GLE211" s="572"/>
      <c r="GLF211" s="572"/>
      <c r="GLG211" s="572"/>
      <c r="GLH211" s="572"/>
      <c r="GLI211" s="572"/>
      <c r="GLJ211" s="572"/>
      <c r="GLK211" s="572"/>
      <c r="GLL211" s="572"/>
      <c r="GLM211" s="572"/>
      <c r="GLN211" s="572"/>
      <c r="GLO211" s="572"/>
      <c r="GLP211" s="572"/>
      <c r="GLQ211" s="572"/>
      <c r="GLR211" s="572"/>
      <c r="GLS211" s="572"/>
      <c r="GLT211" s="572"/>
      <c r="GLU211" s="572"/>
      <c r="GLV211" s="572"/>
      <c r="GLW211" s="572"/>
      <c r="GLX211" s="572"/>
      <c r="GLY211" s="572"/>
      <c r="GLZ211" s="572"/>
      <c r="GMA211" s="572"/>
      <c r="GMB211" s="572"/>
      <c r="GMC211" s="572"/>
      <c r="GMD211" s="572"/>
      <c r="GME211" s="572"/>
      <c r="GMF211" s="572"/>
      <c r="GMG211" s="572"/>
      <c r="GMH211" s="572"/>
      <c r="GMI211" s="572"/>
      <c r="GMJ211" s="572"/>
      <c r="GMK211" s="572"/>
      <c r="GML211" s="572"/>
      <c r="GMM211" s="572"/>
      <c r="GMN211" s="572"/>
      <c r="GMO211" s="572"/>
      <c r="GMP211" s="572"/>
      <c r="GMQ211" s="572"/>
      <c r="GMR211" s="572"/>
      <c r="GMS211" s="572"/>
      <c r="GMT211" s="572"/>
      <c r="GMU211" s="572"/>
      <c r="GMV211" s="572"/>
      <c r="GMW211" s="572"/>
      <c r="GMX211" s="572"/>
      <c r="GMY211" s="572"/>
      <c r="GMZ211" s="572"/>
      <c r="GNA211" s="572"/>
      <c r="GNB211" s="572"/>
      <c r="GNC211" s="572"/>
      <c r="GND211" s="572"/>
      <c r="GNE211" s="572"/>
      <c r="GNF211" s="572"/>
      <c r="GNG211" s="572"/>
      <c r="GNH211" s="572"/>
      <c r="GNI211" s="572"/>
      <c r="GNJ211" s="572"/>
      <c r="GNK211" s="572"/>
      <c r="GNL211" s="572"/>
      <c r="GNM211" s="572"/>
      <c r="GNN211" s="572"/>
      <c r="GNO211" s="572"/>
      <c r="GNP211" s="572"/>
      <c r="GNQ211" s="572"/>
      <c r="GNR211" s="572"/>
      <c r="GNS211" s="572"/>
      <c r="GNT211" s="572"/>
      <c r="GNU211" s="572"/>
      <c r="GNV211" s="572"/>
      <c r="GNW211" s="572"/>
      <c r="GNX211" s="572"/>
      <c r="GNY211" s="572"/>
      <c r="GNZ211" s="572"/>
      <c r="GOA211" s="572"/>
      <c r="GOB211" s="572"/>
      <c r="GOC211" s="572"/>
      <c r="GOD211" s="572"/>
      <c r="GOE211" s="572"/>
      <c r="GOF211" s="572"/>
      <c r="GOG211" s="572"/>
      <c r="GOH211" s="572"/>
      <c r="GOI211" s="572"/>
      <c r="GOJ211" s="572"/>
      <c r="GOK211" s="572"/>
      <c r="GOL211" s="572"/>
      <c r="GOM211" s="572"/>
      <c r="GON211" s="572"/>
      <c r="GOO211" s="572"/>
      <c r="GOP211" s="572"/>
      <c r="GOQ211" s="572"/>
      <c r="GOR211" s="572"/>
      <c r="GOS211" s="572"/>
      <c r="GOT211" s="572"/>
      <c r="GOU211" s="572"/>
      <c r="GOV211" s="572"/>
      <c r="GOW211" s="572"/>
      <c r="GOX211" s="572"/>
      <c r="GOY211" s="572"/>
      <c r="GOZ211" s="572"/>
      <c r="GPA211" s="572"/>
      <c r="GPB211" s="572"/>
      <c r="GPC211" s="572"/>
      <c r="GPD211" s="572"/>
      <c r="GPE211" s="572"/>
      <c r="GPF211" s="572"/>
      <c r="GPG211" s="572"/>
      <c r="GPH211" s="572"/>
      <c r="GPI211" s="572"/>
      <c r="GPJ211" s="572"/>
      <c r="GPK211" s="572"/>
      <c r="GPL211" s="572"/>
      <c r="GPM211" s="572"/>
      <c r="GPN211" s="572"/>
      <c r="GPO211" s="572"/>
      <c r="GPP211" s="572"/>
      <c r="GPQ211" s="572"/>
      <c r="GPR211" s="572"/>
      <c r="GPS211" s="572"/>
      <c r="GPT211" s="572"/>
      <c r="GPU211" s="572"/>
      <c r="GPV211" s="572"/>
      <c r="GPW211" s="572"/>
      <c r="GPX211" s="572"/>
      <c r="GPY211" s="572"/>
      <c r="GPZ211" s="572"/>
      <c r="GQA211" s="572"/>
      <c r="GQB211" s="572"/>
      <c r="GQC211" s="572"/>
      <c r="GQD211" s="572"/>
      <c r="GQE211" s="572"/>
      <c r="GQF211" s="572"/>
      <c r="GQG211" s="572"/>
      <c r="GQH211" s="572"/>
      <c r="GQI211" s="572"/>
      <c r="GQJ211" s="572"/>
      <c r="GQK211" s="572"/>
      <c r="GQL211" s="572"/>
      <c r="GQM211" s="572"/>
      <c r="GQN211" s="572"/>
      <c r="GQO211" s="572"/>
      <c r="GQP211" s="572"/>
      <c r="GQQ211" s="572"/>
      <c r="GQR211" s="572"/>
      <c r="GQS211" s="572"/>
      <c r="GQT211" s="572"/>
      <c r="GQU211" s="572"/>
      <c r="GQV211" s="572"/>
      <c r="GQW211" s="572"/>
      <c r="GQX211" s="572"/>
      <c r="GQY211" s="572"/>
      <c r="GQZ211" s="572"/>
      <c r="GRA211" s="572"/>
      <c r="GRB211" s="572"/>
      <c r="GRC211" s="572"/>
      <c r="GRD211" s="572"/>
      <c r="GRE211" s="572"/>
      <c r="GRF211" s="572"/>
      <c r="GRG211" s="572"/>
      <c r="GRH211" s="572"/>
      <c r="GRI211" s="572"/>
      <c r="GRJ211" s="572"/>
      <c r="GRK211" s="572"/>
      <c r="GRL211" s="572"/>
      <c r="GRM211" s="572"/>
      <c r="GRN211" s="572"/>
      <c r="GRO211" s="572"/>
      <c r="GRP211" s="572"/>
      <c r="GRQ211" s="572"/>
      <c r="GRR211" s="572"/>
      <c r="GRS211" s="572"/>
      <c r="GRT211" s="572"/>
      <c r="GRU211" s="572"/>
      <c r="GRV211" s="572"/>
      <c r="GRW211" s="572"/>
      <c r="GRX211" s="572"/>
      <c r="GRY211" s="572"/>
      <c r="GRZ211" s="572"/>
      <c r="GSA211" s="572"/>
      <c r="GSB211" s="572"/>
      <c r="GSC211" s="572"/>
      <c r="GSD211" s="572"/>
      <c r="GSE211" s="572"/>
      <c r="GSF211" s="572"/>
      <c r="GSG211" s="572"/>
      <c r="GSH211" s="572"/>
      <c r="GSI211" s="572"/>
      <c r="GSJ211" s="572"/>
      <c r="GSK211" s="572"/>
      <c r="GSL211" s="572"/>
      <c r="GSM211" s="572"/>
      <c r="GSN211" s="572"/>
      <c r="GSO211" s="572"/>
      <c r="GSP211" s="572"/>
      <c r="GSQ211" s="572"/>
      <c r="GSR211" s="572"/>
      <c r="GSS211" s="572"/>
      <c r="GST211" s="572"/>
      <c r="GSU211" s="572"/>
      <c r="GSV211" s="572"/>
      <c r="GSW211" s="572"/>
      <c r="GSX211" s="572"/>
      <c r="GSY211" s="572"/>
      <c r="GSZ211" s="572"/>
      <c r="GTA211" s="572"/>
      <c r="GTB211" s="572"/>
      <c r="GTC211" s="572"/>
      <c r="GTD211" s="572"/>
      <c r="GTE211" s="572"/>
      <c r="GTF211" s="572"/>
      <c r="GTG211" s="572"/>
      <c r="GTH211" s="572"/>
      <c r="GTI211" s="572"/>
      <c r="GTJ211" s="572"/>
      <c r="GTK211" s="572"/>
      <c r="GTL211" s="572"/>
      <c r="GTM211" s="572"/>
      <c r="GTN211" s="572"/>
      <c r="GTO211" s="572"/>
      <c r="GTP211" s="572"/>
      <c r="GTQ211" s="572"/>
      <c r="GTR211" s="572"/>
      <c r="GTS211" s="572"/>
      <c r="GTT211" s="572"/>
      <c r="GTU211" s="572"/>
      <c r="GTV211" s="572"/>
      <c r="GTW211" s="572"/>
      <c r="GTX211" s="572"/>
      <c r="GTY211" s="572"/>
      <c r="GTZ211" s="572"/>
      <c r="GUA211" s="572"/>
      <c r="GUB211" s="572"/>
      <c r="GUC211" s="572"/>
      <c r="GUD211" s="572"/>
      <c r="GUE211" s="572"/>
      <c r="GUF211" s="572"/>
      <c r="GUG211" s="572"/>
      <c r="GUH211" s="572"/>
      <c r="GUI211" s="572"/>
      <c r="GUJ211" s="572"/>
      <c r="GUK211" s="572"/>
      <c r="GUL211" s="572"/>
      <c r="GUM211" s="572"/>
      <c r="GUN211" s="572"/>
      <c r="GUO211" s="572"/>
      <c r="GUP211" s="572"/>
      <c r="GUQ211" s="572"/>
      <c r="GUR211" s="572"/>
      <c r="GUS211" s="572"/>
      <c r="GUT211" s="572"/>
      <c r="GUU211" s="572"/>
      <c r="GUV211" s="572"/>
      <c r="GUW211" s="572"/>
      <c r="GUX211" s="572"/>
      <c r="GUY211" s="572"/>
      <c r="GUZ211" s="572"/>
      <c r="GVA211" s="572"/>
      <c r="GVB211" s="572"/>
      <c r="GVC211" s="572"/>
      <c r="GVD211" s="572"/>
      <c r="GVE211" s="572"/>
      <c r="GVF211" s="572"/>
      <c r="GVG211" s="572"/>
      <c r="GVH211" s="572"/>
      <c r="GVI211" s="572"/>
      <c r="GVJ211" s="572"/>
      <c r="GVK211" s="572"/>
      <c r="GVL211" s="572"/>
      <c r="GVM211" s="572"/>
      <c r="GVN211" s="572"/>
      <c r="GVO211" s="572"/>
      <c r="GVP211" s="572"/>
      <c r="GVQ211" s="572"/>
      <c r="GVR211" s="572"/>
      <c r="GVS211" s="572"/>
      <c r="GVT211" s="572"/>
      <c r="GVU211" s="572"/>
      <c r="GVV211" s="572"/>
      <c r="GVW211" s="572"/>
      <c r="GVX211" s="572"/>
      <c r="GVY211" s="572"/>
      <c r="GVZ211" s="572"/>
      <c r="GWA211" s="572"/>
      <c r="GWB211" s="572"/>
      <c r="GWC211" s="572"/>
      <c r="GWD211" s="572"/>
      <c r="GWE211" s="572"/>
      <c r="GWF211" s="572"/>
      <c r="GWG211" s="572"/>
      <c r="GWH211" s="572"/>
      <c r="GWI211" s="572"/>
      <c r="GWJ211" s="572"/>
      <c r="GWK211" s="572"/>
      <c r="GWL211" s="572"/>
      <c r="GWM211" s="572"/>
      <c r="GWN211" s="572"/>
      <c r="GWO211" s="572"/>
      <c r="GWP211" s="572"/>
      <c r="GWQ211" s="572"/>
      <c r="GWR211" s="572"/>
      <c r="GWS211" s="572"/>
      <c r="GWT211" s="572"/>
      <c r="GWU211" s="572"/>
      <c r="GWV211" s="572"/>
      <c r="GWW211" s="572"/>
      <c r="GWX211" s="572"/>
      <c r="GWY211" s="572"/>
      <c r="GWZ211" s="572"/>
      <c r="GXA211" s="572"/>
      <c r="GXB211" s="572"/>
      <c r="GXC211" s="572"/>
      <c r="GXD211" s="572"/>
      <c r="GXE211" s="572"/>
      <c r="GXF211" s="572"/>
      <c r="GXG211" s="572"/>
      <c r="GXH211" s="572"/>
      <c r="GXI211" s="572"/>
      <c r="GXJ211" s="572"/>
      <c r="GXK211" s="572"/>
      <c r="GXL211" s="572"/>
      <c r="GXM211" s="572"/>
      <c r="GXN211" s="572"/>
      <c r="GXO211" s="572"/>
      <c r="GXP211" s="572"/>
      <c r="GXQ211" s="572"/>
      <c r="GXR211" s="572"/>
      <c r="GXS211" s="572"/>
      <c r="GXT211" s="572"/>
      <c r="GXU211" s="572"/>
      <c r="GXV211" s="572"/>
      <c r="GXW211" s="572"/>
      <c r="GXX211" s="572"/>
      <c r="GXY211" s="572"/>
      <c r="GXZ211" s="572"/>
      <c r="GYA211" s="572"/>
      <c r="GYB211" s="572"/>
      <c r="GYC211" s="572"/>
      <c r="GYD211" s="572"/>
      <c r="GYE211" s="572"/>
      <c r="GYF211" s="572"/>
      <c r="GYG211" s="572"/>
      <c r="GYH211" s="572"/>
      <c r="GYI211" s="572"/>
      <c r="GYJ211" s="572"/>
      <c r="GYK211" s="572"/>
      <c r="GYL211" s="572"/>
      <c r="GYM211" s="572"/>
      <c r="GYN211" s="572"/>
      <c r="GYO211" s="572"/>
      <c r="GYP211" s="572"/>
      <c r="GYQ211" s="572"/>
      <c r="GYR211" s="572"/>
      <c r="GYS211" s="572"/>
      <c r="GYT211" s="572"/>
      <c r="GYU211" s="572"/>
      <c r="GYV211" s="572"/>
      <c r="GYW211" s="572"/>
      <c r="GYX211" s="572"/>
      <c r="GYY211" s="572"/>
      <c r="GYZ211" s="572"/>
      <c r="GZA211" s="572"/>
      <c r="GZB211" s="572"/>
      <c r="GZC211" s="572"/>
      <c r="GZD211" s="572"/>
      <c r="GZE211" s="572"/>
      <c r="GZF211" s="572"/>
      <c r="GZG211" s="572"/>
      <c r="GZH211" s="572"/>
      <c r="GZI211" s="572"/>
      <c r="GZJ211" s="572"/>
      <c r="GZK211" s="572"/>
      <c r="GZL211" s="572"/>
      <c r="GZM211" s="572"/>
      <c r="GZN211" s="572"/>
      <c r="GZO211" s="572"/>
      <c r="GZP211" s="572"/>
      <c r="GZQ211" s="572"/>
      <c r="GZR211" s="572"/>
      <c r="GZS211" s="572"/>
      <c r="GZT211" s="572"/>
      <c r="GZU211" s="572"/>
      <c r="GZV211" s="572"/>
      <c r="GZW211" s="572"/>
      <c r="GZX211" s="572"/>
      <c r="GZY211" s="572"/>
      <c r="GZZ211" s="572"/>
      <c r="HAA211" s="572"/>
      <c r="HAB211" s="572"/>
      <c r="HAC211" s="572"/>
      <c r="HAD211" s="572"/>
      <c r="HAE211" s="572"/>
      <c r="HAF211" s="572"/>
      <c r="HAG211" s="572"/>
      <c r="HAH211" s="572"/>
      <c r="HAI211" s="572"/>
      <c r="HAJ211" s="572"/>
      <c r="HAK211" s="572"/>
      <c r="HAL211" s="572"/>
      <c r="HAM211" s="572"/>
      <c r="HAN211" s="572"/>
      <c r="HAO211" s="572"/>
      <c r="HAP211" s="572"/>
      <c r="HAQ211" s="572"/>
      <c r="HAR211" s="572"/>
      <c r="HAS211" s="572"/>
      <c r="HAT211" s="572"/>
      <c r="HAU211" s="572"/>
      <c r="HAV211" s="572"/>
      <c r="HAW211" s="572"/>
      <c r="HAX211" s="572"/>
      <c r="HAY211" s="572"/>
      <c r="HAZ211" s="572"/>
      <c r="HBA211" s="572"/>
      <c r="HBB211" s="572"/>
      <c r="HBC211" s="572"/>
      <c r="HBD211" s="572"/>
      <c r="HBE211" s="572"/>
      <c r="HBF211" s="572"/>
      <c r="HBG211" s="572"/>
      <c r="HBH211" s="572"/>
      <c r="HBI211" s="572"/>
      <c r="HBJ211" s="572"/>
      <c r="HBK211" s="572"/>
      <c r="HBL211" s="572"/>
      <c r="HBM211" s="572"/>
      <c r="HBN211" s="572"/>
      <c r="HBO211" s="572"/>
      <c r="HBP211" s="572"/>
      <c r="HBQ211" s="572"/>
      <c r="HBR211" s="572"/>
      <c r="HBS211" s="572"/>
      <c r="HBT211" s="572"/>
      <c r="HBU211" s="572"/>
      <c r="HBV211" s="572"/>
      <c r="HBW211" s="572"/>
      <c r="HBX211" s="572"/>
      <c r="HBY211" s="572"/>
      <c r="HBZ211" s="572"/>
      <c r="HCA211" s="572"/>
      <c r="HCB211" s="572"/>
      <c r="HCC211" s="572"/>
      <c r="HCD211" s="572"/>
      <c r="HCE211" s="572"/>
      <c r="HCF211" s="572"/>
      <c r="HCG211" s="572"/>
      <c r="HCH211" s="572"/>
      <c r="HCI211" s="572"/>
      <c r="HCJ211" s="572"/>
      <c r="HCK211" s="572"/>
      <c r="HCL211" s="572"/>
      <c r="HCM211" s="572"/>
      <c r="HCN211" s="572"/>
      <c r="HCO211" s="572"/>
      <c r="HCP211" s="572"/>
      <c r="HCQ211" s="572"/>
      <c r="HCR211" s="572"/>
      <c r="HCS211" s="572"/>
      <c r="HCT211" s="572"/>
      <c r="HCU211" s="572"/>
      <c r="HCV211" s="572"/>
      <c r="HCW211" s="572"/>
      <c r="HCX211" s="572"/>
      <c r="HCY211" s="572"/>
      <c r="HCZ211" s="572"/>
      <c r="HDA211" s="572"/>
      <c r="HDB211" s="572"/>
      <c r="HDC211" s="572"/>
      <c r="HDD211" s="572"/>
      <c r="HDE211" s="572"/>
      <c r="HDF211" s="572"/>
      <c r="HDG211" s="572"/>
      <c r="HDH211" s="572"/>
      <c r="HDI211" s="572"/>
      <c r="HDJ211" s="572"/>
      <c r="HDK211" s="572"/>
      <c r="HDL211" s="572"/>
      <c r="HDM211" s="572"/>
      <c r="HDN211" s="572"/>
      <c r="HDO211" s="572"/>
      <c r="HDP211" s="572"/>
      <c r="HDQ211" s="572"/>
      <c r="HDR211" s="572"/>
      <c r="HDS211" s="572"/>
      <c r="HDT211" s="572"/>
      <c r="HDU211" s="572"/>
      <c r="HDV211" s="572"/>
      <c r="HDW211" s="572"/>
      <c r="HDX211" s="572"/>
      <c r="HDY211" s="572"/>
      <c r="HDZ211" s="572"/>
      <c r="HEA211" s="572"/>
      <c r="HEB211" s="572"/>
      <c r="HEC211" s="572"/>
      <c r="HED211" s="572"/>
      <c r="HEE211" s="572"/>
      <c r="HEF211" s="572"/>
      <c r="HEG211" s="572"/>
      <c r="HEH211" s="572"/>
      <c r="HEI211" s="572"/>
      <c r="HEJ211" s="572"/>
      <c r="HEK211" s="572"/>
      <c r="HEL211" s="572"/>
      <c r="HEM211" s="572"/>
      <c r="HEN211" s="572"/>
      <c r="HEO211" s="572"/>
      <c r="HEP211" s="572"/>
      <c r="HEQ211" s="572"/>
      <c r="HER211" s="572"/>
      <c r="HES211" s="572"/>
      <c r="HET211" s="572"/>
      <c r="HEU211" s="572"/>
      <c r="HEV211" s="572"/>
      <c r="HEW211" s="572"/>
      <c r="HEX211" s="572"/>
      <c r="HEY211" s="572"/>
      <c r="HEZ211" s="572"/>
      <c r="HFA211" s="572"/>
      <c r="HFB211" s="572"/>
      <c r="HFC211" s="572"/>
      <c r="HFD211" s="572"/>
      <c r="HFE211" s="572"/>
      <c r="HFF211" s="572"/>
      <c r="HFG211" s="572"/>
      <c r="HFH211" s="572"/>
      <c r="HFI211" s="572"/>
      <c r="HFJ211" s="572"/>
      <c r="HFK211" s="572"/>
      <c r="HFL211" s="572"/>
      <c r="HFM211" s="572"/>
      <c r="HFN211" s="572"/>
      <c r="HFO211" s="572"/>
      <c r="HFP211" s="572"/>
      <c r="HFQ211" s="572"/>
      <c r="HFR211" s="572"/>
      <c r="HFS211" s="572"/>
      <c r="HFT211" s="572"/>
      <c r="HFU211" s="572"/>
      <c r="HFV211" s="572"/>
      <c r="HFW211" s="572"/>
      <c r="HFX211" s="572"/>
      <c r="HFY211" s="572"/>
      <c r="HFZ211" s="572"/>
      <c r="HGA211" s="572"/>
      <c r="HGB211" s="572"/>
      <c r="HGC211" s="572"/>
      <c r="HGD211" s="572"/>
      <c r="HGE211" s="572"/>
      <c r="HGF211" s="572"/>
      <c r="HGG211" s="572"/>
      <c r="HGH211" s="572"/>
      <c r="HGI211" s="572"/>
      <c r="HGJ211" s="572"/>
      <c r="HGK211" s="572"/>
      <c r="HGL211" s="572"/>
      <c r="HGM211" s="572"/>
      <c r="HGN211" s="572"/>
      <c r="HGO211" s="572"/>
      <c r="HGP211" s="572"/>
      <c r="HGQ211" s="572"/>
      <c r="HGR211" s="572"/>
      <c r="HGS211" s="572"/>
      <c r="HGT211" s="572"/>
      <c r="HGU211" s="572"/>
      <c r="HGV211" s="572"/>
      <c r="HGW211" s="572"/>
      <c r="HGX211" s="572"/>
      <c r="HGY211" s="572"/>
      <c r="HGZ211" s="572"/>
      <c r="HHA211" s="572"/>
      <c r="HHB211" s="572"/>
      <c r="HHC211" s="572"/>
      <c r="HHD211" s="572"/>
      <c r="HHE211" s="572"/>
      <c r="HHF211" s="572"/>
      <c r="HHG211" s="572"/>
      <c r="HHH211" s="572"/>
      <c r="HHI211" s="572"/>
      <c r="HHJ211" s="572"/>
      <c r="HHK211" s="572"/>
      <c r="HHL211" s="572"/>
      <c r="HHM211" s="572"/>
      <c r="HHN211" s="572"/>
      <c r="HHO211" s="572"/>
      <c r="HHP211" s="572"/>
      <c r="HHQ211" s="572"/>
      <c r="HHR211" s="572"/>
      <c r="HHS211" s="572"/>
      <c r="HHT211" s="572"/>
      <c r="HHU211" s="572"/>
      <c r="HHV211" s="572"/>
      <c r="HHW211" s="572"/>
      <c r="HHX211" s="572"/>
      <c r="HHY211" s="572"/>
      <c r="HHZ211" s="572"/>
      <c r="HIA211" s="572"/>
      <c r="HIB211" s="572"/>
      <c r="HIC211" s="572"/>
      <c r="HID211" s="572"/>
      <c r="HIE211" s="572"/>
      <c r="HIF211" s="572"/>
      <c r="HIG211" s="572"/>
      <c r="HIH211" s="572"/>
      <c r="HII211" s="572"/>
      <c r="HIJ211" s="572"/>
      <c r="HIK211" s="572"/>
      <c r="HIL211" s="572"/>
      <c r="HIM211" s="572"/>
      <c r="HIN211" s="572"/>
      <c r="HIO211" s="572"/>
      <c r="HIP211" s="572"/>
      <c r="HIQ211" s="572"/>
      <c r="HIR211" s="572"/>
      <c r="HIS211" s="572"/>
      <c r="HIT211" s="572"/>
      <c r="HIU211" s="572"/>
      <c r="HIV211" s="572"/>
      <c r="HIW211" s="572"/>
      <c r="HIX211" s="572"/>
      <c r="HIY211" s="572"/>
      <c r="HIZ211" s="572"/>
      <c r="HJA211" s="572"/>
      <c r="HJB211" s="572"/>
      <c r="HJC211" s="572"/>
      <c r="HJD211" s="572"/>
      <c r="HJE211" s="572"/>
      <c r="HJF211" s="572"/>
      <c r="HJG211" s="572"/>
      <c r="HJH211" s="572"/>
      <c r="HJI211" s="572"/>
      <c r="HJJ211" s="572"/>
      <c r="HJK211" s="572"/>
      <c r="HJL211" s="572"/>
      <c r="HJM211" s="572"/>
      <c r="HJN211" s="572"/>
      <c r="HJO211" s="572"/>
      <c r="HJP211" s="572"/>
      <c r="HJQ211" s="572"/>
      <c r="HJR211" s="572"/>
      <c r="HJS211" s="572"/>
      <c r="HJT211" s="572"/>
      <c r="HJU211" s="572"/>
      <c r="HJV211" s="572"/>
      <c r="HJW211" s="572"/>
      <c r="HJX211" s="572"/>
      <c r="HJY211" s="572"/>
      <c r="HJZ211" s="572"/>
      <c r="HKA211" s="572"/>
      <c r="HKB211" s="572"/>
      <c r="HKC211" s="572"/>
      <c r="HKD211" s="572"/>
      <c r="HKE211" s="572"/>
      <c r="HKF211" s="572"/>
      <c r="HKG211" s="572"/>
      <c r="HKH211" s="572"/>
      <c r="HKI211" s="572"/>
      <c r="HKJ211" s="572"/>
      <c r="HKK211" s="572"/>
      <c r="HKL211" s="572"/>
      <c r="HKM211" s="572"/>
      <c r="HKN211" s="572"/>
      <c r="HKO211" s="572"/>
      <c r="HKP211" s="572"/>
      <c r="HKQ211" s="572"/>
      <c r="HKR211" s="572"/>
      <c r="HKS211" s="572"/>
      <c r="HKT211" s="572"/>
      <c r="HKU211" s="572"/>
      <c r="HKV211" s="572"/>
      <c r="HKW211" s="572"/>
      <c r="HKX211" s="572"/>
      <c r="HKY211" s="572"/>
      <c r="HKZ211" s="572"/>
      <c r="HLA211" s="572"/>
      <c r="HLB211" s="572"/>
      <c r="HLC211" s="572"/>
      <c r="HLD211" s="572"/>
      <c r="HLE211" s="572"/>
      <c r="HLF211" s="572"/>
      <c r="HLG211" s="572"/>
      <c r="HLH211" s="572"/>
      <c r="HLI211" s="572"/>
      <c r="HLJ211" s="572"/>
      <c r="HLK211" s="572"/>
      <c r="HLL211" s="572"/>
      <c r="HLM211" s="572"/>
      <c r="HLN211" s="572"/>
      <c r="HLO211" s="572"/>
      <c r="HLP211" s="572"/>
      <c r="HLQ211" s="572"/>
      <c r="HLR211" s="572"/>
      <c r="HLS211" s="572"/>
      <c r="HLT211" s="572"/>
      <c r="HLU211" s="572"/>
      <c r="HLV211" s="572"/>
      <c r="HLW211" s="572"/>
      <c r="HLX211" s="572"/>
      <c r="HLY211" s="572"/>
      <c r="HLZ211" s="572"/>
      <c r="HMA211" s="572"/>
      <c r="HMB211" s="572"/>
      <c r="HMC211" s="572"/>
      <c r="HMD211" s="572"/>
      <c r="HME211" s="572"/>
      <c r="HMF211" s="572"/>
      <c r="HMG211" s="572"/>
      <c r="HMH211" s="572"/>
      <c r="HMI211" s="572"/>
      <c r="HMJ211" s="572"/>
      <c r="HMK211" s="572"/>
      <c r="HML211" s="572"/>
      <c r="HMM211" s="572"/>
      <c r="HMN211" s="572"/>
      <c r="HMO211" s="572"/>
      <c r="HMP211" s="572"/>
      <c r="HMQ211" s="572"/>
      <c r="HMR211" s="572"/>
      <c r="HMS211" s="572"/>
      <c r="HMT211" s="572"/>
      <c r="HMU211" s="572"/>
      <c r="HMV211" s="572"/>
      <c r="HMW211" s="572"/>
      <c r="HMX211" s="572"/>
      <c r="HMY211" s="572"/>
      <c r="HMZ211" s="572"/>
      <c r="HNA211" s="572"/>
      <c r="HNB211" s="572"/>
      <c r="HNC211" s="572"/>
      <c r="HND211" s="572"/>
      <c r="HNE211" s="572"/>
      <c r="HNF211" s="572"/>
      <c r="HNG211" s="572"/>
      <c r="HNH211" s="572"/>
      <c r="HNI211" s="572"/>
      <c r="HNJ211" s="572"/>
      <c r="HNK211" s="572"/>
      <c r="HNL211" s="572"/>
      <c r="HNM211" s="572"/>
      <c r="HNN211" s="572"/>
      <c r="HNO211" s="572"/>
      <c r="HNP211" s="572"/>
      <c r="HNQ211" s="572"/>
      <c r="HNR211" s="572"/>
      <c r="HNS211" s="572"/>
      <c r="HNT211" s="572"/>
      <c r="HNU211" s="572"/>
      <c r="HNV211" s="572"/>
      <c r="HNW211" s="572"/>
      <c r="HNX211" s="572"/>
      <c r="HNY211" s="572"/>
      <c r="HNZ211" s="572"/>
      <c r="HOA211" s="572"/>
      <c r="HOB211" s="572"/>
      <c r="HOC211" s="572"/>
      <c r="HOD211" s="572"/>
      <c r="HOE211" s="572"/>
      <c r="HOF211" s="572"/>
      <c r="HOG211" s="572"/>
      <c r="HOH211" s="572"/>
      <c r="HOI211" s="572"/>
      <c r="HOJ211" s="572"/>
      <c r="HOK211" s="572"/>
      <c r="HOL211" s="572"/>
      <c r="HOM211" s="572"/>
      <c r="HON211" s="572"/>
      <c r="HOO211" s="572"/>
      <c r="HOP211" s="572"/>
      <c r="HOQ211" s="572"/>
      <c r="HOR211" s="572"/>
      <c r="HOS211" s="572"/>
      <c r="HOT211" s="572"/>
      <c r="HOU211" s="572"/>
      <c r="HOV211" s="572"/>
      <c r="HOW211" s="572"/>
      <c r="HOX211" s="572"/>
      <c r="HOY211" s="572"/>
      <c r="HOZ211" s="572"/>
      <c r="HPA211" s="572"/>
      <c r="HPB211" s="572"/>
      <c r="HPC211" s="572"/>
      <c r="HPD211" s="572"/>
      <c r="HPE211" s="572"/>
      <c r="HPF211" s="572"/>
      <c r="HPG211" s="572"/>
      <c r="HPH211" s="572"/>
      <c r="HPI211" s="572"/>
      <c r="HPJ211" s="572"/>
      <c r="HPK211" s="572"/>
      <c r="HPL211" s="572"/>
      <c r="HPM211" s="572"/>
      <c r="HPN211" s="572"/>
      <c r="HPO211" s="572"/>
      <c r="HPP211" s="572"/>
      <c r="HPQ211" s="572"/>
      <c r="HPR211" s="572"/>
      <c r="HPS211" s="572"/>
      <c r="HPT211" s="572"/>
      <c r="HPU211" s="572"/>
      <c r="HPV211" s="572"/>
      <c r="HPW211" s="572"/>
      <c r="HPX211" s="572"/>
      <c r="HPY211" s="572"/>
      <c r="HPZ211" s="572"/>
      <c r="HQA211" s="572"/>
      <c r="HQB211" s="572"/>
      <c r="HQC211" s="572"/>
      <c r="HQD211" s="572"/>
      <c r="HQE211" s="572"/>
      <c r="HQF211" s="572"/>
      <c r="HQG211" s="572"/>
      <c r="HQH211" s="572"/>
      <c r="HQI211" s="572"/>
      <c r="HQJ211" s="572"/>
      <c r="HQK211" s="572"/>
      <c r="HQL211" s="572"/>
      <c r="HQM211" s="572"/>
      <c r="HQN211" s="572"/>
      <c r="HQO211" s="572"/>
      <c r="HQP211" s="572"/>
      <c r="HQQ211" s="572"/>
      <c r="HQR211" s="572"/>
      <c r="HQS211" s="572"/>
      <c r="HQT211" s="572"/>
      <c r="HQU211" s="572"/>
      <c r="HQV211" s="572"/>
      <c r="HQW211" s="572"/>
      <c r="HQX211" s="572"/>
      <c r="HQY211" s="572"/>
      <c r="HQZ211" s="572"/>
      <c r="HRA211" s="572"/>
      <c r="HRB211" s="572"/>
      <c r="HRC211" s="572"/>
      <c r="HRD211" s="572"/>
      <c r="HRE211" s="572"/>
      <c r="HRF211" s="572"/>
      <c r="HRG211" s="572"/>
      <c r="HRH211" s="572"/>
      <c r="HRI211" s="572"/>
      <c r="HRJ211" s="572"/>
      <c r="HRK211" s="572"/>
      <c r="HRL211" s="572"/>
      <c r="HRM211" s="572"/>
      <c r="HRN211" s="572"/>
      <c r="HRO211" s="572"/>
      <c r="HRP211" s="572"/>
      <c r="HRQ211" s="572"/>
      <c r="HRR211" s="572"/>
      <c r="HRS211" s="572"/>
      <c r="HRT211" s="572"/>
      <c r="HRU211" s="572"/>
      <c r="HRV211" s="572"/>
      <c r="HRW211" s="572"/>
      <c r="HRX211" s="572"/>
      <c r="HRY211" s="572"/>
      <c r="HRZ211" s="572"/>
      <c r="HSA211" s="572"/>
      <c r="HSB211" s="572"/>
      <c r="HSC211" s="572"/>
      <c r="HSD211" s="572"/>
      <c r="HSE211" s="572"/>
      <c r="HSF211" s="572"/>
      <c r="HSG211" s="572"/>
      <c r="HSH211" s="572"/>
      <c r="HSI211" s="572"/>
      <c r="HSJ211" s="572"/>
      <c r="HSK211" s="572"/>
      <c r="HSL211" s="572"/>
      <c r="HSM211" s="572"/>
      <c r="HSN211" s="572"/>
      <c r="HSO211" s="572"/>
      <c r="HSP211" s="572"/>
      <c r="HSQ211" s="572"/>
      <c r="HSR211" s="572"/>
      <c r="HSS211" s="572"/>
      <c r="HST211" s="572"/>
      <c r="HSU211" s="572"/>
      <c r="HSV211" s="572"/>
      <c r="HSW211" s="572"/>
      <c r="HSX211" s="572"/>
      <c r="HSY211" s="572"/>
      <c r="HSZ211" s="572"/>
      <c r="HTA211" s="572"/>
      <c r="HTB211" s="572"/>
      <c r="HTC211" s="572"/>
      <c r="HTD211" s="572"/>
      <c r="HTE211" s="572"/>
      <c r="HTF211" s="572"/>
      <c r="HTG211" s="572"/>
      <c r="HTH211" s="572"/>
      <c r="HTI211" s="572"/>
      <c r="HTJ211" s="572"/>
      <c r="HTK211" s="572"/>
      <c r="HTL211" s="572"/>
      <c r="HTM211" s="572"/>
      <c r="HTN211" s="572"/>
      <c r="HTO211" s="572"/>
      <c r="HTP211" s="572"/>
      <c r="HTQ211" s="572"/>
      <c r="HTR211" s="572"/>
      <c r="HTS211" s="572"/>
      <c r="HTT211" s="572"/>
      <c r="HTU211" s="572"/>
      <c r="HTV211" s="572"/>
      <c r="HTW211" s="572"/>
      <c r="HTX211" s="572"/>
      <c r="HTY211" s="572"/>
      <c r="HTZ211" s="572"/>
      <c r="HUA211" s="572"/>
      <c r="HUB211" s="572"/>
      <c r="HUC211" s="572"/>
      <c r="HUD211" s="572"/>
      <c r="HUE211" s="572"/>
      <c r="HUF211" s="572"/>
      <c r="HUG211" s="572"/>
      <c r="HUH211" s="572"/>
      <c r="HUI211" s="572"/>
      <c r="HUJ211" s="572"/>
      <c r="HUK211" s="572"/>
      <c r="HUL211" s="572"/>
      <c r="HUM211" s="572"/>
      <c r="HUN211" s="572"/>
      <c r="HUO211" s="572"/>
      <c r="HUP211" s="572"/>
      <c r="HUQ211" s="572"/>
      <c r="HUR211" s="572"/>
      <c r="HUS211" s="572"/>
      <c r="HUT211" s="572"/>
      <c r="HUU211" s="572"/>
      <c r="HUV211" s="572"/>
      <c r="HUW211" s="572"/>
      <c r="HUX211" s="572"/>
      <c r="HUY211" s="572"/>
      <c r="HUZ211" s="572"/>
      <c r="HVA211" s="572"/>
      <c r="HVB211" s="572"/>
      <c r="HVC211" s="572"/>
      <c r="HVD211" s="572"/>
      <c r="HVE211" s="572"/>
      <c r="HVF211" s="572"/>
      <c r="HVG211" s="572"/>
      <c r="HVH211" s="572"/>
      <c r="HVI211" s="572"/>
      <c r="HVJ211" s="572"/>
      <c r="HVK211" s="572"/>
      <c r="HVL211" s="572"/>
      <c r="HVM211" s="572"/>
      <c r="HVN211" s="572"/>
      <c r="HVO211" s="572"/>
      <c r="HVP211" s="572"/>
      <c r="HVQ211" s="572"/>
      <c r="HVR211" s="572"/>
      <c r="HVS211" s="572"/>
      <c r="HVT211" s="572"/>
      <c r="HVU211" s="572"/>
      <c r="HVV211" s="572"/>
      <c r="HVW211" s="572"/>
      <c r="HVX211" s="572"/>
      <c r="HVY211" s="572"/>
      <c r="HVZ211" s="572"/>
      <c r="HWA211" s="572"/>
      <c r="HWB211" s="572"/>
      <c r="HWC211" s="572"/>
      <c r="HWD211" s="572"/>
      <c r="HWE211" s="572"/>
      <c r="HWF211" s="572"/>
      <c r="HWG211" s="572"/>
      <c r="HWH211" s="572"/>
      <c r="HWI211" s="572"/>
      <c r="HWJ211" s="572"/>
      <c r="HWK211" s="572"/>
      <c r="HWL211" s="572"/>
      <c r="HWM211" s="572"/>
      <c r="HWN211" s="572"/>
      <c r="HWO211" s="572"/>
      <c r="HWP211" s="572"/>
      <c r="HWQ211" s="572"/>
      <c r="HWR211" s="572"/>
      <c r="HWS211" s="572"/>
      <c r="HWT211" s="572"/>
      <c r="HWU211" s="572"/>
      <c r="HWV211" s="572"/>
      <c r="HWW211" s="572"/>
      <c r="HWX211" s="572"/>
      <c r="HWY211" s="572"/>
      <c r="HWZ211" s="572"/>
      <c r="HXA211" s="572"/>
      <c r="HXB211" s="572"/>
      <c r="HXC211" s="572"/>
      <c r="HXD211" s="572"/>
      <c r="HXE211" s="572"/>
      <c r="HXF211" s="572"/>
      <c r="HXG211" s="572"/>
      <c r="HXH211" s="572"/>
      <c r="HXI211" s="572"/>
      <c r="HXJ211" s="572"/>
      <c r="HXK211" s="572"/>
      <c r="HXL211" s="572"/>
      <c r="HXM211" s="572"/>
      <c r="HXN211" s="572"/>
      <c r="HXO211" s="572"/>
      <c r="HXP211" s="572"/>
      <c r="HXQ211" s="572"/>
      <c r="HXR211" s="572"/>
      <c r="HXS211" s="572"/>
      <c r="HXT211" s="572"/>
      <c r="HXU211" s="572"/>
      <c r="HXV211" s="572"/>
      <c r="HXW211" s="572"/>
      <c r="HXX211" s="572"/>
      <c r="HXY211" s="572"/>
      <c r="HXZ211" s="572"/>
      <c r="HYA211" s="572"/>
      <c r="HYB211" s="572"/>
      <c r="HYC211" s="572"/>
      <c r="HYD211" s="572"/>
      <c r="HYE211" s="572"/>
      <c r="HYF211" s="572"/>
      <c r="HYG211" s="572"/>
      <c r="HYH211" s="572"/>
      <c r="HYI211" s="572"/>
      <c r="HYJ211" s="572"/>
      <c r="HYK211" s="572"/>
      <c r="HYL211" s="572"/>
      <c r="HYM211" s="572"/>
      <c r="HYN211" s="572"/>
      <c r="HYO211" s="572"/>
      <c r="HYP211" s="572"/>
      <c r="HYQ211" s="572"/>
      <c r="HYR211" s="572"/>
      <c r="HYS211" s="572"/>
      <c r="HYT211" s="572"/>
      <c r="HYU211" s="572"/>
      <c r="HYV211" s="572"/>
      <c r="HYW211" s="572"/>
      <c r="HYX211" s="572"/>
      <c r="HYY211" s="572"/>
      <c r="HYZ211" s="572"/>
      <c r="HZA211" s="572"/>
      <c r="HZB211" s="572"/>
      <c r="HZC211" s="572"/>
      <c r="HZD211" s="572"/>
      <c r="HZE211" s="572"/>
      <c r="HZF211" s="572"/>
      <c r="HZG211" s="572"/>
      <c r="HZH211" s="572"/>
      <c r="HZI211" s="572"/>
      <c r="HZJ211" s="572"/>
      <c r="HZK211" s="572"/>
      <c r="HZL211" s="572"/>
      <c r="HZM211" s="572"/>
      <c r="HZN211" s="572"/>
      <c r="HZO211" s="572"/>
      <c r="HZP211" s="572"/>
      <c r="HZQ211" s="572"/>
      <c r="HZR211" s="572"/>
      <c r="HZS211" s="572"/>
      <c r="HZT211" s="572"/>
      <c r="HZU211" s="572"/>
      <c r="HZV211" s="572"/>
      <c r="HZW211" s="572"/>
      <c r="HZX211" s="572"/>
      <c r="HZY211" s="572"/>
      <c r="HZZ211" s="572"/>
      <c r="IAA211" s="572"/>
      <c r="IAB211" s="572"/>
      <c r="IAC211" s="572"/>
      <c r="IAD211" s="572"/>
      <c r="IAE211" s="572"/>
      <c r="IAF211" s="572"/>
      <c r="IAG211" s="572"/>
      <c r="IAH211" s="572"/>
      <c r="IAI211" s="572"/>
      <c r="IAJ211" s="572"/>
      <c r="IAK211" s="572"/>
      <c r="IAL211" s="572"/>
      <c r="IAM211" s="572"/>
      <c r="IAN211" s="572"/>
      <c r="IAO211" s="572"/>
      <c r="IAP211" s="572"/>
      <c r="IAQ211" s="572"/>
      <c r="IAR211" s="572"/>
      <c r="IAS211" s="572"/>
      <c r="IAT211" s="572"/>
      <c r="IAU211" s="572"/>
      <c r="IAV211" s="572"/>
      <c r="IAW211" s="572"/>
      <c r="IAX211" s="572"/>
      <c r="IAY211" s="572"/>
      <c r="IAZ211" s="572"/>
      <c r="IBA211" s="572"/>
      <c r="IBB211" s="572"/>
      <c r="IBC211" s="572"/>
      <c r="IBD211" s="572"/>
      <c r="IBE211" s="572"/>
      <c r="IBF211" s="572"/>
      <c r="IBG211" s="572"/>
      <c r="IBH211" s="572"/>
      <c r="IBI211" s="572"/>
      <c r="IBJ211" s="572"/>
      <c r="IBK211" s="572"/>
      <c r="IBL211" s="572"/>
      <c r="IBM211" s="572"/>
      <c r="IBN211" s="572"/>
      <c r="IBO211" s="572"/>
      <c r="IBP211" s="572"/>
      <c r="IBQ211" s="572"/>
      <c r="IBR211" s="572"/>
      <c r="IBS211" s="572"/>
      <c r="IBT211" s="572"/>
      <c r="IBU211" s="572"/>
      <c r="IBV211" s="572"/>
      <c r="IBW211" s="572"/>
      <c r="IBX211" s="572"/>
      <c r="IBY211" s="572"/>
      <c r="IBZ211" s="572"/>
      <c r="ICA211" s="572"/>
      <c r="ICB211" s="572"/>
      <c r="ICC211" s="572"/>
      <c r="ICD211" s="572"/>
      <c r="ICE211" s="572"/>
      <c r="ICF211" s="572"/>
      <c r="ICG211" s="572"/>
      <c r="ICH211" s="572"/>
      <c r="ICI211" s="572"/>
      <c r="ICJ211" s="572"/>
      <c r="ICK211" s="572"/>
      <c r="ICL211" s="572"/>
      <c r="ICM211" s="572"/>
      <c r="ICN211" s="572"/>
      <c r="ICO211" s="572"/>
      <c r="ICP211" s="572"/>
      <c r="ICQ211" s="572"/>
      <c r="ICR211" s="572"/>
      <c r="ICS211" s="572"/>
      <c r="ICT211" s="572"/>
      <c r="ICU211" s="572"/>
      <c r="ICV211" s="572"/>
      <c r="ICW211" s="572"/>
      <c r="ICX211" s="572"/>
      <c r="ICY211" s="572"/>
      <c r="ICZ211" s="572"/>
      <c r="IDA211" s="572"/>
      <c r="IDB211" s="572"/>
      <c r="IDC211" s="572"/>
      <c r="IDD211" s="572"/>
      <c r="IDE211" s="572"/>
      <c r="IDF211" s="572"/>
      <c r="IDG211" s="572"/>
      <c r="IDH211" s="572"/>
      <c r="IDI211" s="572"/>
      <c r="IDJ211" s="572"/>
      <c r="IDK211" s="572"/>
      <c r="IDL211" s="572"/>
      <c r="IDM211" s="572"/>
      <c r="IDN211" s="572"/>
      <c r="IDO211" s="572"/>
      <c r="IDP211" s="572"/>
      <c r="IDQ211" s="572"/>
      <c r="IDR211" s="572"/>
      <c r="IDS211" s="572"/>
      <c r="IDT211" s="572"/>
      <c r="IDU211" s="572"/>
      <c r="IDV211" s="572"/>
      <c r="IDW211" s="572"/>
      <c r="IDX211" s="572"/>
      <c r="IDY211" s="572"/>
      <c r="IDZ211" s="572"/>
      <c r="IEA211" s="572"/>
      <c r="IEB211" s="572"/>
      <c r="IEC211" s="572"/>
      <c r="IED211" s="572"/>
      <c r="IEE211" s="572"/>
      <c r="IEF211" s="572"/>
      <c r="IEG211" s="572"/>
      <c r="IEH211" s="572"/>
      <c r="IEI211" s="572"/>
      <c r="IEJ211" s="572"/>
      <c r="IEK211" s="572"/>
      <c r="IEL211" s="572"/>
      <c r="IEM211" s="572"/>
      <c r="IEN211" s="572"/>
      <c r="IEO211" s="572"/>
      <c r="IEP211" s="572"/>
      <c r="IEQ211" s="572"/>
      <c r="IER211" s="572"/>
      <c r="IES211" s="572"/>
      <c r="IET211" s="572"/>
      <c r="IEU211" s="572"/>
      <c r="IEV211" s="572"/>
      <c r="IEW211" s="572"/>
      <c r="IEX211" s="572"/>
      <c r="IEY211" s="572"/>
      <c r="IEZ211" s="572"/>
      <c r="IFA211" s="572"/>
      <c r="IFB211" s="572"/>
      <c r="IFC211" s="572"/>
      <c r="IFD211" s="572"/>
      <c r="IFE211" s="572"/>
      <c r="IFF211" s="572"/>
      <c r="IFG211" s="572"/>
      <c r="IFH211" s="572"/>
      <c r="IFI211" s="572"/>
      <c r="IFJ211" s="572"/>
      <c r="IFK211" s="572"/>
      <c r="IFL211" s="572"/>
      <c r="IFM211" s="572"/>
      <c r="IFN211" s="572"/>
      <c r="IFO211" s="572"/>
      <c r="IFP211" s="572"/>
      <c r="IFQ211" s="572"/>
      <c r="IFR211" s="572"/>
      <c r="IFS211" s="572"/>
      <c r="IFT211" s="572"/>
      <c r="IFU211" s="572"/>
      <c r="IFV211" s="572"/>
      <c r="IFW211" s="572"/>
      <c r="IFX211" s="572"/>
      <c r="IFY211" s="572"/>
      <c r="IFZ211" s="572"/>
      <c r="IGA211" s="572"/>
      <c r="IGB211" s="572"/>
      <c r="IGC211" s="572"/>
      <c r="IGD211" s="572"/>
      <c r="IGE211" s="572"/>
      <c r="IGF211" s="572"/>
      <c r="IGG211" s="572"/>
      <c r="IGH211" s="572"/>
      <c r="IGI211" s="572"/>
      <c r="IGJ211" s="572"/>
      <c r="IGK211" s="572"/>
      <c r="IGL211" s="572"/>
      <c r="IGM211" s="572"/>
      <c r="IGN211" s="572"/>
      <c r="IGO211" s="572"/>
      <c r="IGP211" s="572"/>
      <c r="IGQ211" s="572"/>
      <c r="IGR211" s="572"/>
      <c r="IGS211" s="572"/>
      <c r="IGT211" s="572"/>
      <c r="IGU211" s="572"/>
      <c r="IGV211" s="572"/>
      <c r="IGW211" s="572"/>
      <c r="IGX211" s="572"/>
      <c r="IGY211" s="572"/>
      <c r="IGZ211" s="572"/>
      <c r="IHA211" s="572"/>
      <c r="IHB211" s="572"/>
      <c r="IHC211" s="572"/>
      <c r="IHD211" s="572"/>
      <c r="IHE211" s="572"/>
      <c r="IHF211" s="572"/>
      <c r="IHG211" s="572"/>
      <c r="IHH211" s="572"/>
      <c r="IHI211" s="572"/>
      <c r="IHJ211" s="572"/>
      <c r="IHK211" s="572"/>
      <c r="IHL211" s="572"/>
      <c r="IHM211" s="572"/>
      <c r="IHN211" s="572"/>
      <c r="IHO211" s="572"/>
      <c r="IHP211" s="572"/>
      <c r="IHQ211" s="572"/>
      <c r="IHR211" s="572"/>
      <c r="IHS211" s="572"/>
      <c r="IHT211" s="572"/>
      <c r="IHU211" s="572"/>
      <c r="IHV211" s="572"/>
      <c r="IHW211" s="572"/>
      <c r="IHX211" s="572"/>
      <c r="IHY211" s="572"/>
      <c r="IHZ211" s="572"/>
      <c r="IIA211" s="572"/>
      <c r="IIB211" s="572"/>
      <c r="IIC211" s="572"/>
      <c r="IID211" s="572"/>
      <c r="IIE211" s="572"/>
      <c r="IIF211" s="572"/>
      <c r="IIG211" s="572"/>
      <c r="IIH211" s="572"/>
      <c r="III211" s="572"/>
      <c r="IIJ211" s="572"/>
      <c r="IIK211" s="572"/>
      <c r="IIL211" s="572"/>
      <c r="IIM211" s="572"/>
      <c r="IIN211" s="572"/>
      <c r="IIO211" s="572"/>
      <c r="IIP211" s="572"/>
      <c r="IIQ211" s="572"/>
      <c r="IIR211" s="572"/>
      <c r="IIS211" s="572"/>
      <c r="IIT211" s="572"/>
      <c r="IIU211" s="572"/>
      <c r="IIV211" s="572"/>
      <c r="IIW211" s="572"/>
      <c r="IIX211" s="572"/>
      <c r="IIY211" s="572"/>
      <c r="IIZ211" s="572"/>
      <c r="IJA211" s="572"/>
      <c r="IJB211" s="572"/>
      <c r="IJC211" s="572"/>
      <c r="IJD211" s="572"/>
      <c r="IJE211" s="572"/>
      <c r="IJF211" s="572"/>
      <c r="IJG211" s="572"/>
      <c r="IJH211" s="572"/>
      <c r="IJI211" s="572"/>
      <c r="IJJ211" s="572"/>
      <c r="IJK211" s="572"/>
      <c r="IJL211" s="572"/>
      <c r="IJM211" s="572"/>
      <c r="IJN211" s="572"/>
      <c r="IJO211" s="572"/>
      <c r="IJP211" s="572"/>
      <c r="IJQ211" s="572"/>
      <c r="IJR211" s="572"/>
      <c r="IJS211" s="572"/>
      <c r="IJT211" s="572"/>
      <c r="IJU211" s="572"/>
      <c r="IJV211" s="572"/>
      <c r="IJW211" s="572"/>
      <c r="IJX211" s="572"/>
      <c r="IJY211" s="572"/>
      <c r="IJZ211" s="572"/>
      <c r="IKA211" s="572"/>
      <c r="IKB211" s="572"/>
      <c r="IKC211" s="572"/>
      <c r="IKD211" s="572"/>
      <c r="IKE211" s="572"/>
      <c r="IKF211" s="572"/>
      <c r="IKG211" s="572"/>
      <c r="IKH211" s="572"/>
      <c r="IKI211" s="572"/>
      <c r="IKJ211" s="572"/>
      <c r="IKK211" s="572"/>
      <c r="IKL211" s="572"/>
      <c r="IKM211" s="572"/>
      <c r="IKN211" s="572"/>
      <c r="IKO211" s="572"/>
      <c r="IKP211" s="572"/>
      <c r="IKQ211" s="572"/>
      <c r="IKR211" s="572"/>
      <c r="IKS211" s="572"/>
      <c r="IKT211" s="572"/>
      <c r="IKU211" s="572"/>
      <c r="IKV211" s="572"/>
      <c r="IKW211" s="572"/>
      <c r="IKX211" s="572"/>
      <c r="IKY211" s="572"/>
      <c r="IKZ211" s="572"/>
      <c r="ILA211" s="572"/>
      <c r="ILB211" s="572"/>
      <c r="ILC211" s="572"/>
      <c r="ILD211" s="572"/>
      <c r="ILE211" s="572"/>
      <c r="ILF211" s="572"/>
      <c r="ILG211" s="572"/>
      <c r="ILH211" s="572"/>
      <c r="ILI211" s="572"/>
      <c r="ILJ211" s="572"/>
      <c r="ILK211" s="572"/>
      <c r="ILL211" s="572"/>
      <c r="ILM211" s="572"/>
      <c r="ILN211" s="572"/>
      <c r="ILO211" s="572"/>
      <c r="ILP211" s="572"/>
      <c r="ILQ211" s="572"/>
      <c r="ILR211" s="572"/>
      <c r="ILS211" s="572"/>
      <c r="ILT211" s="572"/>
      <c r="ILU211" s="572"/>
      <c r="ILV211" s="572"/>
      <c r="ILW211" s="572"/>
      <c r="ILX211" s="572"/>
      <c r="ILY211" s="572"/>
      <c r="ILZ211" s="572"/>
      <c r="IMA211" s="572"/>
      <c r="IMB211" s="572"/>
      <c r="IMC211" s="572"/>
      <c r="IMD211" s="572"/>
      <c r="IME211" s="572"/>
      <c r="IMF211" s="572"/>
      <c r="IMG211" s="572"/>
      <c r="IMH211" s="572"/>
      <c r="IMI211" s="572"/>
      <c r="IMJ211" s="572"/>
      <c r="IMK211" s="572"/>
      <c r="IML211" s="572"/>
      <c r="IMM211" s="572"/>
      <c r="IMN211" s="572"/>
      <c r="IMO211" s="572"/>
      <c r="IMP211" s="572"/>
      <c r="IMQ211" s="572"/>
      <c r="IMR211" s="572"/>
      <c r="IMS211" s="572"/>
      <c r="IMT211" s="572"/>
      <c r="IMU211" s="572"/>
      <c r="IMV211" s="572"/>
      <c r="IMW211" s="572"/>
      <c r="IMX211" s="572"/>
      <c r="IMY211" s="572"/>
      <c r="IMZ211" s="572"/>
      <c r="INA211" s="572"/>
      <c r="INB211" s="572"/>
      <c r="INC211" s="572"/>
      <c r="IND211" s="572"/>
      <c r="INE211" s="572"/>
      <c r="INF211" s="572"/>
      <c r="ING211" s="572"/>
      <c r="INH211" s="572"/>
      <c r="INI211" s="572"/>
      <c r="INJ211" s="572"/>
      <c r="INK211" s="572"/>
      <c r="INL211" s="572"/>
      <c r="INM211" s="572"/>
      <c r="INN211" s="572"/>
      <c r="INO211" s="572"/>
      <c r="INP211" s="572"/>
      <c r="INQ211" s="572"/>
      <c r="INR211" s="572"/>
      <c r="INS211" s="572"/>
      <c r="INT211" s="572"/>
      <c r="INU211" s="572"/>
      <c r="INV211" s="572"/>
      <c r="INW211" s="572"/>
      <c r="INX211" s="572"/>
      <c r="INY211" s="572"/>
      <c r="INZ211" s="572"/>
      <c r="IOA211" s="572"/>
      <c r="IOB211" s="572"/>
      <c r="IOC211" s="572"/>
      <c r="IOD211" s="572"/>
      <c r="IOE211" s="572"/>
      <c r="IOF211" s="572"/>
      <c r="IOG211" s="572"/>
      <c r="IOH211" s="572"/>
      <c r="IOI211" s="572"/>
      <c r="IOJ211" s="572"/>
      <c r="IOK211" s="572"/>
      <c r="IOL211" s="572"/>
      <c r="IOM211" s="572"/>
      <c r="ION211" s="572"/>
      <c r="IOO211" s="572"/>
      <c r="IOP211" s="572"/>
      <c r="IOQ211" s="572"/>
      <c r="IOR211" s="572"/>
      <c r="IOS211" s="572"/>
      <c r="IOT211" s="572"/>
      <c r="IOU211" s="572"/>
      <c r="IOV211" s="572"/>
      <c r="IOW211" s="572"/>
      <c r="IOX211" s="572"/>
      <c r="IOY211" s="572"/>
      <c r="IOZ211" s="572"/>
      <c r="IPA211" s="572"/>
      <c r="IPB211" s="572"/>
      <c r="IPC211" s="572"/>
      <c r="IPD211" s="572"/>
      <c r="IPE211" s="572"/>
      <c r="IPF211" s="572"/>
      <c r="IPG211" s="572"/>
      <c r="IPH211" s="572"/>
      <c r="IPI211" s="572"/>
      <c r="IPJ211" s="572"/>
      <c r="IPK211" s="572"/>
      <c r="IPL211" s="572"/>
      <c r="IPM211" s="572"/>
      <c r="IPN211" s="572"/>
      <c r="IPO211" s="572"/>
      <c r="IPP211" s="572"/>
      <c r="IPQ211" s="572"/>
      <c r="IPR211" s="572"/>
      <c r="IPS211" s="572"/>
      <c r="IPT211" s="572"/>
      <c r="IPU211" s="572"/>
      <c r="IPV211" s="572"/>
      <c r="IPW211" s="572"/>
      <c r="IPX211" s="572"/>
      <c r="IPY211" s="572"/>
      <c r="IPZ211" s="572"/>
      <c r="IQA211" s="572"/>
      <c r="IQB211" s="572"/>
      <c r="IQC211" s="572"/>
      <c r="IQD211" s="572"/>
      <c r="IQE211" s="572"/>
      <c r="IQF211" s="572"/>
      <c r="IQG211" s="572"/>
      <c r="IQH211" s="572"/>
      <c r="IQI211" s="572"/>
      <c r="IQJ211" s="572"/>
      <c r="IQK211" s="572"/>
      <c r="IQL211" s="572"/>
      <c r="IQM211" s="572"/>
      <c r="IQN211" s="572"/>
      <c r="IQO211" s="572"/>
      <c r="IQP211" s="572"/>
      <c r="IQQ211" s="572"/>
      <c r="IQR211" s="572"/>
      <c r="IQS211" s="572"/>
      <c r="IQT211" s="572"/>
      <c r="IQU211" s="572"/>
      <c r="IQV211" s="572"/>
      <c r="IQW211" s="572"/>
      <c r="IQX211" s="572"/>
      <c r="IQY211" s="572"/>
      <c r="IQZ211" s="572"/>
      <c r="IRA211" s="572"/>
      <c r="IRB211" s="572"/>
      <c r="IRC211" s="572"/>
      <c r="IRD211" s="572"/>
      <c r="IRE211" s="572"/>
      <c r="IRF211" s="572"/>
      <c r="IRG211" s="572"/>
      <c r="IRH211" s="572"/>
      <c r="IRI211" s="572"/>
      <c r="IRJ211" s="572"/>
      <c r="IRK211" s="572"/>
      <c r="IRL211" s="572"/>
      <c r="IRM211" s="572"/>
      <c r="IRN211" s="572"/>
      <c r="IRO211" s="572"/>
      <c r="IRP211" s="572"/>
      <c r="IRQ211" s="572"/>
      <c r="IRR211" s="572"/>
      <c r="IRS211" s="572"/>
      <c r="IRT211" s="572"/>
      <c r="IRU211" s="572"/>
      <c r="IRV211" s="572"/>
      <c r="IRW211" s="572"/>
      <c r="IRX211" s="572"/>
      <c r="IRY211" s="572"/>
      <c r="IRZ211" s="572"/>
      <c r="ISA211" s="572"/>
      <c r="ISB211" s="572"/>
      <c r="ISC211" s="572"/>
      <c r="ISD211" s="572"/>
      <c r="ISE211" s="572"/>
      <c r="ISF211" s="572"/>
      <c r="ISG211" s="572"/>
      <c r="ISH211" s="572"/>
      <c r="ISI211" s="572"/>
      <c r="ISJ211" s="572"/>
      <c r="ISK211" s="572"/>
      <c r="ISL211" s="572"/>
      <c r="ISM211" s="572"/>
      <c r="ISN211" s="572"/>
      <c r="ISO211" s="572"/>
      <c r="ISP211" s="572"/>
      <c r="ISQ211" s="572"/>
      <c r="ISR211" s="572"/>
      <c r="ISS211" s="572"/>
      <c r="IST211" s="572"/>
      <c r="ISU211" s="572"/>
      <c r="ISV211" s="572"/>
      <c r="ISW211" s="572"/>
      <c r="ISX211" s="572"/>
      <c r="ISY211" s="572"/>
      <c r="ISZ211" s="572"/>
      <c r="ITA211" s="572"/>
      <c r="ITB211" s="572"/>
      <c r="ITC211" s="572"/>
      <c r="ITD211" s="572"/>
      <c r="ITE211" s="572"/>
      <c r="ITF211" s="572"/>
      <c r="ITG211" s="572"/>
      <c r="ITH211" s="572"/>
      <c r="ITI211" s="572"/>
      <c r="ITJ211" s="572"/>
      <c r="ITK211" s="572"/>
      <c r="ITL211" s="572"/>
      <c r="ITM211" s="572"/>
      <c r="ITN211" s="572"/>
      <c r="ITO211" s="572"/>
      <c r="ITP211" s="572"/>
      <c r="ITQ211" s="572"/>
      <c r="ITR211" s="572"/>
      <c r="ITS211" s="572"/>
      <c r="ITT211" s="572"/>
      <c r="ITU211" s="572"/>
      <c r="ITV211" s="572"/>
      <c r="ITW211" s="572"/>
      <c r="ITX211" s="572"/>
      <c r="ITY211" s="572"/>
      <c r="ITZ211" s="572"/>
      <c r="IUA211" s="572"/>
      <c r="IUB211" s="572"/>
      <c r="IUC211" s="572"/>
      <c r="IUD211" s="572"/>
      <c r="IUE211" s="572"/>
      <c r="IUF211" s="572"/>
      <c r="IUG211" s="572"/>
      <c r="IUH211" s="572"/>
      <c r="IUI211" s="572"/>
      <c r="IUJ211" s="572"/>
      <c r="IUK211" s="572"/>
      <c r="IUL211" s="572"/>
      <c r="IUM211" s="572"/>
      <c r="IUN211" s="572"/>
      <c r="IUO211" s="572"/>
      <c r="IUP211" s="572"/>
      <c r="IUQ211" s="572"/>
      <c r="IUR211" s="572"/>
      <c r="IUS211" s="572"/>
      <c r="IUT211" s="572"/>
      <c r="IUU211" s="572"/>
      <c r="IUV211" s="572"/>
      <c r="IUW211" s="572"/>
      <c r="IUX211" s="572"/>
      <c r="IUY211" s="572"/>
      <c r="IUZ211" s="572"/>
      <c r="IVA211" s="572"/>
      <c r="IVB211" s="572"/>
      <c r="IVC211" s="572"/>
      <c r="IVD211" s="572"/>
      <c r="IVE211" s="572"/>
      <c r="IVF211" s="572"/>
      <c r="IVG211" s="572"/>
      <c r="IVH211" s="572"/>
      <c r="IVI211" s="572"/>
      <c r="IVJ211" s="572"/>
      <c r="IVK211" s="572"/>
      <c r="IVL211" s="572"/>
      <c r="IVM211" s="572"/>
      <c r="IVN211" s="572"/>
      <c r="IVO211" s="572"/>
      <c r="IVP211" s="572"/>
      <c r="IVQ211" s="572"/>
      <c r="IVR211" s="572"/>
      <c r="IVS211" s="572"/>
      <c r="IVT211" s="572"/>
      <c r="IVU211" s="572"/>
      <c r="IVV211" s="572"/>
      <c r="IVW211" s="572"/>
      <c r="IVX211" s="572"/>
      <c r="IVY211" s="572"/>
      <c r="IVZ211" s="572"/>
      <c r="IWA211" s="572"/>
      <c r="IWB211" s="572"/>
      <c r="IWC211" s="572"/>
      <c r="IWD211" s="572"/>
      <c r="IWE211" s="572"/>
      <c r="IWF211" s="572"/>
      <c r="IWG211" s="572"/>
      <c r="IWH211" s="572"/>
      <c r="IWI211" s="572"/>
      <c r="IWJ211" s="572"/>
      <c r="IWK211" s="572"/>
      <c r="IWL211" s="572"/>
      <c r="IWM211" s="572"/>
      <c r="IWN211" s="572"/>
      <c r="IWO211" s="572"/>
      <c r="IWP211" s="572"/>
      <c r="IWQ211" s="572"/>
      <c r="IWR211" s="572"/>
      <c r="IWS211" s="572"/>
      <c r="IWT211" s="572"/>
      <c r="IWU211" s="572"/>
      <c r="IWV211" s="572"/>
      <c r="IWW211" s="572"/>
      <c r="IWX211" s="572"/>
      <c r="IWY211" s="572"/>
      <c r="IWZ211" s="572"/>
      <c r="IXA211" s="572"/>
      <c r="IXB211" s="572"/>
      <c r="IXC211" s="572"/>
      <c r="IXD211" s="572"/>
      <c r="IXE211" s="572"/>
      <c r="IXF211" s="572"/>
      <c r="IXG211" s="572"/>
      <c r="IXH211" s="572"/>
      <c r="IXI211" s="572"/>
      <c r="IXJ211" s="572"/>
      <c r="IXK211" s="572"/>
      <c r="IXL211" s="572"/>
      <c r="IXM211" s="572"/>
      <c r="IXN211" s="572"/>
      <c r="IXO211" s="572"/>
      <c r="IXP211" s="572"/>
      <c r="IXQ211" s="572"/>
      <c r="IXR211" s="572"/>
      <c r="IXS211" s="572"/>
      <c r="IXT211" s="572"/>
      <c r="IXU211" s="572"/>
      <c r="IXV211" s="572"/>
      <c r="IXW211" s="572"/>
      <c r="IXX211" s="572"/>
      <c r="IXY211" s="572"/>
      <c r="IXZ211" s="572"/>
      <c r="IYA211" s="572"/>
      <c r="IYB211" s="572"/>
      <c r="IYC211" s="572"/>
      <c r="IYD211" s="572"/>
      <c r="IYE211" s="572"/>
      <c r="IYF211" s="572"/>
      <c r="IYG211" s="572"/>
      <c r="IYH211" s="572"/>
      <c r="IYI211" s="572"/>
      <c r="IYJ211" s="572"/>
      <c r="IYK211" s="572"/>
      <c r="IYL211" s="572"/>
      <c r="IYM211" s="572"/>
      <c r="IYN211" s="572"/>
      <c r="IYO211" s="572"/>
      <c r="IYP211" s="572"/>
      <c r="IYQ211" s="572"/>
      <c r="IYR211" s="572"/>
      <c r="IYS211" s="572"/>
      <c r="IYT211" s="572"/>
      <c r="IYU211" s="572"/>
      <c r="IYV211" s="572"/>
      <c r="IYW211" s="572"/>
      <c r="IYX211" s="572"/>
      <c r="IYY211" s="572"/>
      <c r="IYZ211" s="572"/>
      <c r="IZA211" s="572"/>
      <c r="IZB211" s="572"/>
      <c r="IZC211" s="572"/>
      <c r="IZD211" s="572"/>
      <c r="IZE211" s="572"/>
      <c r="IZF211" s="572"/>
      <c r="IZG211" s="572"/>
      <c r="IZH211" s="572"/>
      <c r="IZI211" s="572"/>
      <c r="IZJ211" s="572"/>
      <c r="IZK211" s="572"/>
      <c r="IZL211" s="572"/>
      <c r="IZM211" s="572"/>
      <c r="IZN211" s="572"/>
      <c r="IZO211" s="572"/>
      <c r="IZP211" s="572"/>
      <c r="IZQ211" s="572"/>
      <c r="IZR211" s="572"/>
      <c r="IZS211" s="572"/>
      <c r="IZT211" s="572"/>
      <c r="IZU211" s="572"/>
      <c r="IZV211" s="572"/>
      <c r="IZW211" s="572"/>
      <c r="IZX211" s="572"/>
      <c r="IZY211" s="572"/>
      <c r="IZZ211" s="572"/>
      <c r="JAA211" s="572"/>
      <c r="JAB211" s="572"/>
      <c r="JAC211" s="572"/>
      <c r="JAD211" s="572"/>
      <c r="JAE211" s="572"/>
      <c r="JAF211" s="572"/>
      <c r="JAG211" s="572"/>
      <c r="JAH211" s="572"/>
      <c r="JAI211" s="572"/>
      <c r="JAJ211" s="572"/>
      <c r="JAK211" s="572"/>
      <c r="JAL211" s="572"/>
      <c r="JAM211" s="572"/>
      <c r="JAN211" s="572"/>
      <c r="JAO211" s="572"/>
      <c r="JAP211" s="572"/>
      <c r="JAQ211" s="572"/>
      <c r="JAR211" s="572"/>
      <c r="JAS211" s="572"/>
      <c r="JAT211" s="572"/>
      <c r="JAU211" s="572"/>
      <c r="JAV211" s="572"/>
      <c r="JAW211" s="572"/>
      <c r="JAX211" s="572"/>
      <c r="JAY211" s="572"/>
      <c r="JAZ211" s="572"/>
      <c r="JBA211" s="572"/>
      <c r="JBB211" s="572"/>
      <c r="JBC211" s="572"/>
      <c r="JBD211" s="572"/>
      <c r="JBE211" s="572"/>
      <c r="JBF211" s="572"/>
      <c r="JBG211" s="572"/>
      <c r="JBH211" s="572"/>
      <c r="JBI211" s="572"/>
      <c r="JBJ211" s="572"/>
      <c r="JBK211" s="572"/>
      <c r="JBL211" s="572"/>
      <c r="JBM211" s="572"/>
      <c r="JBN211" s="572"/>
      <c r="JBO211" s="572"/>
      <c r="JBP211" s="572"/>
      <c r="JBQ211" s="572"/>
      <c r="JBR211" s="572"/>
      <c r="JBS211" s="572"/>
      <c r="JBT211" s="572"/>
      <c r="JBU211" s="572"/>
      <c r="JBV211" s="572"/>
      <c r="JBW211" s="572"/>
      <c r="JBX211" s="572"/>
      <c r="JBY211" s="572"/>
      <c r="JBZ211" s="572"/>
      <c r="JCA211" s="572"/>
      <c r="JCB211" s="572"/>
      <c r="JCC211" s="572"/>
      <c r="JCD211" s="572"/>
      <c r="JCE211" s="572"/>
      <c r="JCF211" s="572"/>
      <c r="JCG211" s="572"/>
      <c r="JCH211" s="572"/>
      <c r="JCI211" s="572"/>
      <c r="JCJ211" s="572"/>
      <c r="JCK211" s="572"/>
      <c r="JCL211" s="572"/>
      <c r="JCM211" s="572"/>
      <c r="JCN211" s="572"/>
      <c r="JCO211" s="572"/>
      <c r="JCP211" s="572"/>
      <c r="JCQ211" s="572"/>
      <c r="JCR211" s="572"/>
      <c r="JCS211" s="572"/>
      <c r="JCT211" s="572"/>
      <c r="JCU211" s="572"/>
      <c r="JCV211" s="572"/>
      <c r="JCW211" s="572"/>
      <c r="JCX211" s="572"/>
      <c r="JCY211" s="572"/>
      <c r="JCZ211" s="572"/>
      <c r="JDA211" s="572"/>
      <c r="JDB211" s="572"/>
      <c r="JDC211" s="572"/>
      <c r="JDD211" s="572"/>
      <c r="JDE211" s="572"/>
      <c r="JDF211" s="572"/>
      <c r="JDG211" s="572"/>
      <c r="JDH211" s="572"/>
      <c r="JDI211" s="572"/>
      <c r="JDJ211" s="572"/>
      <c r="JDK211" s="572"/>
      <c r="JDL211" s="572"/>
      <c r="JDM211" s="572"/>
      <c r="JDN211" s="572"/>
      <c r="JDO211" s="572"/>
      <c r="JDP211" s="572"/>
      <c r="JDQ211" s="572"/>
      <c r="JDR211" s="572"/>
      <c r="JDS211" s="572"/>
      <c r="JDT211" s="572"/>
      <c r="JDU211" s="572"/>
      <c r="JDV211" s="572"/>
      <c r="JDW211" s="572"/>
      <c r="JDX211" s="572"/>
      <c r="JDY211" s="572"/>
      <c r="JDZ211" s="572"/>
      <c r="JEA211" s="572"/>
      <c r="JEB211" s="572"/>
      <c r="JEC211" s="572"/>
      <c r="JED211" s="572"/>
      <c r="JEE211" s="572"/>
      <c r="JEF211" s="572"/>
      <c r="JEG211" s="572"/>
      <c r="JEH211" s="572"/>
      <c r="JEI211" s="572"/>
      <c r="JEJ211" s="572"/>
      <c r="JEK211" s="572"/>
      <c r="JEL211" s="572"/>
      <c r="JEM211" s="572"/>
      <c r="JEN211" s="572"/>
      <c r="JEO211" s="572"/>
      <c r="JEP211" s="572"/>
      <c r="JEQ211" s="572"/>
      <c r="JER211" s="572"/>
      <c r="JES211" s="572"/>
      <c r="JET211" s="572"/>
      <c r="JEU211" s="572"/>
      <c r="JEV211" s="572"/>
      <c r="JEW211" s="572"/>
      <c r="JEX211" s="572"/>
      <c r="JEY211" s="572"/>
      <c r="JEZ211" s="572"/>
      <c r="JFA211" s="572"/>
      <c r="JFB211" s="572"/>
      <c r="JFC211" s="572"/>
      <c r="JFD211" s="572"/>
      <c r="JFE211" s="572"/>
      <c r="JFF211" s="572"/>
      <c r="JFG211" s="572"/>
      <c r="JFH211" s="572"/>
      <c r="JFI211" s="572"/>
      <c r="JFJ211" s="572"/>
      <c r="JFK211" s="572"/>
      <c r="JFL211" s="572"/>
      <c r="JFM211" s="572"/>
      <c r="JFN211" s="572"/>
      <c r="JFO211" s="572"/>
      <c r="JFP211" s="572"/>
      <c r="JFQ211" s="572"/>
      <c r="JFR211" s="572"/>
      <c r="JFS211" s="572"/>
      <c r="JFT211" s="572"/>
      <c r="JFU211" s="572"/>
      <c r="JFV211" s="572"/>
      <c r="JFW211" s="572"/>
      <c r="JFX211" s="572"/>
      <c r="JFY211" s="572"/>
      <c r="JFZ211" s="572"/>
      <c r="JGA211" s="572"/>
      <c r="JGB211" s="572"/>
      <c r="JGC211" s="572"/>
      <c r="JGD211" s="572"/>
      <c r="JGE211" s="572"/>
      <c r="JGF211" s="572"/>
      <c r="JGG211" s="572"/>
      <c r="JGH211" s="572"/>
      <c r="JGI211" s="572"/>
      <c r="JGJ211" s="572"/>
      <c r="JGK211" s="572"/>
      <c r="JGL211" s="572"/>
      <c r="JGM211" s="572"/>
      <c r="JGN211" s="572"/>
      <c r="JGO211" s="572"/>
      <c r="JGP211" s="572"/>
      <c r="JGQ211" s="572"/>
      <c r="JGR211" s="572"/>
      <c r="JGS211" s="572"/>
      <c r="JGT211" s="572"/>
      <c r="JGU211" s="572"/>
      <c r="JGV211" s="572"/>
      <c r="JGW211" s="572"/>
      <c r="JGX211" s="572"/>
      <c r="JGY211" s="572"/>
      <c r="JGZ211" s="572"/>
      <c r="JHA211" s="572"/>
      <c r="JHB211" s="572"/>
      <c r="JHC211" s="572"/>
      <c r="JHD211" s="572"/>
      <c r="JHE211" s="572"/>
      <c r="JHF211" s="572"/>
      <c r="JHG211" s="572"/>
      <c r="JHH211" s="572"/>
      <c r="JHI211" s="572"/>
      <c r="JHJ211" s="572"/>
      <c r="JHK211" s="572"/>
      <c r="JHL211" s="572"/>
      <c r="JHM211" s="572"/>
      <c r="JHN211" s="572"/>
      <c r="JHO211" s="572"/>
      <c r="JHP211" s="572"/>
      <c r="JHQ211" s="572"/>
      <c r="JHR211" s="572"/>
      <c r="JHS211" s="572"/>
      <c r="JHT211" s="572"/>
      <c r="JHU211" s="572"/>
      <c r="JHV211" s="572"/>
      <c r="JHW211" s="572"/>
      <c r="JHX211" s="572"/>
      <c r="JHY211" s="572"/>
      <c r="JHZ211" s="572"/>
      <c r="JIA211" s="572"/>
      <c r="JIB211" s="572"/>
      <c r="JIC211" s="572"/>
      <c r="JID211" s="572"/>
      <c r="JIE211" s="572"/>
      <c r="JIF211" s="572"/>
      <c r="JIG211" s="572"/>
      <c r="JIH211" s="572"/>
      <c r="JII211" s="572"/>
      <c r="JIJ211" s="572"/>
      <c r="JIK211" s="572"/>
      <c r="JIL211" s="572"/>
      <c r="JIM211" s="572"/>
      <c r="JIN211" s="572"/>
      <c r="JIO211" s="572"/>
      <c r="JIP211" s="572"/>
      <c r="JIQ211" s="572"/>
      <c r="JIR211" s="572"/>
      <c r="JIS211" s="572"/>
      <c r="JIT211" s="572"/>
      <c r="JIU211" s="572"/>
      <c r="JIV211" s="572"/>
      <c r="JIW211" s="572"/>
      <c r="JIX211" s="572"/>
      <c r="JIY211" s="572"/>
      <c r="JIZ211" s="572"/>
      <c r="JJA211" s="572"/>
      <c r="JJB211" s="572"/>
      <c r="JJC211" s="572"/>
      <c r="JJD211" s="572"/>
      <c r="JJE211" s="572"/>
      <c r="JJF211" s="572"/>
      <c r="JJG211" s="572"/>
      <c r="JJH211" s="572"/>
      <c r="JJI211" s="572"/>
      <c r="JJJ211" s="572"/>
      <c r="JJK211" s="572"/>
      <c r="JJL211" s="572"/>
      <c r="JJM211" s="572"/>
      <c r="JJN211" s="572"/>
      <c r="JJO211" s="572"/>
      <c r="JJP211" s="572"/>
      <c r="JJQ211" s="572"/>
      <c r="JJR211" s="572"/>
      <c r="JJS211" s="572"/>
      <c r="JJT211" s="572"/>
      <c r="JJU211" s="572"/>
      <c r="JJV211" s="572"/>
      <c r="JJW211" s="572"/>
      <c r="JJX211" s="572"/>
      <c r="JJY211" s="572"/>
      <c r="JJZ211" s="572"/>
      <c r="JKA211" s="572"/>
      <c r="JKB211" s="572"/>
      <c r="JKC211" s="572"/>
      <c r="JKD211" s="572"/>
      <c r="JKE211" s="572"/>
      <c r="JKF211" s="572"/>
      <c r="JKG211" s="572"/>
      <c r="JKH211" s="572"/>
      <c r="JKI211" s="572"/>
      <c r="JKJ211" s="572"/>
      <c r="JKK211" s="572"/>
      <c r="JKL211" s="572"/>
      <c r="JKM211" s="572"/>
      <c r="JKN211" s="572"/>
      <c r="JKO211" s="572"/>
      <c r="JKP211" s="572"/>
      <c r="JKQ211" s="572"/>
      <c r="JKR211" s="572"/>
      <c r="JKS211" s="572"/>
      <c r="JKT211" s="572"/>
      <c r="JKU211" s="572"/>
      <c r="JKV211" s="572"/>
      <c r="JKW211" s="572"/>
      <c r="JKX211" s="572"/>
      <c r="JKY211" s="572"/>
      <c r="JKZ211" s="572"/>
      <c r="JLA211" s="572"/>
      <c r="JLB211" s="572"/>
      <c r="JLC211" s="572"/>
      <c r="JLD211" s="572"/>
      <c r="JLE211" s="572"/>
      <c r="JLF211" s="572"/>
      <c r="JLG211" s="572"/>
      <c r="JLH211" s="572"/>
      <c r="JLI211" s="572"/>
      <c r="JLJ211" s="572"/>
      <c r="JLK211" s="572"/>
      <c r="JLL211" s="572"/>
      <c r="JLM211" s="572"/>
      <c r="JLN211" s="572"/>
      <c r="JLO211" s="572"/>
      <c r="JLP211" s="572"/>
      <c r="JLQ211" s="572"/>
      <c r="JLR211" s="572"/>
      <c r="JLS211" s="572"/>
      <c r="JLT211" s="572"/>
      <c r="JLU211" s="572"/>
      <c r="JLV211" s="572"/>
      <c r="JLW211" s="572"/>
      <c r="JLX211" s="572"/>
      <c r="JLY211" s="572"/>
      <c r="JLZ211" s="572"/>
      <c r="JMA211" s="572"/>
      <c r="JMB211" s="572"/>
      <c r="JMC211" s="572"/>
      <c r="JMD211" s="572"/>
      <c r="JME211" s="572"/>
      <c r="JMF211" s="572"/>
      <c r="JMG211" s="572"/>
      <c r="JMH211" s="572"/>
      <c r="JMI211" s="572"/>
      <c r="JMJ211" s="572"/>
      <c r="JMK211" s="572"/>
      <c r="JML211" s="572"/>
      <c r="JMM211" s="572"/>
      <c r="JMN211" s="572"/>
      <c r="JMO211" s="572"/>
      <c r="JMP211" s="572"/>
      <c r="JMQ211" s="572"/>
      <c r="JMR211" s="572"/>
      <c r="JMS211" s="572"/>
      <c r="JMT211" s="572"/>
      <c r="JMU211" s="572"/>
      <c r="JMV211" s="572"/>
      <c r="JMW211" s="572"/>
      <c r="JMX211" s="572"/>
      <c r="JMY211" s="572"/>
      <c r="JMZ211" s="572"/>
      <c r="JNA211" s="572"/>
      <c r="JNB211" s="572"/>
      <c r="JNC211" s="572"/>
      <c r="JND211" s="572"/>
      <c r="JNE211" s="572"/>
      <c r="JNF211" s="572"/>
      <c r="JNG211" s="572"/>
      <c r="JNH211" s="572"/>
      <c r="JNI211" s="572"/>
      <c r="JNJ211" s="572"/>
      <c r="JNK211" s="572"/>
      <c r="JNL211" s="572"/>
      <c r="JNM211" s="572"/>
      <c r="JNN211" s="572"/>
      <c r="JNO211" s="572"/>
      <c r="JNP211" s="572"/>
      <c r="JNQ211" s="572"/>
      <c r="JNR211" s="572"/>
      <c r="JNS211" s="572"/>
      <c r="JNT211" s="572"/>
      <c r="JNU211" s="572"/>
      <c r="JNV211" s="572"/>
      <c r="JNW211" s="572"/>
      <c r="JNX211" s="572"/>
      <c r="JNY211" s="572"/>
      <c r="JNZ211" s="572"/>
      <c r="JOA211" s="572"/>
      <c r="JOB211" s="572"/>
      <c r="JOC211" s="572"/>
      <c r="JOD211" s="572"/>
      <c r="JOE211" s="572"/>
      <c r="JOF211" s="572"/>
      <c r="JOG211" s="572"/>
      <c r="JOH211" s="572"/>
      <c r="JOI211" s="572"/>
      <c r="JOJ211" s="572"/>
      <c r="JOK211" s="572"/>
      <c r="JOL211" s="572"/>
      <c r="JOM211" s="572"/>
      <c r="JON211" s="572"/>
      <c r="JOO211" s="572"/>
      <c r="JOP211" s="572"/>
      <c r="JOQ211" s="572"/>
      <c r="JOR211" s="572"/>
      <c r="JOS211" s="572"/>
      <c r="JOT211" s="572"/>
      <c r="JOU211" s="572"/>
      <c r="JOV211" s="572"/>
      <c r="JOW211" s="572"/>
      <c r="JOX211" s="572"/>
      <c r="JOY211" s="572"/>
      <c r="JOZ211" s="572"/>
      <c r="JPA211" s="572"/>
      <c r="JPB211" s="572"/>
      <c r="JPC211" s="572"/>
      <c r="JPD211" s="572"/>
      <c r="JPE211" s="572"/>
      <c r="JPF211" s="572"/>
      <c r="JPG211" s="572"/>
      <c r="JPH211" s="572"/>
      <c r="JPI211" s="572"/>
      <c r="JPJ211" s="572"/>
      <c r="JPK211" s="572"/>
      <c r="JPL211" s="572"/>
      <c r="JPM211" s="572"/>
      <c r="JPN211" s="572"/>
      <c r="JPO211" s="572"/>
      <c r="JPP211" s="572"/>
      <c r="JPQ211" s="572"/>
      <c r="JPR211" s="572"/>
      <c r="JPS211" s="572"/>
      <c r="JPT211" s="572"/>
      <c r="JPU211" s="572"/>
      <c r="JPV211" s="572"/>
      <c r="JPW211" s="572"/>
      <c r="JPX211" s="572"/>
      <c r="JPY211" s="572"/>
      <c r="JPZ211" s="572"/>
      <c r="JQA211" s="572"/>
      <c r="JQB211" s="572"/>
      <c r="JQC211" s="572"/>
      <c r="JQD211" s="572"/>
      <c r="JQE211" s="572"/>
      <c r="JQF211" s="572"/>
      <c r="JQG211" s="572"/>
      <c r="JQH211" s="572"/>
      <c r="JQI211" s="572"/>
      <c r="JQJ211" s="572"/>
      <c r="JQK211" s="572"/>
      <c r="JQL211" s="572"/>
      <c r="JQM211" s="572"/>
      <c r="JQN211" s="572"/>
      <c r="JQO211" s="572"/>
      <c r="JQP211" s="572"/>
      <c r="JQQ211" s="572"/>
      <c r="JQR211" s="572"/>
      <c r="JQS211" s="572"/>
      <c r="JQT211" s="572"/>
      <c r="JQU211" s="572"/>
      <c r="JQV211" s="572"/>
      <c r="JQW211" s="572"/>
      <c r="JQX211" s="572"/>
      <c r="JQY211" s="572"/>
      <c r="JQZ211" s="572"/>
      <c r="JRA211" s="572"/>
      <c r="JRB211" s="572"/>
      <c r="JRC211" s="572"/>
      <c r="JRD211" s="572"/>
      <c r="JRE211" s="572"/>
      <c r="JRF211" s="572"/>
      <c r="JRG211" s="572"/>
      <c r="JRH211" s="572"/>
      <c r="JRI211" s="572"/>
      <c r="JRJ211" s="572"/>
      <c r="JRK211" s="572"/>
      <c r="JRL211" s="572"/>
      <c r="JRM211" s="572"/>
      <c r="JRN211" s="572"/>
      <c r="JRO211" s="572"/>
      <c r="JRP211" s="572"/>
      <c r="JRQ211" s="572"/>
      <c r="JRR211" s="572"/>
      <c r="JRS211" s="572"/>
      <c r="JRT211" s="572"/>
      <c r="JRU211" s="572"/>
      <c r="JRV211" s="572"/>
      <c r="JRW211" s="572"/>
      <c r="JRX211" s="572"/>
      <c r="JRY211" s="572"/>
      <c r="JRZ211" s="572"/>
      <c r="JSA211" s="572"/>
      <c r="JSB211" s="572"/>
      <c r="JSC211" s="572"/>
      <c r="JSD211" s="572"/>
      <c r="JSE211" s="572"/>
      <c r="JSF211" s="572"/>
      <c r="JSG211" s="572"/>
      <c r="JSH211" s="572"/>
      <c r="JSI211" s="572"/>
      <c r="JSJ211" s="572"/>
      <c r="JSK211" s="572"/>
      <c r="JSL211" s="572"/>
      <c r="JSM211" s="572"/>
      <c r="JSN211" s="572"/>
      <c r="JSO211" s="572"/>
      <c r="JSP211" s="572"/>
      <c r="JSQ211" s="572"/>
      <c r="JSR211" s="572"/>
      <c r="JSS211" s="572"/>
      <c r="JST211" s="572"/>
      <c r="JSU211" s="572"/>
      <c r="JSV211" s="572"/>
      <c r="JSW211" s="572"/>
      <c r="JSX211" s="572"/>
      <c r="JSY211" s="572"/>
      <c r="JSZ211" s="572"/>
      <c r="JTA211" s="572"/>
      <c r="JTB211" s="572"/>
      <c r="JTC211" s="572"/>
      <c r="JTD211" s="572"/>
      <c r="JTE211" s="572"/>
      <c r="JTF211" s="572"/>
      <c r="JTG211" s="572"/>
      <c r="JTH211" s="572"/>
      <c r="JTI211" s="572"/>
      <c r="JTJ211" s="572"/>
      <c r="JTK211" s="572"/>
      <c r="JTL211" s="572"/>
      <c r="JTM211" s="572"/>
      <c r="JTN211" s="572"/>
      <c r="JTO211" s="572"/>
      <c r="JTP211" s="572"/>
      <c r="JTQ211" s="572"/>
      <c r="JTR211" s="572"/>
      <c r="JTS211" s="572"/>
      <c r="JTT211" s="572"/>
      <c r="JTU211" s="572"/>
      <c r="JTV211" s="572"/>
      <c r="JTW211" s="572"/>
      <c r="JTX211" s="572"/>
      <c r="JTY211" s="572"/>
      <c r="JTZ211" s="572"/>
      <c r="JUA211" s="572"/>
      <c r="JUB211" s="572"/>
      <c r="JUC211" s="572"/>
      <c r="JUD211" s="572"/>
      <c r="JUE211" s="572"/>
      <c r="JUF211" s="572"/>
      <c r="JUG211" s="572"/>
      <c r="JUH211" s="572"/>
      <c r="JUI211" s="572"/>
      <c r="JUJ211" s="572"/>
      <c r="JUK211" s="572"/>
      <c r="JUL211" s="572"/>
      <c r="JUM211" s="572"/>
      <c r="JUN211" s="572"/>
      <c r="JUO211" s="572"/>
      <c r="JUP211" s="572"/>
      <c r="JUQ211" s="572"/>
      <c r="JUR211" s="572"/>
      <c r="JUS211" s="572"/>
      <c r="JUT211" s="572"/>
      <c r="JUU211" s="572"/>
      <c r="JUV211" s="572"/>
      <c r="JUW211" s="572"/>
      <c r="JUX211" s="572"/>
      <c r="JUY211" s="572"/>
      <c r="JUZ211" s="572"/>
      <c r="JVA211" s="572"/>
      <c r="JVB211" s="572"/>
      <c r="JVC211" s="572"/>
      <c r="JVD211" s="572"/>
      <c r="JVE211" s="572"/>
      <c r="JVF211" s="572"/>
      <c r="JVG211" s="572"/>
      <c r="JVH211" s="572"/>
      <c r="JVI211" s="572"/>
      <c r="JVJ211" s="572"/>
      <c r="JVK211" s="572"/>
      <c r="JVL211" s="572"/>
      <c r="JVM211" s="572"/>
      <c r="JVN211" s="572"/>
      <c r="JVO211" s="572"/>
      <c r="JVP211" s="572"/>
      <c r="JVQ211" s="572"/>
      <c r="JVR211" s="572"/>
      <c r="JVS211" s="572"/>
      <c r="JVT211" s="572"/>
      <c r="JVU211" s="572"/>
      <c r="JVV211" s="572"/>
      <c r="JVW211" s="572"/>
      <c r="JVX211" s="572"/>
      <c r="JVY211" s="572"/>
      <c r="JVZ211" s="572"/>
      <c r="JWA211" s="572"/>
      <c r="JWB211" s="572"/>
      <c r="JWC211" s="572"/>
      <c r="JWD211" s="572"/>
      <c r="JWE211" s="572"/>
      <c r="JWF211" s="572"/>
      <c r="JWG211" s="572"/>
      <c r="JWH211" s="572"/>
      <c r="JWI211" s="572"/>
      <c r="JWJ211" s="572"/>
      <c r="JWK211" s="572"/>
      <c r="JWL211" s="572"/>
      <c r="JWM211" s="572"/>
      <c r="JWN211" s="572"/>
      <c r="JWO211" s="572"/>
      <c r="JWP211" s="572"/>
      <c r="JWQ211" s="572"/>
      <c r="JWR211" s="572"/>
      <c r="JWS211" s="572"/>
      <c r="JWT211" s="572"/>
      <c r="JWU211" s="572"/>
      <c r="JWV211" s="572"/>
      <c r="JWW211" s="572"/>
      <c r="JWX211" s="572"/>
      <c r="JWY211" s="572"/>
      <c r="JWZ211" s="572"/>
      <c r="JXA211" s="572"/>
      <c r="JXB211" s="572"/>
      <c r="JXC211" s="572"/>
      <c r="JXD211" s="572"/>
      <c r="JXE211" s="572"/>
      <c r="JXF211" s="572"/>
      <c r="JXG211" s="572"/>
      <c r="JXH211" s="572"/>
      <c r="JXI211" s="572"/>
      <c r="JXJ211" s="572"/>
      <c r="JXK211" s="572"/>
      <c r="JXL211" s="572"/>
      <c r="JXM211" s="572"/>
      <c r="JXN211" s="572"/>
      <c r="JXO211" s="572"/>
      <c r="JXP211" s="572"/>
      <c r="JXQ211" s="572"/>
      <c r="JXR211" s="572"/>
      <c r="JXS211" s="572"/>
      <c r="JXT211" s="572"/>
      <c r="JXU211" s="572"/>
      <c r="JXV211" s="572"/>
      <c r="JXW211" s="572"/>
      <c r="JXX211" s="572"/>
      <c r="JXY211" s="572"/>
      <c r="JXZ211" s="572"/>
      <c r="JYA211" s="572"/>
      <c r="JYB211" s="572"/>
      <c r="JYC211" s="572"/>
      <c r="JYD211" s="572"/>
      <c r="JYE211" s="572"/>
      <c r="JYF211" s="572"/>
      <c r="JYG211" s="572"/>
      <c r="JYH211" s="572"/>
      <c r="JYI211" s="572"/>
      <c r="JYJ211" s="572"/>
      <c r="JYK211" s="572"/>
      <c r="JYL211" s="572"/>
      <c r="JYM211" s="572"/>
      <c r="JYN211" s="572"/>
      <c r="JYO211" s="572"/>
      <c r="JYP211" s="572"/>
      <c r="JYQ211" s="572"/>
      <c r="JYR211" s="572"/>
      <c r="JYS211" s="572"/>
      <c r="JYT211" s="572"/>
      <c r="JYU211" s="572"/>
      <c r="JYV211" s="572"/>
      <c r="JYW211" s="572"/>
      <c r="JYX211" s="572"/>
      <c r="JYY211" s="572"/>
      <c r="JYZ211" s="572"/>
      <c r="JZA211" s="572"/>
      <c r="JZB211" s="572"/>
      <c r="JZC211" s="572"/>
      <c r="JZD211" s="572"/>
      <c r="JZE211" s="572"/>
      <c r="JZF211" s="572"/>
      <c r="JZG211" s="572"/>
      <c r="JZH211" s="572"/>
      <c r="JZI211" s="572"/>
      <c r="JZJ211" s="572"/>
      <c r="JZK211" s="572"/>
      <c r="JZL211" s="572"/>
      <c r="JZM211" s="572"/>
      <c r="JZN211" s="572"/>
      <c r="JZO211" s="572"/>
      <c r="JZP211" s="572"/>
      <c r="JZQ211" s="572"/>
      <c r="JZR211" s="572"/>
      <c r="JZS211" s="572"/>
      <c r="JZT211" s="572"/>
      <c r="JZU211" s="572"/>
      <c r="JZV211" s="572"/>
      <c r="JZW211" s="572"/>
      <c r="JZX211" s="572"/>
      <c r="JZY211" s="572"/>
      <c r="JZZ211" s="572"/>
      <c r="KAA211" s="572"/>
      <c r="KAB211" s="572"/>
      <c r="KAC211" s="572"/>
      <c r="KAD211" s="572"/>
      <c r="KAE211" s="572"/>
      <c r="KAF211" s="572"/>
      <c r="KAG211" s="572"/>
      <c r="KAH211" s="572"/>
      <c r="KAI211" s="572"/>
      <c r="KAJ211" s="572"/>
      <c r="KAK211" s="572"/>
      <c r="KAL211" s="572"/>
      <c r="KAM211" s="572"/>
      <c r="KAN211" s="572"/>
      <c r="KAO211" s="572"/>
      <c r="KAP211" s="572"/>
      <c r="KAQ211" s="572"/>
      <c r="KAR211" s="572"/>
      <c r="KAS211" s="572"/>
      <c r="KAT211" s="572"/>
      <c r="KAU211" s="572"/>
      <c r="KAV211" s="572"/>
      <c r="KAW211" s="572"/>
      <c r="KAX211" s="572"/>
      <c r="KAY211" s="572"/>
      <c r="KAZ211" s="572"/>
      <c r="KBA211" s="572"/>
      <c r="KBB211" s="572"/>
      <c r="KBC211" s="572"/>
      <c r="KBD211" s="572"/>
      <c r="KBE211" s="572"/>
      <c r="KBF211" s="572"/>
      <c r="KBG211" s="572"/>
      <c r="KBH211" s="572"/>
      <c r="KBI211" s="572"/>
      <c r="KBJ211" s="572"/>
      <c r="KBK211" s="572"/>
      <c r="KBL211" s="572"/>
      <c r="KBM211" s="572"/>
      <c r="KBN211" s="572"/>
      <c r="KBO211" s="572"/>
      <c r="KBP211" s="572"/>
      <c r="KBQ211" s="572"/>
      <c r="KBR211" s="572"/>
      <c r="KBS211" s="572"/>
      <c r="KBT211" s="572"/>
      <c r="KBU211" s="572"/>
      <c r="KBV211" s="572"/>
      <c r="KBW211" s="572"/>
      <c r="KBX211" s="572"/>
      <c r="KBY211" s="572"/>
      <c r="KBZ211" s="572"/>
      <c r="KCA211" s="572"/>
      <c r="KCB211" s="572"/>
      <c r="KCC211" s="572"/>
      <c r="KCD211" s="572"/>
      <c r="KCE211" s="572"/>
      <c r="KCF211" s="572"/>
      <c r="KCG211" s="572"/>
      <c r="KCH211" s="572"/>
      <c r="KCI211" s="572"/>
      <c r="KCJ211" s="572"/>
      <c r="KCK211" s="572"/>
      <c r="KCL211" s="572"/>
      <c r="KCM211" s="572"/>
      <c r="KCN211" s="572"/>
      <c r="KCO211" s="572"/>
      <c r="KCP211" s="572"/>
      <c r="KCQ211" s="572"/>
      <c r="KCR211" s="572"/>
      <c r="KCS211" s="572"/>
      <c r="KCT211" s="572"/>
      <c r="KCU211" s="572"/>
      <c r="KCV211" s="572"/>
      <c r="KCW211" s="572"/>
      <c r="KCX211" s="572"/>
      <c r="KCY211" s="572"/>
      <c r="KCZ211" s="572"/>
      <c r="KDA211" s="572"/>
      <c r="KDB211" s="572"/>
      <c r="KDC211" s="572"/>
      <c r="KDD211" s="572"/>
      <c r="KDE211" s="572"/>
      <c r="KDF211" s="572"/>
      <c r="KDG211" s="572"/>
      <c r="KDH211" s="572"/>
      <c r="KDI211" s="572"/>
      <c r="KDJ211" s="572"/>
      <c r="KDK211" s="572"/>
      <c r="KDL211" s="572"/>
      <c r="KDM211" s="572"/>
      <c r="KDN211" s="572"/>
      <c r="KDO211" s="572"/>
      <c r="KDP211" s="572"/>
      <c r="KDQ211" s="572"/>
      <c r="KDR211" s="572"/>
      <c r="KDS211" s="572"/>
      <c r="KDT211" s="572"/>
      <c r="KDU211" s="572"/>
      <c r="KDV211" s="572"/>
      <c r="KDW211" s="572"/>
      <c r="KDX211" s="572"/>
      <c r="KDY211" s="572"/>
      <c r="KDZ211" s="572"/>
      <c r="KEA211" s="572"/>
      <c r="KEB211" s="572"/>
      <c r="KEC211" s="572"/>
      <c r="KED211" s="572"/>
      <c r="KEE211" s="572"/>
      <c r="KEF211" s="572"/>
      <c r="KEG211" s="572"/>
      <c r="KEH211" s="572"/>
      <c r="KEI211" s="572"/>
      <c r="KEJ211" s="572"/>
      <c r="KEK211" s="572"/>
      <c r="KEL211" s="572"/>
      <c r="KEM211" s="572"/>
      <c r="KEN211" s="572"/>
      <c r="KEO211" s="572"/>
      <c r="KEP211" s="572"/>
      <c r="KEQ211" s="572"/>
      <c r="KER211" s="572"/>
      <c r="KES211" s="572"/>
      <c r="KET211" s="572"/>
      <c r="KEU211" s="572"/>
      <c r="KEV211" s="572"/>
      <c r="KEW211" s="572"/>
      <c r="KEX211" s="572"/>
      <c r="KEY211" s="572"/>
      <c r="KEZ211" s="572"/>
      <c r="KFA211" s="572"/>
      <c r="KFB211" s="572"/>
      <c r="KFC211" s="572"/>
      <c r="KFD211" s="572"/>
      <c r="KFE211" s="572"/>
      <c r="KFF211" s="572"/>
      <c r="KFG211" s="572"/>
      <c r="KFH211" s="572"/>
      <c r="KFI211" s="572"/>
      <c r="KFJ211" s="572"/>
      <c r="KFK211" s="572"/>
      <c r="KFL211" s="572"/>
      <c r="KFM211" s="572"/>
      <c r="KFN211" s="572"/>
      <c r="KFO211" s="572"/>
      <c r="KFP211" s="572"/>
      <c r="KFQ211" s="572"/>
      <c r="KFR211" s="572"/>
      <c r="KFS211" s="572"/>
      <c r="KFT211" s="572"/>
      <c r="KFU211" s="572"/>
      <c r="KFV211" s="572"/>
      <c r="KFW211" s="572"/>
      <c r="KFX211" s="572"/>
      <c r="KFY211" s="572"/>
      <c r="KFZ211" s="572"/>
      <c r="KGA211" s="572"/>
      <c r="KGB211" s="572"/>
      <c r="KGC211" s="572"/>
      <c r="KGD211" s="572"/>
      <c r="KGE211" s="572"/>
      <c r="KGF211" s="572"/>
      <c r="KGG211" s="572"/>
      <c r="KGH211" s="572"/>
      <c r="KGI211" s="572"/>
      <c r="KGJ211" s="572"/>
      <c r="KGK211" s="572"/>
      <c r="KGL211" s="572"/>
      <c r="KGM211" s="572"/>
      <c r="KGN211" s="572"/>
      <c r="KGO211" s="572"/>
      <c r="KGP211" s="572"/>
      <c r="KGQ211" s="572"/>
      <c r="KGR211" s="572"/>
      <c r="KGS211" s="572"/>
      <c r="KGT211" s="572"/>
      <c r="KGU211" s="572"/>
      <c r="KGV211" s="572"/>
      <c r="KGW211" s="572"/>
      <c r="KGX211" s="572"/>
      <c r="KGY211" s="572"/>
      <c r="KGZ211" s="572"/>
      <c r="KHA211" s="572"/>
      <c r="KHB211" s="572"/>
      <c r="KHC211" s="572"/>
      <c r="KHD211" s="572"/>
      <c r="KHE211" s="572"/>
      <c r="KHF211" s="572"/>
      <c r="KHG211" s="572"/>
      <c r="KHH211" s="572"/>
      <c r="KHI211" s="572"/>
      <c r="KHJ211" s="572"/>
      <c r="KHK211" s="572"/>
      <c r="KHL211" s="572"/>
      <c r="KHM211" s="572"/>
      <c r="KHN211" s="572"/>
      <c r="KHO211" s="572"/>
      <c r="KHP211" s="572"/>
      <c r="KHQ211" s="572"/>
      <c r="KHR211" s="572"/>
      <c r="KHS211" s="572"/>
      <c r="KHT211" s="572"/>
      <c r="KHU211" s="572"/>
      <c r="KHV211" s="572"/>
      <c r="KHW211" s="572"/>
      <c r="KHX211" s="572"/>
      <c r="KHY211" s="572"/>
      <c r="KHZ211" s="572"/>
      <c r="KIA211" s="572"/>
      <c r="KIB211" s="572"/>
      <c r="KIC211" s="572"/>
      <c r="KID211" s="572"/>
      <c r="KIE211" s="572"/>
      <c r="KIF211" s="572"/>
      <c r="KIG211" s="572"/>
      <c r="KIH211" s="572"/>
      <c r="KII211" s="572"/>
      <c r="KIJ211" s="572"/>
      <c r="KIK211" s="572"/>
      <c r="KIL211" s="572"/>
      <c r="KIM211" s="572"/>
      <c r="KIN211" s="572"/>
      <c r="KIO211" s="572"/>
      <c r="KIP211" s="572"/>
      <c r="KIQ211" s="572"/>
      <c r="KIR211" s="572"/>
      <c r="KIS211" s="572"/>
      <c r="KIT211" s="572"/>
      <c r="KIU211" s="572"/>
      <c r="KIV211" s="572"/>
      <c r="KIW211" s="572"/>
      <c r="KIX211" s="572"/>
      <c r="KIY211" s="572"/>
      <c r="KIZ211" s="572"/>
      <c r="KJA211" s="572"/>
      <c r="KJB211" s="572"/>
      <c r="KJC211" s="572"/>
      <c r="KJD211" s="572"/>
      <c r="KJE211" s="572"/>
      <c r="KJF211" s="572"/>
      <c r="KJG211" s="572"/>
      <c r="KJH211" s="572"/>
      <c r="KJI211" s="572"/>
      <c r="KJJ211" s="572"/>
      <c r="KJK211" s="572"/>
      <c r="KJL211" s="572"/>
      <c r="KJM211" s="572"/>
      <c r="KJN211" s="572"/>
      <c r="KJO211" s="572"/>
      <c r="KJP211" s="572"/>
      <c r="KJQ211" s="572"/>
      <c r="KJR211" s="572"/>
      <c r="KJS211" s="572"/>
      <c r="KJT211" s="572"/>
      <c r="KJU211" s="572"/>
      <c r="KJV211" s="572"/>
      <c r="KJW211" s="572"/>
      <c r="KJX211" s="572"/>
      <c r="KJY211" s="572"/>
      <c r="KJZ211" s="572"/>
      <c r="KKA211" s="572"/>
      <c r="KKB211" s="572"/>
      <c r="KKC211" s="572"/>
      <c r="KKD211" s="572"/>
      <c r="KKE211" s="572"/>
      <c r="KKF211" s="572"/>
      <c r="KKG211" s="572"/>
      <c r="KKH211" s="572"/>
      <c r="KKI211" s="572"/>
      <c r="KKJ211" s="572"/>
      <c r="KKK211" s="572"/>
      <c r="KKL211" s="572"/>
      <c r="KKM211" s="572"/>
      <c r="KKN211" s="572"/>
      <c r="KKO211" s="572"/>
      <c r="KKP211" s="572"/>
      <c r="KKQ211" s="572"/>
      <c r="KKR211" s="572"/>
      <c r="KKS211" s="572"/>
      <c r="KKT211" s="572"/>
      <c r="KKU211" s="572"/>
      <c r="KKV211" s="572"/>
      <c r="KKW211" s="572"/>
      <c r="KKX211" s="572"/>
      <c r="KKY211" s="572"/>
      <c r="KKZ211" s="572"/>
      <c r="KLA211" s="572"/>
      <c r="KLB211" s="572"/>
      <c r="KLC211" s="572"/>
      <c r="KLD211" s="572"/>
      <c r="KLE211" s="572"/>
      <c r="KLF211" s="572"/>
      <c r="KLG211" s="572"/>
      <c r="KLH211" s="572"/>
      <c r="KLI211" s="572"/>
      <c r="KLJ211" s="572"/>
      <c r="KLK211" s="572"/>
      <c r="KLL211" s="572"/>
      <c r="KLM211" s="572"/>
      <c r="KLN211" s="572"/>
      <c r="KLO211" s="572"/>
      <c r="KLP211" s="572"/>
      <c r="KLQ211" s="572"/>
      <c r="KLR211" s="572"/>
      <c r="KLS211" s="572"/>
      <c r="KLT211" s="572"/>
      <c r="KLU211" s="572"/>
      <c r="KLV211" s="572"/>
      <c r="KLW211" s="572"/>
      <c r="KLX211" s="572"/>
      <c r="KLY211" s="572"/>
      <c r="KLZ211" s="572"/>
      <c r="KMA211" s="572"/>
      <c r="KMB211" s="572"/>
      <c r="KMC211" s="572"/>
      <c r="KMD211" s="572"/>
      <c r="KME211" s="572"/>
      <c r="KMF211" s="572"/>
      <c r="KMG211" s="572"/>
      <c r="KMH211" s="572"/>
      <c r="KMI211" s="572"/>
      <c r="KMJ211" s="572"/>
      <c r="KMK211" s="572"/>
      <c r="KML211" s="572"/>
      <c r="KMM211" s="572"/>
      <c r="KMN211" s="572"/>
      <c r="KMO211" s="572"/>
      <c r="KMP211" s="572"/>
      <c r="KMQ211" s="572"/>
      <c r="KMR211" s="572"/>
      <c r="KMS211" s="572"/>
      <c r="KMT211" s="572"/>
      <c r="KMU211" s="572"/>
      <c r="KMV211" s="572"/>
      <c r="KMW211" s="572"/>
      <c r="KMX211" s="572"/>
      <c r="KMY211" s="572"/>
      <c r="KMZ211" s="572"/>
      <c r="KNA211" s="572"/>
      <c r="KNB211" s="572"/>
      <c r="KNC211" s="572"/>
      <c r="KND211" s="572"/>
      <c r="KNE211" s="572"/>
      <c r="KNF211" s="572"/>
      <c r="KNG211" s="572"/>
      <c r="KNH211" s="572"/>
      <c r="KNI211" s="572"/>
      <c r="KNJ211" s="572"/>
      <c r="KNK211" s="572"/>
      <c r="KNL211" s="572"/>
      <c r="KNM211" s="572"/>
      <c r="KNN211" s="572"/>
      <c r="KNO211" s="572"/>
      <c r="KNP211" s="572"/>
      <c r="KNQ211" s="572"/>
      <c r="KNR211" s="572"/>
      <c r="KNS211" s="572"/>
      <c r="KNT211" s="572"/>
      <c r="KNU211" s="572"/>
      <c r="KNV211" s="572"/>
      <c r="KNW211" s="572"/>
      <c r="KNX211" s="572"/>
      <c r="KNY211" s="572"/>
      <c r="KNZ211" s="572"/>
      <c r="KOA211" s="572"/>
      <c r="KOB211" s="572"/>
      <c r="KOC211" s="572"/>
      <c r="KOD211" s="572"/>
      <c r="KOE211" s="572"/>
      <c r="KOF211" s="572"/>
      <c r="KOG211" s="572"/>
      <c r="KOH211" s="572"/>
      <c r="KOI211" s="572"/>
      <c r="KOJ211" s="572"/>
      <c r="KOK211" s="572"/>
      <c r="KOL211" s="572"/>
      <c r="KOM211" s="572"/>
      <c r="KON211" s="572"/>
      <c r="KOO211" s="572"/>
      <c r="KOP211" s="572"/>
      <c r="KOQ211" s="572"/>
      <c r="KOR211" s="572"/>
      <c r="KOS211" s="572"/>
      <c r="KOT211" s="572"/>
      <c r="KOU211" s="572"/>
      <c r="KOV211" s="572"/>
      <c r="KOW211" s="572"/>
      <c r="KOX211" s="572"/>
      <c r="KOY211" s="572"/>
      <c r="KOZ211" s="572"/>
      <c r="KPA211" s="572"/>
      <c r="KPB211" s="572"/>
      <c r="KPC211" s="572"/>
      <c r="KPD211" s="572"/>
      <c r="KPE211" s="572"/>
      <c r="KPF211" s="572"/>
      <c r="KPG211" s="572"/>
      <c r="KPH211" s="572"/>
      <c r="KPI211" s="572"/>
      <c r="KPJ211" s="572"/>
      <c r="KPK211" s="572"/>
      <c r="KPL211" s="572"/>
      <c r="KPM211" s="572"/>
      <c r="KPN211" s="572"/>
      <c r="KPO211" s="572"/>
      <c r="KPP211" s="572"/>
      <c r="KPQ211" s="572"/>
      <c r="KPR211" s="572"/>
      <c r="KPS211" s="572"/>
      <c r="KPT211" s="572"/>
      <c r="KPU211" s="572"/>
      <c r="KPV211" s="572"/>
      <c r="KPW211" s="572"/>
      <c r="KPX211" s="572"/>
      <c r="KPY211" s="572"/>
      <c r="KPZ211" s="572"/>
      <c r="KQA211" s="572"/>
      <c r="KQB211" s="572"/>
      <c r="KQC211" s="572"/>
      <c r="KQD211" s="572"/>
      <c r="KQE211" s="572"/>
      <c r="KQF211" s="572"/>
      <c r="KQG211" s="572"/>
      <c r="KQH211" s="572"/>
      <c r="KQI211" s="572"/>
      <c r="KQJ211" s="572"/>
      <c r="KQK211" s="572"/>
      <c r="KQL211" s="572"/>
      <c r="KQM211" s="572"/>
      <c r="KQN211" s="572"/>
      <c r="KQO211" s="572"/>
      <c r="KQP211" s="572"/>
      <c r="KQQ211" s="572"/>
      <c r="KQR211" s="572"/>
      <c r="KQS211" s="572"/>
      <c r="KQT211" s="572"/>
      <c r="KQU211" s="572"/>
      <c r="KQV211" s="572"/>
      <c r="KQW211" s="572"/>
      <c r="KQX211" s="572"/>
      <c r="KQY211" s="572"/>
      <c r="KQZ211" s="572"/>
      <c r="KRA211" s="572"/>
      <c r="KRB211" s="572"/>
      <c r="KRC211" s="572"/>
      <c r="KRD211" s="572"/>
      <c r="KRE211" s="572"/>
      <c r="KRF211" s="572"/>
      <c r="KRG211" s="572"/>
      <c r="KRH211" s="572"/>
      <c r="KRI211" s="572"/>
      <c r="KRJ211" s="572"/>
      <c r="KRK211" s="572"/>
      <c r="KRL211" s="572"/>
      <c r="KRM211" s="572"/>
      <c r="KRN211" s="572"/>
      <c r="KRO211" s="572"/>
      <c r="KRP211" s="572"/>
      <c r="KRQ211" s="572"/>
      <c r="KRR211" s="572"/>
      <c r="KRS211" s="572"/>
      <c r="KRT211" s="572"/>
      <c r="KRU211" s="572"/>
      <c r="KRV211" s="572"/>
      <c r="KRW211" s="572"/>
      <c r="KRX211" s="572"/>
      <c r="KRY211" s="572"/>
      <c r="KRZ211" s="572"/>
      <c r="KSA211" s="572"/>
      <c r="KSB211" s="572"/>
      <c r="KSC211" s="572"/>
      <c r="KSD211" s="572"/>
      <c r="KSE211" s="572"/>
      <c r="KSF211" s="572"/>
      <c r="KSG211" s="572"/>
      <c r="KSH211" s="572"/>
      <c r="KSI211" s="572"/>
      <c r="KSJ211" s="572"/>
      <c r="KSK211" s="572"/>
      <c r="KSL211" s="572"/>
      <c r="KSM211" s="572"/>
      <c r="KSN211" s="572"/>
      <c r="KSO211" s="572"/>
      <c r="KSP211" s="572"/>
      <c r="KSQ211" s="572"/>
      <c r="KSR211" s="572"/>
      <c r="KSS211" s="572"/>
      <c r="KST211" s="572"/>
      <c r="KSU211" s="572"/>
      <c r="KSV211" s="572"/>
      <c r="KSW211" s="572"/>
      <c r="KSX211" s="572"/>
      <c r="KSY211" s="572"/>
      <c r="KSZ211" s="572"/>
      <c r="KTA211" s="572"/>
      <c r="KTB211" s="572"/>
      <c r="KTC211" s="572"/>
      <c r="KTD211" s="572"/>
      <c r="KTE211" s="572"/>
      <c r="KTF211" s="572"/>
      <c r="KTG211" s="572"/>
      <c r="KTH211" s="572"/>
      <c r="KTI211" s="572"/>
      <c r="KTJ211" s="572"/>
      <c r="KTK211" s="572"/>
      <c r="KTL211" s="572"/>
      <c r="KTM211" s="572"/>
      <c r="KTN211" s="572"/>
      <c r="KTO211" s="572"/>
      <c r="KTP211" s="572"/>
      <c r="KTQ211" s="572"/>
      <c r="KTR211" s="572"/>
      <c r="KTS211" s="572"/>
      <c r="KTT211" s="572"/>
      <c r="KTU211" s="572"/>
      <c r="KTV211" s="572"/>
      <c r="KTW211" s="572"/>
      <c r="KTX211" s="572"/>
      <c r="KTY211" s="572"/>
      <c r="KTZ211" s="572"/>
      <c r="KUA211" s="572"/>
      <c r="KUB211" s="572"/>
      <c r="KUC211" s="572"/>
      <c r="KUD211" s="572"/>
      <c r="KUE211" s="572"/>
      <c r="KUF211" s="572"/>
      <c r="KUG211" s="572"/>
      <c r="KUH211" s="572"/>
      <c r="KUI211" s="572"/>
      <c r="KUJ211" s="572"/>
      <c r="KUK211" s="572"/>
      <c r="KUL211" s="572"/>
      <c r="KUM211" s="572"/>
      <c r="KUN211" s="572"/>
      <c r="KUO211" s="572"/>
      <c r="KUP211" s="572"/>
      <c r="KUQ211" s="572"/>
      <c r="KUR211" s="572"/>
      <c r="KUS211" s="572"/>
      <c r="KUT211" s="572"/>
      <c r="KUU211" s="572"/>
      <c r="KUV211" s="572"/>
      <c r="KUW211" s="572"/>
      <c r="KUX211" s="572"/>
      <c r="KUY211" s="572"/>
      <c r="KUZ211" s="572"/>
      <c r="KVA211" s="572"/>
      <c r="KVB211" s="572"/>
      <c r="KVC211" s="572"/>
      <c r="KVD211" s="572"/>
      <c r="KVE211" s="572"/>
      <c r="KVF211" s="572"/>
      <c r="KVG211" s="572"/>
      <c r="KVH211" s="572"/>
      <c r="KVI211" s="572"/>
      <c r="KVJ211" s="572"/>
      <c r="KVK211" s="572"/>
      <c r="KVL211" s="572"/>
      <c r="KVM211" s="572"/>
      <c r="KVN211" s="572"/>
      <c r="KVO211" s="572"/>
      <c r="KVP211" s="572"/>
      <c r="KVQ211" s="572"/>
      <c r="KVR211" s="572"/>
      <c r="KVS211" s="572"/>
      <c r="KVT211" s="572"/>
      <c r="KVU211" s="572"/>
      <c r="KVV211" s="572"/>
      <c r="KVW211" s="572"/>
      <c r="KVX211" s="572"/>
      <c r="KVY211" s="572"/>
      <c r="KVZ211" s="572"/>
      <c r="KWA211" s="572"/>
      <c r="KWB211" s="572"/>
      <c r="KWC211" s="572"/>
      <c r="KWD211" s="572"/>
      <c r="KWE211" s="572"/>
      <c r="KWF211" s="572"/>
      <c r="KWG211" s="572"/>
      <c r="KWH211" s="572"/>
      <c r="KWI211" s="572"/>
      <c r="KWJ211" s="572"/>
      <c r="KWK211" s="572"/>
      <c r="KWL211" s="572"/>
      <c r="KWM211" s="572"/>
      <c r="KWN211" s="572"/>
      <c r="KWO211" s="572"/>
      <c r="KWP211" s="572"/>
      <c r="KWQ211" s="572"/>
      <c r="KWR211" s="572"/>
      <c r="KWS211" s="572"/>
      <c r="KWT211" s="572"/>
      <c r="KWU211" s="572"/>
      <c r="KWV211" s="572"/>
      <c r="KWW211" s="572"/>
      <c r="KWX211" s="572"/>
      <c r="KWY211" s="572"/>
      <c r="KWZ211" s="572"/>
      <c r="KXA211" s="572"/>
      <c r="KXB211" s="572"/>
      <c r="KXC211" s="572"/>
      <c r="KXD211" s="572"/>
      <c r="KXE211" s="572"/>
      <c r="KXF211" s="572"/>
      <c r="KXG211" s="572"/>
      <c r="KXH211" s="572"/>
      <c r="KXI211" s="572"/>
      <c r="KXJ211" s="572"/>
      <c r="KXK211" s="572"/>
      <c r="KXL211" s="572"/>
      <c r="KXM211" s="572"/>
      <c r="KXN211" s="572"/>
      <c r="KXO211" s="572"/>
      <c r="KXP211" s="572"/>
      <c r="KXQ211" s="572"/>
      <c r="KXR211" s="572"/>
      <c r="KXS211" s="572"/>
      <c r="KXT211" s="572"/>
      <c r="KXU211" s="572"/>
      <c r="KXV211" s="572"/>
      <c r="KXW211" s="572"/>
      <c r="KXX211" s="572"/>
      <c r="KXY211" s="572"/>
      <c r="KXZ211" s="572"/>
      <c r="KYA211" s="572"/>
      <c r="KYB211" s="572"/>
      <c r="KYC211" s="572"/>
      <c r="KYD211" s="572"/>
      <c r="KYE211" s="572"/>
      <c r="KYF211" s="572"/>
      <c r="KYG211" s="572"/>
      <c r="KYH211" s="572"/>
      <c r="KYI211" s="572"/>
      <c r="KYJ211" s="572"/>
      <c r="KYK211" s="572"/>
      <c r="KYL211" s="572"/>
      <c r="KYM211" s="572"/>
      <c r="KYN211" s="572"/>
      <c r="KYO211" s="572"/>
      <c r="KYP211" s="572"/>
      <c r="KYQ211" s="572"/>
      <c r="KYR211" s="572"/>
      <c r="KYS211" s="572"/>
      <c r="KYT211" s="572"/>
      <c r="KYU211" s="572"/>
      <c r="KYV211" s="572"/>
      <c r="KYW211" s="572"/>
      <c r="KYX211" s="572"/>
      <c r="KYY211" s="572"/>
      <c r="KYZ211" s="572"/>
      <c r="KZA211" s="572"/>
      <c r="KZB211" s="572"/>
      <c r="KZC211" s="572"/>
      <c r="KZD211" s="572"/>
      <c r="KZE211" s="572"/>
      <c r="KZF211" s="572"/>
      <c r="KZG211" s="572"/>
      <c r="KZH211" s="572"/>
      <c r="KZI211" s="572"/>
      <c r="KZJ211" s="572"/>
      <c r="KZK211" s="572"/>
      <c r="KZL211" s="572"/>
      <c r="KZM211" s="572"/>
      <c r="KZN211" s="572"/>
      <c r="KZO211" s="572"/>
      <c r="KZP211" s="572"/>
      <c r="KZQ211" s="572"/>
      <c r="KZR211" s="572"/>
      <c r="KZS211" s="572"/>
      <c r="KZT211" s="572"/>
      <c r="KZU211" s="572"/>
      <c r="KZV211" s="572"/>
      <c r="KZW211" s="572"/>
      <c r="KZX211" s="572"/>
      <c r="KZY211" s="572"/>
      <c r="KZZ211" s="572"/>
      <c r="LAA211" s="572"/>
      <c r="LAB211" s="572"/>
      <c r="LAC211" s="572"/>
      <c r="LAD211" s="572"/>
      <c r="LAE211" s="572"/>
      <c r="LAF211" s="572"/>
      <c r="LAG211" s="572"/>
      <c r="LAH211" s="572"/>
      <c r="LAI211" s="572"/>
      <c r="LAJ211" s="572"/>
      <c r="LAK211" s="572"/>
      <c r="LAL211" s="572"/>
      <c r="LAM211" s="572"/>
      <c r="LAN211" s="572"/>
      <c r="LAO211" s="572"/>
      <c r="LAP211" s="572"/>
      <c r="LAQ211" s="572"/>
      <c r="LAR211" s="572"/>
      <c r="LAS211" s="572"/>
      <c r="LAT211" s="572"/>
      <c r="LAU211" s="572"/>
      <c r="LAV211" s="572"/>
      <c r="LAW211" s="572"/>
      <c r="LAX211" s="572"/>
      <c r="LAY211" s="572"/>
      <c r="LAZ211" s="572"/>
      <c r="LBA211" s="572"/>
      <c r="LBB211" s="572"/>
      <c r="LBC211" s="572"/>
      <c r="LBD211" s="572"/>
      <c r="LBE211" s="572"/>
      <c r="LBF211" s="572"/>
      <c r="LBG211" s="572"/>
      <c r="LBH211" s="572"/>
      <c r="LBI211" s="572"/>
      <c r="LBJ211" s="572"/>
      <c r="LBK211" s="572"/>
      <c r="LBL211" s="572"/>
      <c r="LBM211" s="572"/>
      <c r="LBN211" s="572"/>
      <c r="LBO211" s="572"/>
      <c r="LBP211" s="572"/>
      <c r="LBQ211" s="572"/>
      <c r="LBR211" s="572"/>
      <c r="LBS211" s="572"/>
      <c r="LBT211" s="572"/>
      <c r="LBU211" s="572"/>
      <c r="LBV211" s="572"/>
      <c r="LBW211" s="572"/>
      <c r="LBX211" s="572"/>
      <c r="LBY211" s="572"/>
      <c r="LBZ211" s="572"/>
      <c r="LCA211" s="572"/>
      <c r="LCB211" s="572"/>
      <c r="LCC211" s="572"/>
      <c r="LCD211" s="572"/>
      <c r="LCE211" s="572"/>
      <c r="LCF211" s="572"/>
      <c r="LCG211" s="572"/>
      <c r="LCH211" s="572"/>
      <c r="LCI211" s="572"/>
      <c r="LCJ211" s="572"/>
      <c r="LCK211" s="572"/>
      <c r="LCL211" s="572"/>
      <c r="LCM211" s="572"/>
      <c r="LCN211" s="572"/>
      <c r="LCO211" s="572"/>
      <c r="LCP211" s="572"/>
      <c r="LCQ211" s="572"/>
      <c r="LCR211" s="572"/>
      <c r="LCS211" s="572"/>
      <c r="LCT211" s="572"/>
      <c r="LCU211" s="572"/>
      <c r="LCV211" s="572"/>
      <c r="LCW211" s="572"/>
      <c r="LCX211" s="572"/>
      <c r="LCY211" s="572"/>
      <c r="LCZ211" s="572"/>
      <c r="LDA211" s="572"/>
      <c r="LDB211" s="572"/>
      <c r="LDC211" s="572"/>
      <c r="LDD211" s="572"/>
      <c r="LDE211" s="572"/>
      <c r="LDF211" s="572"/>
      <c r="LDG211" s="572"/>
      <c r="LDH211" s="572"/>
      <c r="LDI211" s="572"/>
      <c r="LDJ211" s="572"/>
      <c r="LDK211" s="572"/>
      <c r="LDL211" s="572"/>
      <c r="LDM211" s="572"/>
      <c r="LDN211" s="572"/>
      <c r="LDO211" s="572"/>
      <c r="LDP211" s="572"/>
      <c r="LDQ211" s="572"/>
      <c r="LDR211" s="572"/>
      <c r="LDS211" s="572"/>
      <c r="LDT211" s="572"/>
      <c r="LDU211" s="572"/>
      <c r="LDV211" s="572"/>
      <c r="LDW211" s="572"/>
      <c r="LDX211" s="572"/>
      <c r="LDY211" s="572"/>
      <c r="LDZ211" s="572"/>
      <c r="LEA211" s="572"/>
      <c r="LEB211" s="572"/>
      <c r="LEC211" s="572"/>
      <c r="LED211" s="572"/>
      <c r="LEE211" s="572"/>
      <c r="LEF211" s="572"/>
      <c r="LEG211" s="572"/>
      <c r="LEH211" s="572"/>
      <c r="LEI211" s="572"/>
      <c r="LEJ211" s="572"/>
      <c r="LEK211" s="572"/>
      <c r="LEL211" s="572"/>
      <c r="LEM211" s="572"/>
      <c r="LEN211" s="572"/>
      <c r="LEO211" s="572"/>
      <c r="LEP211" s="572"/>
      <c r="LEQ211" s="572"/>
      <c r="LER211" s="572"/>
      <c r="LES211" s="572"/>
      <c r="LET211" s="572"/>
      <c r="LEU211" s="572"/>
      <c r="LEV211" s="572"/>
      <c r="LEW211" s="572"/>
      <c r="LEX211" s="572"/>
      <c r="LEY211" s="572"/>
      <c r="LEZ211" s="572"/>
      <c r="LFA211" s="572"/>
      <c r="LFB211" s="572"/>
      <c r="LFC211" s="572"/>
      <c r="LFD211" s="572"/>
      <c r="LFE211" s="572"/>
      <c r="LFF211" s="572"/>
      <c r="LFG211" s="572"/>
      <c r="LFH211" s="572"/>
      <c r="LFI211" s="572"/>
      <c r="LFJ211" s="572"/>
      <c r="LFK211" s="572"/>
      <c r="LFL211" s="572"/>
      <c r="LFM211" s="572"/>
      <c r="LFN211" s="572"/>
      <c r="LFO211" s="572"/>
      <c r="LFP211" s="572"/>
      <c r="LFQ211" s="572"/>
      <c r="LFR211" s="572"/>
      <c r="LFS211" s="572"/>
      <c r="LFT211" s="572"/>
      <c r="LFU211" s="572"/>
      <c r="LFV211" s="572"/>
      <c r="LFW211" s="572"/>
      <c r="LFX211" s="572"/>
      <c r="LFY211" s="572"/>
      <c r="LFZ211" s="572"/>
      <c r="LGA211" s="572"/>
      <c r="LGB211" s="572"/>
      <c r="LGC211" s="572"/>
      <c r="LGD211" s="572"/>
      <c r="LGE211" s="572"/>
      <c r="LGF211" s="572"/>
      <c r="LGG211" s="572"/>
      <c r="LGH211" s="572"/>
      <c r="LGI211" s="572"/>
      <c r="LGJ211" s="572"/>
      <c r="LGK211" s="572"/>
      <c r="LGL211" s="572"/>
      <c r="LGM211" s="572"/>
      <c r="LGN211" s="572"/>
      <c r="LGO211" s="572"/>
      <c r="LGP211" s="572"/>
      <c r="LGQ211" s="572"/>
      <c r="LGR211" s="572"/>
      <c r="LGS211" s="572"/>
      <c r="LGT211" s="572"/>
      <c r="LGU211" s="572"/>
      <c r="LGV211" s="572"/>
      <c r="LGW211" s="572"/>
      <c r="LGX211" s="572"/>
      <c r="LGY211" s="572"/>
      <c r="LGZ211" s="572"/>
      <c r="LHA211" s="572"/>
      <c r="LHB211" s="572"/>
      <c r="LHC211" s="572"/>
      <c r="LHD211" s="572"/>
      <c r="LHE211" s="572"/>
      <c r="LHF211" s="572"/>
      <c r="LHG211" s="572"/>
      <c r="LHH211" s="572"/>
      <c r="LHI211" s="572"/>
      <c r="LHJ211" s="572"/>
      <c r="LHK211" s="572"/>
      <c r="LHL211" s="572"/>
      <c r="LHM211" s="572"/>
      <c r="LHN211" s="572"/>
      <c r="LHO211" s="572"/>
      <c r="LHP211" s="572"/>
      <c r="LHQ211" s="572"/>
      <c r="LHR211" s="572"/>
      <c r="LHS211" s="572"/>
      <c r="LHT211" s="572"/>
      <c r="LHU211" s="572"/>
      <c r="LHV211" s="572"/>
      <c r="LHW211" s="572"/>
      <c r="LHX211" s="572"/>
      <c r="LHY211" s="572"/>
      <c r="LHZ211" s="572"/>
      <c r="LIA211" s="572"/>
      <c r="LIB211" s="572"/>
      <c r="LIC211" s="572"/>
      <c r="LID211" s="572"/>
      <c r="LIE211" s="572"/>
      <c r="LIF211" s="572"/>
      <c r="LIG211" s="572"/>
      <c r="LIH211" s="572"/>
      <c r="LII211" s="572"/>
      <c r="LIJ211" s="572"/>
      <c r="LIK211" s="572"/>
      <c r="LIL211" s="572"/>
      <c r="LIM211" s="572"/>
      <c r="LIN211" s="572"/>
      <c r="LIO211" s="572"/>
      <c r="LIP211" s="572"/>
      <c r="LIQ211" s="572"/>
      <c r="LIR211" s="572"/>
      <c r="LIS211" s="572"/>
      <c r="LIT211" s="572"/>
      <c r="LIU211" s="572"/>
      <c r="LIV211" s="572"/>
      <c r="LIW211" s="572"/>
      <c r="LIX211" s="572"/>
      <c r="LIY211" s="572"/>
      <c r="LIZ211" s="572"/>
      <c r="LJA211" s="572"/>
      <c r="LJB211" s="572"/>
      <c r="LJC211" s="572"/>
      <c r="LJD211" s="572"/>
      <c r="LJE211" s="572"/>
      <c r="LJF211" s="572"/>
      <c r="LJG211" s="572"/>
      <c r="LJH211" s="572"/>
      <c r="LJI211" s="572"/>
      <c r="LJJ211" s="572"/>
      <c r="LJK211" s="572"/>
      <c r="LJL211" s="572"/>
      <c r="LJM211" s="572"/>
      <c r="LJN211" s="572"/>
      <c r="LJO211" s="572"/>
      <c r="LJP211" s="572"/>
      <c r="LJQ211" s="572"/>
      <c r="LJR211" s="572"/>
      <c r="LJS211" s="572"/>
      <c r="LJT211" s="572"/>
      <c r="LJU211" s="572"/>
      <c r="LJV211" s="572"/>
      <c r="LJW211" s="572"/>
      <c r="LJX211" s="572"/>
      <c r="LJY211" s="572"/>
      <c r="LJZ211" s="572"/>
      <c r="LKA211" s="572"/>
      <c r="LKB211" s="572"/>
      <c r="LKC211" s="572"/>
      <c r="LKD211" s="572"/>
      <c r="LKE211" s="572"/>
      <c r="LKF211" s="572"/>
      <c r="LKG211" s="572"/>
      <c r="LKH211" s="572"/>
      <c r="LKI211" s="572"/>
      <c r="LKJ211" s="572"/>
      <c r="LKK211" s="572"/>
      <c r="LKL211" s="572"/>
      <c r="LKM211" s="572"/>
      <c r="LKN211" s="572"/>
      <c r="LKO211" s="572"/>
      <c r="LKP211" s="572"/>
      <c r="LKQ211" s="572"/>
      <c r="LKR211" s="572"/>
      <c r="LKS211" s="572"/>
      <c r="LKT211" s="572"/>
      <c r="LKU211" s="572"/>
      <c r="LKV211" s="572"/>
      <c r="LKW211" s="572"/>
      <c r="LKX211" s="572"/>
      <c r="LKY211" s="572"/>
      <c r="LKZ211" s="572"/>
      <c r="LLA211" s="572"/>
      <c r="LLB211" s="572"/>
      <c r="LLC211" s="572"/>
      <c r="LLD211" s="572"/>
      <c r="LLE211" s="572"/>
      <c r="LLF211" s="572"/>
      <c r="LLG211" s="572"/>
      <c r="LLH211" s="572"/>
      <c r="LLI211" s="572"/>
      <c r="LLJ211" s="572"/>
      <c r="LLK211" s="572"/>
      <c r="LLL211" s="572"/>
      <c r="LLM211" s="572"/>
      <c r="LLN211" s="572"/>
      <c r="LLO211" s="572"/>
      <c r="LLP211" s="572"/>
      <c r="LLQ211" s="572"/>
      <c r="LLR211" s="572"/>
      <c r="LLS211" s="572"/>
      <c r="LLT211" s="572"/>
      <c r="LLU211" s="572"/>
      <c r="LLV211" s="572"/>
      <c r="LLW211" s="572"/>
      <c r="LLX211" s="572"/>
      <c r="LLY211" s="572"/>
      <c r="LLZ211" s="572"/>
      <c r="LMA211" s="572"/>
      <c r="LMB211" s="572"/>
      <c r="LMC211" s="572"/>
      <c r="LMD211" s="572"/>
      <c r="LME211" s="572"/>
      <c r="LMF211" s="572"/>
      <c r="LMG211" s="572"/>
      <c r="LMH211" s="572"/>
      <c r="LMI211" s="572"/>
      <c r="LMJ211" s="572"/>
      <c r="LMK211" s="572"/>
      <c r="LML211" s="572"/>
      <c r="LMM211" s="572"/>
      <c r="LMN211" s="572"/>
      <c r="LMO211" s="572"/>
      <c r="LMP211" s="572"/>
      <c r="LMQ211" s="572"/>
      <c r="LMR211" s="572"/>
      <c r="LMS211" s="572"/>
      <c r="LMT211" s="572"/>
      <c r="LMU211" s="572"/>
      <c r="LMV211" s="572"/>
      <c r="LMW211" s="572"/>
      <c r="LMX211" s="572"/>
      <c r="LMY211" s="572"/>
      <c r="LMZ211" s="572"/>
      <c r="LNA211" s="572"/>
      <c r="LNB211" s="572"/>
      <c r="LNC211" s="572"/>
      <c r="LND211" s="572"/>
      <c r="LNE211" s="572"/>
      <c r="LNF211" s="572"/>
      <c r="LNG211" s="572"/>
      <c r="LNH211" s="572"/>
      <c r="LNI211" s="572"/>
      <c r="LNJ211" s="572"/>
      <c r="LNK211" s="572"/>
      <c r="LNL211" s="572"/>
      <c r="LNM211" s="572"/>
      <c r="LNN211" s="572"/>
      <c r="LNO211" s="572"/>
      <c r="LNP211" s="572"/>
      <c r="LNQ211" s="572"/>
      <c r="LNR211" s="572"/>
      <c r="LNS211" s="572"/>
      <c r="LNT211" s="572"/>
      <c r="LNU211" s="572"/>
      <c r="LNV211" s="572"/>
      <c r="LNW211" s="572"/>
      <c r="LNX211" s="572"/>
      <c r="LNY211" s="572"/>
      <c r="LNZ211" s="572"/>
      <c r="LOA211" s="572"/>
      <c r="LOB211" s="572"/>
      <c r="LOC211" s="572"/>
      <c r="LOD211" s="572"/>
      <c r="LOE211" s="572"/>
      <c r="LOF211" s="572"/>
      <c r="LOG211" s="572"/>
      <c r="LOH211" s="572"/>
      <c r="LOI211" s="572"/>
      <c r="LOJ211" s="572"/>
      <c r="LOK211" s="572"/>
      <c r="LOL211" s="572"/>
      <c r="LOM211" s="572"/>
      <c r="LON211" s="572"/>
      <c r="LOO211" s="572"/>
      <c r="LOP211" s="572"/>
      <c r="LOQ211" s="572"/>
      <c r="LOR211" s="572"/>
      <c r="LOS211" s="572"/>
      <c r="LOT211" s="572"/>
      <c r="LOU211" s="572"/>
      <c r="LOV211" s="572"/>
      <c r="LOW211" s="572"/>
      <c r="LOX211" s="572"/>
      <c r="LOY211" s="572"/>
      <c r="LOZ211" s="572"/>
      <c r="LPA211" s="572"/>
      <c r="LPB211" s="572"/>
      <c r="LPC211" s="572"/>
      <c r="LPD211" s="572"/>
      <c r="LPE211" s="572"/>
      <c r="LPF211" s="572"/>
      <c r="LPG211" s="572"/>
      <c r="LPH211" s="572"/>
      <c r="LPI211" s="572"/>
      <c r="LPJ211" s="572"/>
      <c r="LPK211" s="572"/>
      <c r="LPL211" s="572"/>
      <c r="LPM211" s="572"/>
      <c r="LPN211" s="572"/>
      <c r="LPO211" s="572"/>
      <c r="LPP211" s="572"/>
      <c r="LPQ211" s="572"/>
      <c r="LPR211" s="572"/>
      <c r="LPS211" s="572"/>
      <c r="LPT211" s="572"/>
      <c r="LPU211" s="572"/>
      <c r="LPV211" s="572"/>
      <c r="LPW211" s="572"/>
      <c r="LPX211" s="572"/>
      <c r="LPY211" s="572"/>
      <c r="LPZ211" s="572"/>
      <c r="LQA211" s="572"/>
      <c r="LQB211" s="572"/>
      <c r="LQC211" s="572"/>
      <c r="LQD211" s="572"/>
      <c r="LQE211" s="572"/>
      <c r="LQF211" s="572"/>
      <c r="LQG211" s="572"/>
      <c r="LQH211" s="572"/>
      <c r="LQI211" s="572"/>
      <c r="LQJ211" s="572"/>
      <c r="LQK211" s="572"/>
      <c r="LQL211" s="572"/>
      <c r="LQM211" s="572"/>
      <c r="LQN211" s="572"/>
      <c r="LQO211" s="572"/>
      <c r="LQP211" s="572"/>
      <c r="LQQ211" s="572"/>
      <c r="LQR211" s="572"/>
      <c r="LQS211" s="572"/>
      <c r="LQT211" s="572"/>
      <c r="LQU211" s="572"/>
      <c r="LQV211" s="572"/>
      <c r="LQW211" s="572"/>
      <c r="LQX211" s="572"/>
      <c r="LQY211" s="572"/>
      <c r="LQZ211" s="572"/>
      <c r="LRA211" s="572"/>
      <c r="LRB211" s="572"/>
      <c r="LRC211" s="572"/>
      <c r="LRD211" s="572"/>
      <c r="LRE211" s="572"/>
      <c r="LRF211" s="572"/>
      <c r="LRG211" s="572"/>
      <c r="LRH211" s="572"/>
      <c r="LRI211" s="572"/>
      <c r="LRJ211" s="572"/>
      <c r="LRK211" s="572"/>
      <c r="LRL211" s="572"/>
      <c r="LRM211" s="572"/>
      <c r="LRN211" s="572"/>
      <c r="LRO211" s="572"/>
      <c r="LRP211" s="572"/>
      <c r="LRQ211" s="572"/>
      <c r="LRR211" s="572"/>
      <c r="LRS211" s="572"/>
      <c r="LRT211" s="572"/>
      <c r="LRU211" s="572"/>
      <c r="LRV211" s="572"/>
      <c r="LRW211" s="572"/>
      <c r="LRX211" s="572"/>
      <c r="LRY211" s="572"/>
      <c r="LRZ211" s="572"/>
      <c r="LSA211" s="572"/>
      <c r="LSB211" s="572"/>
      <c r="LSC211" s="572"/>
      <c r="LSD211" s="572"/>
      <c r="LSE211" s="572"/>
      <c r="LSF211" s="572"/>
      <c r="LSG211" s="572"/>
      <c r="LSH211" s="572"/>
      <c r="LSI211" s="572"/>
      <c r="LSJ211" s="572"/>
      <c r="LSK211" s="572"/>
      <c r="LSL211" s="572"/>
      <c r="LSM211" s="572"/>
      <c r="LSN211" s="572"/>
      <c r="LSO211" s="572"/>
      <c r="LSP211" s="572"/>
      <c r="LSQ211" s="572"/>
      <c r="LSR211" s="572"/>
      <c r="LSS211" s="572"/>
      <c r="LST211" s="572"/>
      <c r="LSU211" s="572"/>
      <c r="LSV211" s="572"/>
      <c r="LSW211" s="572"/>
      <c r="LSX211" s="572"/>
      <c r="LSY211" s="572"/>
      <c r="LSZ211" s="572"/>
      <c r="LTA211" s="572"/>
      <c r="LTB211" s="572"/>
      <c r="LTC211" s="572"/>
      <c r="LTD211" s="572"/>
      <c r="LTE211" s="572"/>
      <c r="LTF211" s="572"/>
      <c r="LTG211" s="572"/>
      <c r="LTH211" s="572"/>
      <c r="LTI211" s="572"/>
      <c r="LTJ211" s="572"/>
      <c r="LTK211" s="572"/>
      <c r="LTL211" s="572"/>
      <c r="LTM211" s="572"/>
      <c r="LTN211" s="572"/>
      <c r="LTO211" s="572"/>
      <c r="LTP211" s="572"/>
      <c r="LTQ211" s="572"/>
      <c r="LTR211" s="572"/>
      <c r="LTS211" s="572"/>
      <c r="LTT211" s="572"/>
      <c r="LTU211" s="572"/>
      <c r="LTV211" s="572"/>
      <c r="LTW211" s="572"/>
      <c r="LTX211" s="572"/>
      <c r="LTY211" s="572"/>
      <c r="LTZ211" s="572"/>
      <c r="LUA211" s="572"/>
      <c r="LUB211" s="572"/>
      <c r="LUC211" s="572"/>
      <c r="LUD211" s="572"/>
      <c r="LUE211" s="572"/>
      <c r="LUF211" s="572"/>
      <c r="LUG211" s="572"/>
      <c r="LUH211" s="572"/>
      <c r="LUI211" s="572"/>
      <c r="LUJ211" s="572"/>
      <c r="LUK211" s="572"/>
      <c r="LUL211" s="572"/>
      <c r="LUM211" s="572"/>
      <c r="LUN211" s="572"/>
      <c r="LUO211" s="572"/>
      <c r="LUP211" s="572"/>
      <c r="LUQ211" s="572"/>
      <c r="LUR211" s="572"/>
      <c r="LUS211" s="572"/>
      <c r="LUT211" s="572"/>
      <c r="LUU211" s="572"/>
      <c r="LUV211" s="572"/>
      <c r="LUW211" s="572"/>
      <c r="LUX211" s="572"/>
      <c r="LUY211" s="572"/>
      <c r="LUZ211" s="572"/>
      <c r="LVA211" s="572"/>
      <c r="LVB211" s="572"/>
      <c r="LVC211" s="572"/>
      <c r="LVD211" s="572"/>
      <c r="LVE211" s="572"/>
      <c r="LVF211" s="572"/>
      <c r="LVG211" s="572"/>
      <c r="LVH211" s="572"/>
      <c r="LVI211" s="572"/>
      <c r="LVJ211" s="572"/>
      <c r="LVK211" s="572"/>
      <c r="LVL211" s="572"/>
      <c r="LVM211" s="572"/>
      <c r="LVN211" s="572"/>
      <c r="LVO211" s="572"/>
      <c r="LVP211" s="572"/>
      <c r="LVQ211" s="572"/>
      <c r="LVR211" s="572"/>
      <c r="LVS211" s="572"/>
      <c r="LVT211" s="572"/>
      <c r="LVU211" s="572"/>
      <c r="LVV211" s="572"/>
      <c r="LVW211" s="572"/>
      <c r="LVX211" s="572"/>
      <c r="LVY211" s="572"/>
      <c r="LVZ211" s="572"/>
      <c r="LWA211" s="572"/>
      <c r="LWB211" s="572"/>
      <c r="LWC211" s="572"/>
      <c r="LWD211" s="572"/>
      <c r="LWE211" s="572"/>
      <c r="LWF211" s="572"/>
      <c r="LWG211" s="572"/>
      <c r="LWH211" s="572"/>
      <c r="LWI211" s="572"/>
      <c r="LWJ211" s="572"/>
      <c r="LWK211" s="572"/>
      <c r="LWL211" s="572"/>
      <c r="LWM211" s="572"/>
      <c r="LWN211" s="572"/>
      <c r="LWO211" s="572"/>
      <c r="LWP211" s="572"/>
      <c r="LWQ211" s="572"/>
      <c r="LWR211" s="572"/>
      <c r="LWS211" s="572"/>
      <c r="LWT211" s="572"/>
      <c r="LWU211" s="572"/>
      <c r="LWV211" s="572"/>
      <c r="LWW211" s="572"/>
      <c r="LWX211" s="572"/>
      <c r="LWY211" s="572"/>
      <c r="LWZ211" s="572"/>
      <c r="LXA211" s="572"/>
      <c r="LXB211" s="572"/>
      <c r="LXC211" s="572"/>
      <c r="LXD211" s="572"/>
      <c r="LXE211" s="572"/>
      <c r="LXF211" s="572"/>
      <c r="LXG211" s="572"/>
      <c r="LXH211" s="572"/>
      <c r="LXI211" s="572"/>
      <c r="LXJ211" s="572"/>
      <c r="LXK211" s="572"/>
      <c r="LXL211" s="572"/>
      <c r="LXM211" s="572"/>
      <c r="LXN211" s="572"/>
      <c r="LXO211" s="572"/>
      <c r="LXP211" s="572"/>
      <c r="LXQ211" s="572"/>
      <c r="LXR211" s="572"/>
      <c r="LXS211" s="572"/>
      <c r="LXT211" s="572"/>
      <c r="LXU211" s="572"/>
      <c r="LXV211" s="572"/>
      <c r="LXW211" s="572"/>
      <c r="LXX211" s="572"/>
      <c r="LXY211" s="572"/>
      <c r="LXZ211" s="572"/>
      <c r="LYA211" s="572"/>
      <c r="LYB211" s="572"/>
      <c r="LYC211" s="572"/>
      <c r="LYD211" s="572"/>
      <c r="LYE211" s="572"/>
      <c r="LYF211" s="572"/>
      <c r="LYG211" s="572"/>
      <c r="LYH211" s="572"/>
      <c r="LYI211" s="572"/>
      <c r="LYJ211" s="572"/>
      <c r="LYK211" s="572"/>
      <c r="LYL211" s="572"/>
      <c r="LYM211" s="572"/>
      <c r="LYN211" s="572"/>
      <c r="LYO211" s="572"/>
      <c r="LYP211" s="572"/>
      <c r="LYQ211" s="572"/>
      <c r="LYR211" s="572"/>
      <c r="LYS211" s="572"/>
      <c r="LYT211" s="572"/>
      <c r="LYU211" s="572"/>
      <c r="LYV211" s="572"/>
      <c r="LYW211" s="572"/>
      <c r="LYX211" s="572"/>
      <c r="LYY211" s="572"/>
      <c r="LYZ211" s="572"/>
      <c r="LZA211" s="572"/>
      <c r="LZB211" s="572"/>
      <c r="LZC211" s="572"/>
      <c r="LZD211" s="572"/>
      <c r="LZE211" s="572"/>
      <c r="LZF211" s="572"/>
      <c r="LZG211" s="572"/>
      <c r="LZH211" s="572"/>
      <c r="LZI211" s="572"/>
      <c r="LZJ211" s="572"/>
      <c r="LZK211" s="572"/>
      <c r="LZL211" s="572"/>
      <c r="LZM211" s="572"/>
      <c r="LZN211" s="572"/>
      <c r="LZO211" s="572"/>
      <c r="LZP211" s="572"/>
      <c r="LZQ211" s="572"/>
      <c r="LZR211" s="572"/>
      <c r="LZS211" s="572"/>
      <c r="LZT211" s="572"/>
      <c r="LZU211" s="572"/>
      <c r="LZV211" s="572"/>
      <c r="LZW211" s="572"/>
      <c r="LZX211" s="572"/>
      <c r="LZY211" s="572"/>
      <c r="LZZ211" s="572"/>
      <c r="MAA211" s="572"/>
      <c r="MAB211" s="572"/>
      <c r="MAC211" s="572"/>
      <c r="MAD211" s="572"/>
      <c r="MAE211" s="572"/>
      <c r="MAF211" s="572"/>
      <c r="MAG211" s="572"/>
      <c r="MAH211" s="572"/>
      <c r="MAI211" s="572"/>
      <c r="MAJ211" s="572"/>
      <c r="MAK211" s="572"/>
      <c r="MAL211" s="572"/>
      <c r="MAM211" s="572"/>
      <c r="MAN211" s="572"/>
      <c r="MAO211" s="572"/>
      <c r="MAP211" s="572"/>
      <c r="MAQ211" s="572"/>
      <c r="MAR211" s="572"/>
      <c r="MAS211" s="572"/>
      <c r="MAT211" s="572"/>
      <c r="MAU211" s="572"/>
      <c r="MAV211" s="572"/>
      <c r="MAW211" s="572"/>
      <c r="MAX211" s="572"/>
      <c r="MAY211" s="572"/>
      <c r="MAZ211" s="572"/>
      <c r="MBA211" s="572"/>
      <c r="MBB211" s="572"/>
      <c r="MBC211" s="572"/>
      <c r="MBD211" s="572"/>
      <c r="MBE211" s="572"/>
      <c r="MBF211" s="572"/>
      <c r="MBG211" s="572"/>
      <c r="MBH211" s="572"/>
      <c r="MBI211" s="572"/>
      <c r="MBJ211" s="572"/>
      <c r="MBK211" s="572"/>
      <c r="MBL211" s="572"/>
      <c r="MBM211" s="572"/>
      <c r="MBN211" s="572"/>
      <c r="MBO211" s="572"/>
      <c r="MBP211" s="572"/>
      <c r="MBQ211" s="572"/>
      <c r="MBR211" s="572"/>
      <c r="MBS211" s="572"/>
      <c r="MBT211" s="572"/>
      <c r="MBU211" s="572"/>
      <c r="MBV211" s="572"/>
      <c r="MBW211" s="572"/>
      <c r="MBX211" s="572"/>
      <c r="MBY211" s="572"/>
      <c r="MBZ211" s="572"/>
      <c r="MCA211" s="572"/>
      <c r="MCB211" s="572"/>
      <c r="MCC211" s="572"/>
      <c r="MCD211" s="572"/>
      <c r="MCE211" s="572"/>
      <c r="MCF211" s="572"/>
      <c r="MCG211" s="572"/>
      <c r="MCH211" s="572"/>
      <c r="MCI211" s="572"/>
      <c r="MCJ211" s="572"/>
      <c r="MCK211" s="572"/>
      <c r="MCL211" s="572"/>
      <c r="MCM211" s="572"/>
      <c r="MCN211" s="572"/>
      <c r="MCO211" s="572"/>
      <c r="MCP211" s="572"/>
      <c r="MCQ211" s="572"/>
      <c r="MCR211" s="572"/>
      <c r="MCS211" s="572"/>
      <c r="MCT211" s="572"/>
      <c r="MCU211" s="572"/>
      <c r="MCV211" s="572"/>
      <c r="MCW211" s="572"/>
      <c r="MCX211" s="572"/>
      <c r="MCY211" s="572"/>
      <c r="MCZ211" s="572"/>
      <c r="MDA211" s="572"/>
      <c r="MDB211" s="572"/>
      <c r="MDC211" s="572"/>
      <c r="MDD211" s="572"/>
      <c r="MDE211" s="572"/>
      <c r="MDF211" s="572"/>
      <c r="MDG211" s="572"/>
      <c r="MDH211" s="572"/>
      <c r="MDI211" s="572"/>
      <c r="MDJ211" s="572"/>
      <c r="MDK211" s="572"/>
      <c r="MDL211" s="572"/>
      <c r="MDM211" s="572"/>
      <c r="MDN211" s="572"/>
      <c r="MDO211" s="572"/>
      <c r="MDP211" s="572"/>
      <c r="MDQ211" s="572"/>
      <c r="MDR211" s="572"/>
      <c r="MDS211" s="572"/>
      <c r="MDT211" s="572"/>
      <c r="MDU211" s="572"/>
      <c r="MDV211" s="572"/>
      <c r="MDW211" s="572"/>
      <c r="MDX211" s="572"/>
      <c r="MDY211" s="572"/>
      <c r="MDZ211" s="572"/>
      <c r="MEA211" s="572"/>
      <c r="MEB211" s="572"/>
      <c r="MEC211" s="572"/>
      <c r="MED211" s="572"/>
      <c r="MEE211" s="572"/>
      <c r="MEF211" s="572"/>
      <c r="MEG211" s="572"/>
      <c r="MEH211" s="572"/>
      <c r="MEI211" s="572"/>
      <c r="MEJ211" s="572"/>
      <c r="MEK211" s="572"/>
      <c r="MEL211" s="572"/>
      <c r="MEM211" s="572"/>
      <c r="MEN211" s="572"/>
      <c r="MEO211" s="572"/>
      <c r="MEP211" s="572"/>
      <c r="MEQ211" s="572"/>
      <c r="MER211" s="572"/>
      <c r="MES211" s="572"/>
      <c r="MET211" s="572"/>
      <c r="MEU211" s="572"/>
      <c r="MEV211" s="572"/>
      <c r="MEW211" s="572"/>
      <c r="MEX211" s="572"/>
      <c r="MEY211" s="572"/>
      <c r="MEZ211" s="572"/>
      <c r="MFA211" s="572"/>
      <c r="MFB211" s="572"/>
      <c r="MFC211" s="572"/>
      <c r="MFD211" s="572"/>
      <c r="MFE211" s="572"/>
      <c r="MFF211" s="572"/>
      <c r="MFG211" s="572"/>
      <c r="MFH211" s="572"/>
      <c r="MFI211" s="572"/>
      <c r="MFJ211" s="572"/>
      <c r="MFK211" s="572"/>
      <c r="MFL211" s="572"/>
      <c r="MFM211" s="572"/>
      <c r="MFN211" s="572"/>
      <c r="MFO211" s="572"/>
      <c r="MFP211" s="572"/>
      <c r="MFQ211" s="572"/>
      <c r="MFR211" s="572"/>
      <c r="MFS211" s="572"/>
      <c r="MFT211" s="572"/>
      <c r="MFU211" s="572"/>
      <c r="MFV211" s="572"/>
      <c r="MFW211" s="572"/>
      <c r="MFX211" s="572"/>
      <c r="MFY211" s="572"/>
      <c r="MFZ211" s="572"/>
      <c r="MGA211" s="572"/>
      <c r="MGB211" s="572"/>
      <c r="MGC211" s="572"/>
      <c r="MGD211" s="572"/>
      <c r="MGE211" s="572"/>
      <c r="MGF211" s="572"/>
      <c r="MGG211" s="572"/>
      <c r="MGH211" s="572"/>
      <c r="MGI211" s="572"/>
      <c r="MGJ211" s="572"/>
      <c r="MGK211" s="572"/>
      <c r="MGL211" s="572"/>
      <c r="MGM211" s="572"/>
      <c r="MGN211" s="572"/>
      <c r="MGO211" s="572"/>
      <c r="MGP211" s="572"/>
      <c r="MGQ211" s="572"/>
      <c r="MGR211" s="572"/>
      <c r="MGS211" s="572"/>
      <c r="MGT211" s="572"/>
      <c r="MGU211" s="572"/>
      <c r="MGV211" s="572"/>
      <c r="MGW211" s="572"/>
      <c r="MGX211" s="572"/>
      <c r="MGY211" s="572"/>
      <c r="MGZ211" s="572"/>
      <c r="MHA211" s="572"/>
      <c r="MHB211" s="572"/>
      <c r="MHC211" s="572"/>
      <c r="MHD211" s="572"/>
      <c r="MHE211" s="572"/>
      <c r="MHF211" s="572"/>
      <c r="MHG211" s="572"/>
      <c r="MHH211" s="572"/>
      <c r="MHI211" s="572"/>
      <c r="MHJ211" s="572"/>
      <c r="MHK211" s="572"/>
      <c r="MHL211" s="572"/>
      <c r="MHM211" s="572"/>
      <c r="MHN211" s="572"/>
      <c r="MHO211" s="572"/>
      <c r="MHP211" s="572"/>
      <c r="MHQ211" s="572"/>
      <c r="MHR211" s="572"/>
      <c r="MHS211" s="572"/>
      <c r="MHT211" s="572"/>
      <c r="MHU211" s="572"/>
      <c r="MHV211" s="572"/>
      <c r="MHW211" s="572"/>
      <c r="MHX211" s="572"/>
      <c r="MHY211" s="572"/>
      <c r="MHZ211" s="572"/>
      <c r="MIA211" s="572"/>
      <c r="MIB211" s="572"/>
      <c r="MIC211" s="572"/>
      <c r="MID211" s="572"/>
      <c r="MIE211" s="572"/>
      <c r="MIF211" s="572"/>
      <c r="MIG211" s="572"/>
      <c r="MIH211" s="572"/>
      <c r="MII211" s="572"/>
      <c r="MIJ211" s="572"/>
      <c r="MIK211" s="572"/>
      <c r="MIL211" s="572"/>
      <c r="MIM211" s="572"/>
      <c r="MIN211" s="572"/>
      <c r="MIO211" s="572"/>
      <c r="MIP211" s="572"/>
      <c r="MIQ211" s="572"/>
      <c r="MIR211" s="572"/>
      <c r="MIS211" s="572"/>
      <c r="MIT211" s="572"/>
      <c r="MIU211" s="572"/>
      <c r="MIV211" s="572"/>
      <c r="MIW211" s="572"/>
      <c r="MIX211" s="572"/>
      <c r="MIY211" s="572"/>
      <c r="MIZ211" s="572"/>
      <c r="MJA211" s="572"/>
      <c r="MJB211" s="572"/>
      <c r="MJC211" s="572"/>
      <c r="MJD211" s="572"/>
      <c r="MJE211" s="572"/>
      <c r="MJF211" s="572"/>
      <c r="MJG211" s="572"/>
      <c r="MJH211" s="572"/>
      <c r="MJI211" s="572"/>
      <c r="MJJ211" s="572"/>
      <c r="MJK211" s="572"/>
      <c r="MJL211" s="572"/>
      <c r="MJM211" s="572"/>
      <c r="MJN211" s="572"/>
      <c r="MJO211" s="572"/>
      <c r="MJP211" s="572"/>
      <c r="MJQ211" s="572"/>
      <c r="MJR211" s="572"/>
      <c r="MJS211" s="572"/>
      <c r="MJT211" s="572"/>
      <c r="MJU211" s="572"/>
      <c r="MJV211" s="572"/>
      <c r="MJW211" s="572"/>
      <c r="MJX211" s="572"/>
      <c r="MJY211" s="572"/>
      <c r="MJZ211" s="572"/>
      <c r="MKA211" s="572"/>
      <c r="MKB211" s="572"/>
      <c r="MKC211" s="572"/>
      <c r="MKD211" s="572"/>
      <c r="MKE211" s="572"/>
      <c r="MKF211" s="572"/>
      <c r="MKG211" s="572"/>
      <c r="MKH211" s="572"/>
      <c r="MKI211" s="572"/>
      <c r="MKJ211" s="572"/>
      <c r="MKK211" s="572"/>
      <c r="MKL211" s="572"/>
      <c r="MKM211" s="572"/>
      <c r="MKN211" s="572"/>
      <c r="MKO211" s="572"/>
      <c r="MKP211" s="572"/>
      <c r="MKQ211" s="572"/>
      <c r="MKR211" s="572"/>
      <c r="MKS211" s="572"/>
      <c r="MKT211" s="572"/>
      <c r="MKU211" s="572"/>
      <c r="MKV211" s="572"/>
      <c r="MKW211" s="572"/>
      <c r="MKX211" s="572"/>
      <c r="MKY211" s="572"/>
      <c r="MKZ211" s="572"/>
      <c r="MLA211" s="572"/>
      <c r="MLB211" s="572"/>
      <c r="MLC211" s="572"/>
      <c r="MLD211" s="572"/>
      <c r="MLE211" s="572"/>
      <c r="MLF211" s="572"/>
      <c r="MLG211" s="572"/>
      <c r="MLH211" s="572"/>
      <c r="MLI211" s="572"/>
      <c r="MLJ211" s="572"/>
      <c r="MLK211" s="572"/>
      <c r="MLL211" s="572"/>
      <c r="MLM211" s="572"/>
      <c r="MLN211" s="572"/>
      <c r="MLO211" s="572"/>
      <c r="MLP211" s="572"/>
      <c r="MLQ211" s="572"/>
      <c r="MLR211" s="572"/>
      <c r="MLS211" s="572"/>
      <c r="MLT211" s="572"/>
      <c r="MLU211" s="572"/>
      <c r="MLV211" s="572"/>
      <c r="MLW211" s="572"/>
      <c r="MLX211" s="572"/>
      <c r="MLY211" s="572"/>
      <c r="MLZ211" s="572"/>
      <c r="MMA211" s="572"/>
      <c r="MMB211" s="572"/>
      <c r="MMC211" s="572"/>
      <c r="MMD211" s="572"/>
      <c r="MME211" s="572"/>
      <c r="MMF211" s="572"/>
      <c r="MMG211" s="572"/>
      <c r="MMH211" s="572"/>
      <c r="MMI211" s="572"/>
      <c r="MMJ211" s="572"/>
      <c r="MMK211" s="572"/>
      <c r="MML211" s="572"/>
      <c r="MMM211" s="572"/>
      <c r="MMN211" s="572"/>
      <c r="MMO211" s="572"/>
      <c r="MMP211" s="572"/>
      <c r="MMQ211" s="572"/>
      <c r="MMR211" s="572"/>
      <c r="MMS211" s="572"/>
      <c r="MMT211" s="572"/>
      <c r="MMU211" s="572"/>
      <c r="MMV211" s="572"/>
      <c r="MMW211" s="572"/>
      <c r="MMX211" s="572"/>
      <c r="MMY211" s="572"/>
      <c r="MMZ211" s="572"/>
      <c r="MNA211" s="572"/>
      <c r="MNB211" s="572"/>
      <c r="MNC211" s="572"/>
      <c r="MND211" s="572"/>
      <c r="MNE211" s="572"/>
      <c r="MNF211" s="572"/>
      <c r="MNG211" s="572"/>
      <c r="MNH211" s="572"/>
      <c r="MNI211" s="572"/>
      <c r="MNJ211" s="572"/>
      <c r="MNK211" s="572"/>
      <c r="MNL211" s="572"/>
      <c r="MNM211" s="572"/>
      <c r="MNN211" s="572"/>
      <c r="MNO211" s="572"/>
      <c r="MNP211" s="572"/>
      <c r="MNQ211" s="572"/>
      <c r="MNR211" s="572"/>
      <c r="MNS211" s="572"/>
      <c r="MNT211" s="572"/>
      <c r="MNU211" s="572"/>
      <c r="MNV211" s="572"/>
      <c r="MNW211" s="572"/>
      <c r="MNX211" s="572"/>
      <c r="MNY211" s="572"/>
      <c r="MNZ211" s="572"/>
      <c r="MOA211" s="572"/>
      <c r="MOB211" s="572"/>
      <c r="MOC211" s="572"/>
      <c r="MOD211" s="572"/>
      <c r="MOE211" s="572"/>
      <c r="MOF211" s="572"/>
      <c r="MOG211" s="572"/>
      <c r="MOH211" s="572"/>
      <c r="MOI211" s="572"/>
      <c r="MOJ211" s="572"/>
      <c r="MOK211" s="572"/>
      <c r="MOL211" s="572"/>
      <c r="MOM211" s="572"/>
      <c r="MON211" s="572"/>
      <c r="MOO211" s="572"/>
      <c r="MOP211" s="572"/>
      <c r="MOQ211" s="572"/>
      <c r="MOR211" s="572"/>
      <c r="MOS211" s="572"/>
      <c r="MOT211" s="572"/>
      <c r="MOU211" s="572"/>
      <c r="MOV211" s="572"/>
      <c r="MOW211" s="572"/>
      <c r="MOX211" s="572"/>
      <c r="MOY211" s="572"/>
      <c r="MOZ211" s="572"/>
      <c r="MPA211" s="572"/>
      <c r="MPB211" s="572"/>
      <c r="MPC211" s="572"/>
      <c r="MPD211" s="572"/>
      <c r="MPE211" s="572"/>
      <c r="MPF211" s="572"/>
      <c r="MPG211" s="572"/>
      <c r="MPH211" s="572"/>
      <c r="MPI211" s="572"/>
      <c r="MPJ211" s="572"/>
      <c r="MPK211" s="572"/>
      <c r="MPL211" s="572"/>
      <c r="MPM211" s="572"/>
      <c r="MPN211" s="572"/>
      <c r="MPO211" s="572"/>
      <c r="MPP211" s="572"/>
      <c r="MPQ211" s="572"/>
      <c r="MPR211" s="572"/>
      <c r="MPS211" s="572"/>
      <c r="MPT211" s="572"/>
      <c r="MPU211" s="572"/>
      <c r="MPV211" s="572"/>
      <c r="MPW211" s="572"/>
      <c r="MPX211" s="572"/>
      <c r="MPY211" s="572"/>
      <c r="MPZ211" s="572"/>
      <c r="MQA211" s="572"/>
      <c r="MQB211" s="572"/>
      <c r="MQC211" s="572"/>
      <c r="MQD211" s="572"/>
      <c r="MQE211" s="572"/>
      <c r="MQF211" s="572"/>
      <c r="MQG211" s="572"/>
      <c r="MQH211" s="572"/>
      <c r="MQI211" s="572"/>
      <c r="MQJ211" s="572"/>
      <c r="MQK211" s="572"/>
      <c r="MQL211" s="572"/>
      <c r="MQM211" s="572"/>
      <c r="MQN211" s="572"/>
      <c r="MQO211" s="572"/>
      <c r="MQP211" s="572"/>
      <c r="MQQ211" s="572"/>
      <c r="MQR211" s="572"/>
      <c r="MQS211" s="572"/>
      <c r="MQT211" s="572"/>
      <c r="MQU211" s="572"/>
      <c r="MQV211" s="572"/>
      <c r="MQW211" s="572"/>
      <c r="MQX211" s="572"/>
      <c r="MQY211" s="572"/>
      <c r="MQZ211" s="572"/>
      <c r="MRA211" s="572"/>
      <c r="MRB211" s="572"/>
      <c r="MRC211" s="572"/>
      <c r="MRD211" s="572"/>
      <c r="MRE211" s="572"/>
      <c r="MRF211" s="572"/>
      <c r="MRG211" s="572"/>
      <c r="MRH211" s="572"/>
      <c r="MRI211" s="572"/>
      <c r="MRJ211" s="572"/>
      <c r="MRK211" s="572"/>
      <c r="MRL211" s="572"/>
      <c r="MRM211" s="572"/>
      <c r="MRN211" s="572"/>
      <c r="MRO211" s="572"/>
      <c r="MRP211" s="572"/>
      <c r="MRQ211" s="572"/>
      <c r="MRR211" s="572"/>
      <c r="MRS211" s="572"/>
      <c r="MRT211" s="572"/>
      <c r="MRU211" s="572"/>
      <c r="MRV211" s="572"/>
      <c r="MRW211" s="572"/>
      <c r="MRX211" s="572"/>
      <c r="MRY211" s="572"/>
      <c r="MRZ211" s="572"/>
      <c r="MSA211" s="572"/>
      <c r="MSB211" s="572"/>
      <c r="MSC211" s="572"/>
      <c r="MSD211" s="572"/>
      <c r="MSE211" s="572"/>
      <c r="MSF211" s="572"/>
      <c r="MSG211" s="572"/>
      <c r="MSH211" s="572"/>
      <c r="MSI211" s="572"/>
      <c r="MSJ211" s="572"/>
      <c r="MSK211" s="572"/>
      <c r="MSL211" s="572"/>
      <c r="MSM211" s="572"/>
      <c r="MSN211" s="572"/>
      <c r="MSO211" s="572"/>
      <c r="MSP211" s="572"/>
      <c r="MSQ211" s="572"/>
      <c r="MSR211" s="572"/>
      <c r="MSS211" s="572"/>
      <c r="MST211" s="572"/>
      <c r="MSU211" s="572"/>
      <c r="MSV211" s="572"/>
      <c r="MSW211" s="572"/>
      <c r="MSX211" s="572"/>
      <c r="MSY211" s="572"/>
      <c r="MSZ211" s="572"/>
      <c r="MTA211" s="572"/>
      <c r="MTB211" s="572"/>
      <c r="MTC211" s="572"/>
      <c r="MTD211" s="572"/>
      <c r="MTE211" s="572"/>
      <c r="MTF211" s="572"/>
      <c r="MTG211" s="572"/>
      <c r="MTH211" s="572"/>
      <c r="MTI211" s="572"/>
      <c r="MTJ211" s="572"/>
      <c r="MTK211" s="572"/>
      <c r="MTL211" s="572"/>
      <c r="MTM211" s="572"/>
      <c r="MTN211" s="572"/>
      <c r="MTO211" s="572"/>
      <c r="MTP211" s="572"/>
      <c r="MTQ211" s="572"/>
      <c r="MTR211" s="572"/>
      <c r="MTS211" s="572"/>
      <c r="MTT211" s="572"/>
      <c r="MTU211" s="572"/>
      <c r="MTV211" s="572"/>
      <c r="MTW211" s="572"/>
      <c r="MTX211" s="572"/>
      <c r="MTY211" s="572"/>
      <c r="MTZ211" s="572"/>
      <c r="MUA211" s="572"/>
      <c r="MUB211" s="572"/>
      <c r="MUC211" s="572"/>
      <c r="MUD211" s="572"/>
      <c r="MUE211" s="572"/>
      <c r="MUF211" s="572"/>
      <c r="MUG211" s="572"/>
      <c r="MUH211" s="572"/>
      <c r="MUI211" s="572"/>
      <c r="MUJ211" s="572"/>
      <c r="MUK211" s="572"/>
      <c r="MUL211" s="572"/>
      <c r="MUM211" s="572"/>
      <c r="MUN211" s="572"/>
      <c r="MUO211" s="572"/>
      <c r="MUP211" s="572"/>
      <c r="MUQ211" s="572"/>
      <c r="MUR211" s="572"/>
      <c r="MUS211" s="572"/>
      <c r="MUT211" s="572"/>
      <c r="MUU211" s="572"/>
      <c r="MUV211" s="572"/>
      <c r="MUW211" s="572"/>
      <c r="MUX211" s="572"/>
      <c r="MUY211" s="572"/>
      <c r="MUZ211" s="572"/>
      <c r="MVA211" s="572"/>
      <c r="MVB211" s="572"/>
      <c r="MVC211" s="572"/>
      <c r="MVD211" s="572"/>
      <c r="MVE211" s="572"/>
      <c r="MVF211" s="572"/>
      <c r="MVG211" s="572"/>
      <c r="MVH211" s="572"/>
      <c r="MVI211" s="572"/>
      <c r="MVJ211" s="572"/>
      <c r="MVK211" s="572"/>
      <c r="MVL211" s="572"/>
      <c r="MVM211" s="572"/>
      <c r="MVN211" s="572"/>
      <c r="MVO211" s="572"/>
      <c r="MVP211" s="572"/>
      <c r="MVQ211" s="572"/>
      <c r="MVR211" s="572"/>
      <c r="MVS211" s="572"/>
      <c r="MVT211" s="572"/>
      <c r="MVU211" s="572"/>
      <c r="MVV211" s="572"/>
      <c r="MVW211" s="572"/>
      <c r="MVX211" s="572"/>
      <c r="MVY211" s="572"/>
      <c r="MVZ211" s="572"/>
      <c r="MWA211" s="572"/>
      <c r="MWB211" s="572"/>
      <c r="MWC211" s="572"/>
      <c r="MWD211" s="572"/>
      <c r="MWE211" s="572"/>
      <c r="MWF211" s="572"/>
      <c r="MWG211" s="572"/>
      <c r="MWH211" s="572"/>
      <c r="MWI211" s="572"/>
      <c r="MWJ211" s="572"/>
      <c r="MWK211" s="572"/>
      <c r="MWL211" s="572"/>
      <c r="MWM211" s="572"/>
      <c r="MWN211" s="572"/>
      <c r="MWO211" s="572"/>
      <c r="MWP211" s="572"/>
      <c r="MWQ211" s="572"/>
      <c r="MWR211" s="572"/>
      <c r="MWS211" s="572"/>
      <c r="MWT211" s="572"/>
      <c r="MWU211" s="572"/>
      <c r="MWV211" s="572"/>
      <c r="MWW211" s="572"/>
      <c r="MWX211" s="572"/>
      <c r="MWY211" s="572"/>
      <c r="MWZ211" s="572"/>
      <c r="MXA211" s="572"/>
      <c r="MXB211" s="572"/>
      <c r="MXC211" s="572"/>
      <c r="MXD211" s="572"/>
      <c r="MXE211" s="572"/>
      <c r="MXF211" s="572"/>
      <c r="MXG211" s="572"/>
      <c r="MXH211" s="572"/>
      <c r="MXI211" s="572"/>
      <c r="MXJ211" s="572"/>
      <c r="MXK211" s="572"/>
      <c r="MXL211" s="572"/>
      <c r="MXM211" s="572"/>
      <c r="MXN211" s="572"/>
      <c r="MXO211" s="572"/>
      <c r="MXP211" s="572"/>
      <c r="MXQ211" s="572"/>
      <c r="MXR211" s="572"/>
      <c r="MXS211" s="572"/>
      <c r="MXT211" s="572"/>
      <c r="MXU211" s="572"/>
      <c r="MXV211" s="572"/>
      <c r="MXW211" s="572"/>
      <c r="MXX211" s="572"/>
      <c r="MXY211" s="572"/>
      <c r="MXZ211" s="572"/>
      <c r="MYA211" s="572"/>
      <c r="MYB211" s="572"/>
      <c r="MYC211" s="572"/>
      <c r="MYD211" s="572"/>
      <c r="MYE211" s="572"/>
      <c r="MYF211" s="572"/>
      <c r="MYG211" s="572"/>
      <c r="MYH211" s="572"/>
      <c r="MYI211" s="572"/>
      <c r="MYJ211" s="572"/>
      <c r="MYK211" s="572"/>
      <c r="MYL211" s="572"/>
      <c r="MYM211" s="572"/>
      <c r="MYN211" s="572"/>
      <c r="MYO211" s="572"/>
      <c r="MYP211" s="572"/>
      <c r="MYQ211" s="572"/>
      <c r="MYR211" s="572"/>
      <c r="MYS211" s="572"/>
      <c r="MYT211" s="572"/>
      <c r="MYU211" s="572"/>
      <c r="MYV211" s="572"/>
      <c r="MYW211" s="572"/>
      <c r="MYX211" s="572"/>
      <c r="MYY211" s="572"/>
      <c r="MYZ211" s="572"/>
      <c r="MZA211" s="572"/>
      <c r="MZB211" s="572"/>
      <c r="MZC211" s="572"/>
      <c r="MZD211" s="572"/>
      <c r="MZE211" s="572"/>
      <c r="MZF211" s="572"/>
      <c r="MZG211" s="572"/>
      <c r="MZH211" s="572"/>
      <c r="MZI211" s="572"/>
      <c r="MZJ211" s="572"/>
      <c r="MZK211" s="572"/>
      <c r="MZL211" s="572"/>
      <c r="MZM211" s="572"/>
      <c r="MZN211" s="572"/>
      <c r="MZO211" s="572"/>
      <c r="MZP211" s="572"/>
      <c r="MZQ211" s="572"/>
      <c r="MZR211" s="572"/>
      <c r="MZS211" s="572"/>
      <c r="MZT211" s="572"/>
      <c r="MZU211" s="572"/>
      <c r="MZV211" s="572"/>
      <c r="MZW211" s="572"/>
      <c r="MZX211" s="572"/>
      <c r="MZY211" s="572"/>
      <c r="MZZ211" s="572"/>
      <c r="NAA211" s="572"/>
      <c r="NAB211" s="572"/>
      <c r="NAC211" s="572"/>
      <c r="NAD211" s="572"/>
      <c r="NAE211" s="572"/>
      <c r="NAF211" s="572"/>
      <c r="NAG211" s="572"/>
      <c r="NAH211" s="572"/>
      <c r="NAI211" s="572"/>
      <c r="NAJ211" s="572"/>
      <c r="NAK211" s="572"/>
      <c r="NAL211" s="572"/>
      <c r="NAM211" s="572"/>
      <c r="NAN211" s="572"/>
      <c r="NAO211" s="572"/>
      <c r="NAP211" s="572"/>
      <c r="NAQ211" s="572"/>
      <c r="NAR211" s="572"/>
      <c r="NAS211" s="572"/>
      <c r="NAT211" s="572"/>
      <c r="NAU211" s="572"/>
      <c r="NAV211" s="572"/>
      <c r="NAW211" s="572"/>
      <c r="NAX211" s="572"/>
      <c r="NAY211" s="572"/>
      <c r="NAZ211" s="572"/>
      <c r="NBA211" s="572"/>
      <c r="NBB211" s="572"/>
      <c r="NBC211" s="572"/>
      <c r="NBD211" s="572"/>
      <c r="NBE211" s="572"/>
      <c r="NBF211" s="572"/>
      <c r="NBG211" s="572"/>
      <c r="NBH211" s="572"/>
      <c r="NBI211" s="572"/>
      <c r="NBJ211" s="572"/>
      <c r="NBK211" s="572"/>
      <c r="NBL211" s="572"/>
      <c r="NBM211" s="572"/>
      <c r="NBN211" s="572"/>
      <c r="NBO211" s="572"/>
      <c r="NBP211" s="572"/>
      <c r="NBQ211" s="572"/>
      <c r="NBR211" s="572"/>
      <c r="NBS211" s="572"/>
      <c r="NBT211" s="572"/>
      <c r="NBU211" s="572"/>
      <c r="NBV211" s="572"/>
      <c r="NBW211" s="572"/>
      <c r="NBX211" s="572"/>
      <c r="NBY211" s="572"/>
      <c r="NBZ211" s="572"/>
      <c r="NCA211" s="572"/>
      <c r="NCB211" s="572"/>
      <c r="NCC211" s="572"/>
      <c r="NCD211" s="572"/>
      <c r="NCE211" s="572"/>
      <c r="NCF211" s="572"/>
      <c r="NCG211" s="572"/>
      <c r="NCH211" s="572"/>
      <c r="NCI211" s="572"/>
      <c r="NCJ211" s="572"/>
      <c r="NCK211" s="572"/>
      <c r="NCL211" s="572"/>
      <c r="NCM211" s="572"/>
      <c r="NCN211" s="572"/>
      <c r="NCO211" s="572"/>
      <c r="NCP211" s="572"/>
      <c r="NCQ211" s="572"/>
      <c r="NCR211" s="572"/>
      <c r="NCS211" s="572"/>
      <c r="NCT211" s="572"/>
      <c r="NCU211" s="572"/>
      <c r="NCV211" s="572"/>
      <c r="NCW211" s="572"/>
      <c r="NCX211" s="572"/>
      <c r="NCY211" s="572"/>
      <c r="NCZ211" s="572"/>
      <c r="NDA211" s="572"/>
      <c r="NDB211" s="572"/>
      <c r="NDC211" s="572"/>
      <c r="NDD211" s="572"/>
      <c r="NDE211" s="572"/>
      <c r="NDF211" s="572"/>
      <c r="NDG211" s="572"/>
      <c r="NDH211" s="572"/>
      <c r="NDI211" s="572"/>
      <c r="NDJ211" s="572"/>
      <c r="NDK211" s="572"/>
      <c r="NDL211" s="572"/>
      <c r="NDM211" s="572"/>
      <c r="NDN211" s="572"/>
      <c r="NDO211" s="572"/>
      <c r="NDP211" s="572"/>
      <c r="NDQ211" s="572"/>
      <c r="NDR211" s="572"/>
      <c r="NDS211" s="572"/>
      <c r="NDT211" s="572"/>
      <c r="NDU211" s="572"/>
      <c r="NDV211" s="572"/>
      <c r="NDW211" s="572"/>
      <c r="NDX211" s="572"/>
      <c r="NDY211" s="572"/>
      <c r="NDZ211" s="572"/>
      <c r="NEA211" s="572"/>
      <c r="NEB211" s="572"/>
      <c r="NEC211" s="572"/>
      <c r="NED211" s="572"/>
      <c r="NEE211" s="572"/>
      <c r="NEF211" s="572"/>
      <c r="NEG211" s="572"/>
      <c r="NEH211" s="572"/>
      <c r="NEI211" s="572"/>
      <c r="NEJ211" s="572"/>
      <c r="NEK211" s="572"/>
      <c r="NEL211" s="572"/>
      <c r="NEM211" s="572"/>
      <c r="NEN211" s="572"/>
      <c r="NEO211" s="572"/>
      <c r="NEP211" s="572"/>
      <c r="NEQ211" s="572"/>
      <c r="NER211" s="572"/>
      <c r="NES211" s="572"/>
      <c r="NET211" s="572"/>
      <c r="NEU211" s="572"/>
      <c r="NEV211" s="572"/>
      <c r="NEW211" s="572"/>
      <c r="NEX211" s="572"/>
      <c r="NEY211" s="572"/>
      <c r="NEZ211" s="572"/>
      <c r="NFA211" s="572"/>
      <c r="NFB211" s="572"/>
      <c r="NFC211" s="572"/>
      <c r="NFD211" s="572"/>
      <c r="NFE211" s="572"/>
      <c r="NFF211" s="572"/>
      <c r="NFG211" s="572"/>
      <c r="NFH211" s="572"/>
      <c r="NFI211" s="572"/>
      <c r="NFJ211" s="572"/>
      <c r="NFK211" s="572"/>
      <c r="NFL211" s="572"/>
      <c r="NFM211" s="572"/>
      <c r="NFN211" s="572"/>
      <c r="NFO211" s="572"/>
      <c r="NFP211" s="572"/>
      <c r="NFQ211" s="572"/>
      <c r="NFR211" s="572"/>
      <c r="NFS211" s="572"/>
      <c r="NFT211" s="572"/>
      <c r="NFU211" s="572"/>
      <c r="NFV211" s="572"/>
      <c r="NFW211" s="572"/>
      <c r="NFX211" s="572"/>
      <c r="NFY211" s="572"/>
      <c r="NFZ211" s="572"/>
      <c r="NGA211" s="572"/>
      <c r="NGB211" s="572"/>
      <c r="NGC211" s="572"/>
      <c r="NGD211" s="572"/>
      <c r="NGE211" s="572"/>
      <c r="NGF211" s="572"/>
      <c r="NGG211" s="572"/>
      <c r="NGH211" s="572"/>
      <c r="NGI211" s="572"/>
      <c r="NGJ211" s="572"/>
      <c r="NGK211" s="572"/>
      <c r="NGL211" s="572"/>
      <c r="NGM211" s="572"/>
      <c r="NGN211" s="572"/>
      <c r="NGO211" s="572"/>
      <c r="NGP211" s="572"/>
      <c r="NGQ211" s="572"/>
      <c r="NGR211" s="572"/>
      <c r="NGS211" s="572"/>
      <c r="NGT211" s="572"/>
      <c r="NGU211" s="572"/>
      <c r="NGV211" s="572"/>
      <c r="NGW211" s="572"/>
      <c r="NGX211" s="572"/>
      <c r="NGY211" s="572"/>
      <c r="NGZ211" s="572"/>
      <c r="NHA211" s="572"/>
      <c r="NHB211" s="572"/>
      <c r="NHC211" s="572"/>
      <c r="NHD211" s="572"/>
      <c r="NHE211" s="572"/>
      <c r="NHF211" s="572"/>
      <c r="NHG211" s="572"/>
      <c r="NHH211" s="572"/>
      <c r="NHI211" s="572"/>
      <c r="NHJ211" s="572"/>
      <c r="NHK211" s="572"/>
      <c r="NHL211" s="572"/>
      <c r="NHM211" s="572"/>
      <c r="NHN211" s="572"/>
      <c r="NHO211" s="572"/>
      <c r="NHP211" s="572"/>
      <c r="NHQ211" s="572"/>
      <c r="NHR211" s="572"/>
      <c r="NHS211" s="572"/>
      <c r="NHT211" s="572"/>
      <c r="NHU211" s="572"/>
      <c r="NHV211" s="572"/>
      <c r="NHW211" s="572"/>
      <c r="NHX211" s="572"/>
      <c r="NHY211" s="572"/>
      <c r="NHZ211" s="572"/>
      <c r="NIA211" s="572"/>
      <c r="NIB211" s="572"/>
      <c r="NIC211" s="572"/>
      <c r="NID211" s="572"/>
      <c r="NIE211" s="572"/>
      <c r="NIF211" s="572"/>
      <c r="NIG211" s="572"/>
      <c r="NIH211" s="572"/>
      <c r="NII211" s="572"/>
      <c r="NIJ211" s="572"/>
      <c r="NIK211" s="572"/>
      <c r="NIL211" s="572"/>
      <c r="NIM211" s="572"/>
      <c r="NIN211" s="572"/>
      <c r="NIO211" s="572"/>
      <c r="NIP211" s="572"/>
      <c r="NIQ211" s="572"/>
      <c r="NIR211" s="572"/>
      <c r="NIS211" s="572"/>
      <c r="NIT211" s="572"/>
      <c r="NIU211" s="572"/>
      <c r="NIV211" s="572"/>
      <c r="NIW211" s="572"/>
      <c r="NIX211" s="572"/>
      <c r="NIY211" s="572"/>
      <c r="NIZ211" s="572"/>
      <c r="NJA211" s="572"/>
      <c r="NJB211" s="572"/>
      <c r="NJC211" s="572"/>
      <c r="NJD211" s="572"/>
      <c r="NJE211" s="572"/>
      <c r="NJF211" s="572"/>
      <c r="NJG211" s="572"/>
      <c r="NJH211" s="572"/>
      <c r="NJI211" s="572"/>
      <c r="NJJ211" s="572"/>
      <c r="NJK211" s="572"/>
      <c r="NJL211" s="572"/>
      <c r="NJM211" s="572"/>
      <c r="NJN211" s="572"/>
      <c r="NJO211" s="572"/>
      <c r="NJP211" s="572"/>
      <c r="NJQ211" s="572"/>
      <c r="NJR211" s="572"/>
      <c r="NJS211" s="572"/>
      <c r="NJT211" s="572"/>
      <c r="NJU211" s="572"/>
      <c r="NJV211" s="572"/>
      <c r="NJW211" s="572"/>
      <c r="NJX211" s="572"/>
      <c r="NJY211" s="572"/>
      <c r="NJZ211" s="572"/>
      <c r="NKA211" s="572"/>
      <c r="NKB211" s="572"/>
      <c r="NKC211" s="572"/>
      <c r="NKD211" s="572"/>
      <c r="NKE211" s="572"/>
      <c r="NKF211" s="572"/>
      <c r="NKG211" s="572"/>
      <c r="NKH211" s="572"/>
      <c r="NKI211" s="572"/>
      <c r="NKJ211" s="572"/>
      <c r="NKK211" s="572"/>
      <c r="NKL211" s="572"/>
      <c r="NKM211" s="572"/>
      <c r="NKN211" s="572"/>
      <c r="NKO211" s="572"/>
      <c r="NKP211" s="572"/>
      <c r="NKQ211" s="572"/>
      <c r="NKR211" s="572"/>
      <c r="NKS211" s="572"/>
      <c r="NKT211" s="572"/>
      <c r="NKU211" s="572"/>
      <c r="NKV211" s="572"/>
      <c r="NKW211" s="572"/>
      <c r="NKX211" s="572"/>
      <c r="NKY211" s="572"/>
      <c r="NKZ211" s="572"/>
      <c r="NLA211" s="572"/>
      <c r="NLB211" s="572"/>
      <c r="NLC211" s="572"/>
      <c r="NLD211" s="572"/>
      <c r="NLE211" s="572"/>
      <c r="NLF211" s="572"/>
      <c r="NLG211" s="572"/>
      <c r="NLH211" s="572"/>
      <c r="NLI211" s="572"/>
      <c r="NLJ211" s="572"/>
      <c r="NLK211" s="572"/>
      <c r="NLL211" s="572"/>
      <c r="NLM211" s="572"/>
      <c r="NLN211" s="572"/>
      <c r="NLO211" s="572"/>
      <c r="NLP211" s="572"/>
      <c r="NLQ211" s="572"/>
      <c r="NLR211" s="572"/>
      <c r="NLS211" s="572"/>
      <c r="NLT211" s="572"/>
      <c r="NLU211" s="572"/>
      <c r="NLV211" s="572"/>
      <c r="NLW211" s="572"/>
      <c r="NLX211" s="572"/>
      <c r="NLY211" s="572"/>
      <c r="NLZ211" s="572"/>
      <c r="NMA211" s="572"/>
      <c r="NMB211" s="572"/>
      <c r="NMC211" s="572"/>
      <c r="NMD211" s="572"/>
      <c r="NME211" s="572"/>
      <c r="NMF211" s="572"/>
      <c r="NMG211" s="572"/>
      <c r="NMH211" s="572"/>
      <c r="NMI211" s="572"/>
      <c r="NMJ211" s="572"/>
      <c r="NMK211" s="572"/>
      <c r="NML211" s="572"/>
      <c r="NMM211" s="572"/>
      <c r="NMN211" s="572"/>
      <c r="NMO211" s="572"/>
      <c r="NMP211" s="572"/>
      <c r="NMQ211" s="572"/>
      <c r="NMR211" s="572"/>
      <c r="NMS211" s="572"/>
      <c r="NMT211" s="572"/>
      <c r="NMU211" s="572"/>
      <c r="NMV211" s="572"/>
      <c r="NMW211" s="572"/>
      <c r="NMX211" s="572"/>
      <c r="NMY211" s="572"/>
      <c r="NMZ211" s="572"/>
      <c r="NNA211" s="572"/>
      <c r="NNB211" s="572"/>
      <c r="NNC211" s="572"/>
      <c r="NND211" s="572"/>
      <c r="NNE211" s="572"/>
      <c r="NNF211" s="572"/>
      <c r="NNG211" s="572"/>
      <c r="NNH211" s="572"/>
      <c r="NNI211" s="572"/>
      <c r="NNJ211" s="572"/>
      <c r="NNK211" s="572"/>
      <c r="NNL211" s="572"/>
      <c r="NNM211" s="572"/>
      <c r="NNN211" s="572"/>
      <c r="NNO211" s="572"/>
      <c r="NNP211" s="572"/>
      <c r="NNQ211" s="572"/>
      <c r="NNR211" s="572"/>
      <c r="NNS211" s="572"/>
      <c r="NNT211" s="572"/>
      <c r="NNU211" s="572"/>
      <c r="NNV211" s="572"/>
      <c r="NNW211" s="572"/>
      <c r="NNX211" s="572"/>
      <c r="NNY211" s="572"/>
      <c r="NNZ211" s="572"/>
      <c r="NOA211" s="572"/>
      <c r="NOB211" s="572"/>
      <c r="NOC211" s="572"/>
      <c r="NOD211" s="572"/>
      <c r="NOE211" s="572"/>
      <c r="NOF211" s="572"/>
      <c r="NOG211" s="572"/>
      <c r="NOH211" s="572"/>
      <c r="NOI211" s="572"/>
      <c r="NOJ211" s="572"/>
      <c r="NOK211" s="572"/>
      <c r="NOL211" s="572"/>
      <c r="NOM211" s="572"/>
      <c r="NON211" s="572"/>
      <c r="NOO211" s="572"/>
      <c r="NOP211" s="572"/>
      <c r="NOQ211" s="572"/>
      <c r="NOR211" s="572"/>
      <c r="NOS211" s="572"/>
      <c r="NOT211" s="572"/>
      <c r="NOU211" s="572"/>
      <c r="NOV211" s="572"/>
      <c r="NOW211" s="572"/>
      <c r="NOX211" s="572"/>
      <c r="NOY211" s="572"/>
      <c r="NOZ211" s="572"/>
      <c r="NPA211" s="572"/>
      <c r="NPB211" s="572"/>
      <c r="NPC211" s="572"/>
      <c r="NPD211" s="572"/>
      <c r="NPE211" s="572"/>
      <c r="NPF211" s="572"/>
      <c r="NPG211" s="572"/>
      <c r="NPH211" s="572"/>
      <c r="NPI211" s="572"/>
      <c r="NPJ211" s="572"/>
      <c r="NPK211" s="572"/>
      <c r="NPL211" s="572"/>
      <c r="NPM211" s="572"/>
      <c r="NPN211" s="572"/>
      <c r="NPO211" s="572"/>
      <c r="NPP211" s="572"/>
      <c r="NPQ211" s="572"/>
      <c r="NPR211" s="572"/>
      <c r="NPS211" s="572"/>
      <c r="NPT211" s="572"/>
      <c r="NPU211" s="572"/>
      <c r="NPV211" s="572"/>
      <c r="NPW211" s="572"/>
      <c r="NPX211" s="572"/>
      <c r="NPY211" s="572"/>
      <c r="NPZ211" s="572"/>
      <c r="NQA211" s="572"/>
      <c r="NQB211" s="572"/>
      <c r="NQC211" s="572"/>
      <c r="NQD211" s="572"/>
      <c r="NQE211" s="572"/>
      <c r="NQF211" s="572"/>
      <c r="NQG211" s="572"/>
      <c r="NQH211" s="572"/>
      <c r="NQI211" s="572"/>
      <c r="NQJ211" s="572"/>
      <c r="NQK211" s="572"/>
      <c r="NQL211" s="572"/>
      <c r="NQM211" s="572"/>
      <c r="NQN211" s="572"/>
      <c r="NQO211" s="572"/>
      <c r="NQP211" s="572"/>
      <c r="NQQ211" s="572"/>
      <c r="NQR211" s="572"/>
      <c r="NQS211" s="572"/>
      <c r="NQT211" s="572"/>
      <c r="NQU211" s="572"/>
      <c r="NQV211" s="572"/>
      <c r="NQW211" s="572"/>
      <c r="NQX211" s="572"/>
      <c r="NQY211" s="572"/>
      <c r="NQZ211" s="572"/>
      <c r="NRA211" s="572"/>
      <c r="NRB211" s="572"/>
      <c r="NRC211" s="572"/>
      <c r="NRD211" s="572"/>
      <c r="NRE211" s="572"/>
      <c r="NRF211" s="572"/>
      <c r="NRG211" s="572"/>
      <c r="NRH211" s="572"/>
      <c r="NRI211" s="572"/>
      <c r="NRJ211" s="572"/>
      <c r="NRK211" s="572"/>
      <c r="NRL211" s="572"/>
      <c r="NRM211" s="572"/>
      <c r="NRN211" s="572"/>
      <c r="NRO211" s="572"/>
      <c r="NRP211" s="572"/>
      <c r="NRQ211" s="572"/>
      <c r="NRR211" s="572"/>
      <c r="NRS211" s="572"/>
      <c r="NRT211" s="572"/>
      <c r="NRU211" s="572"/>
      <c r="NRV211" s="572"/>
      <c r="NRW211" s="572"/>
      <c r="NRX211" s="572"/>
      <c r="NRY211" s="572"/>
      <c r="NRZ211" s="572"/>
      <c r="NSA211" s="572"/>
      <c r="NSB211" s="572"/>
      <c r="NSC211" s="572"/>
      <c r="NSD211" s="572"/>
      <c r="NSE211" s="572"/>
      <c r="NSF211" s="572"/>
      <c r="NSG211" s="572"/>
      <c r="NSH211" s="572"/>
      <c r="NSI211" s="572"/>
      <c r="NSJ211" s="572"/>
      <c r="NSK211" s="572"/>
      <c r="NSL211" s="572"/>
      <c r="NSM211" s="572"/>
      <c r="NSN211" s="572"/>
      <c r="NSO211" s="572"/>
      <c r="NSP211" s="572"/>
      <c r="NSQ211" s="572"/>
      <c r="NSR211" s="572"/>
      <c r="NSS211" s="572"/>
      <c r="NST211" s="572"/>
      <c r="NSU211" s="572"/>
      <c r="NSV211" s="572"/>
      <c r="NSW211" s="572"/>
      <c r="NSX211" s="572"/>
      <c r="NSY211" s="572"/>
      <c r="NSZ211" s="572"/>
      <c r="NTA211" s="572"/>
      <c r="NTB211" s="572"/>
      <c r="NTC211" s="572"/>
      <c r="NTD211" s="572"/>
      <c r="NTE211" s="572"/>
      <c r="NTF211" s="572"/>
      <c r="NTG211" s="572"/>
      <c r="NTH211" s="572"/>
      <c r="NTI211" s="572"/>
      <c r="NTJ211" s="572"/>
      <c r="NTK211" s="572"/>
      <c r="NTL211" s="572"/>
      <c r="NTM211" s="572"/>
      <c r="NTN211" s="572"/>
      <c r="NTO211" s="572"/>
      <c r="NTP211" s="572"/>
      <c r="NTQ211" s="572"/>
      <c r="NTR211" s="572"/>
      <c r="NTS211" s="572"/>
      <c r="NTT211" s="572"/>
      <c r="NTU211" s="572"/>
      <c r="NTV211" s="572"/>
      <c r="NTW211" s="572"/>
      <c r="NTX211" s="572"/>
      <c r="NTY211" s="572"/>
      <c r="NTZ211" s="572"/>
      <c r="NUA211" s="572"/>
      <c r="NUB211" s="572"/>
      <c r="NUC211" s="572"/>
      <c r="NUD211" s="572"/>
      <c r="NUE211" s="572"/>
      <c r="NUF211" s="572"/>
      <c r="NUG211" s="572"/>
      <c r="NUH211" s="572"/>
      <c r="NUI211" s="572"/>
      <c r="NUJ211" s="572"/>
      <c r="NUK211" s="572"/>
      <c r="NUL211" s="572"/>
      <c r="NUM211" s="572"/>
      <c r="NUN211" s="572"/>
      <c r="NUO211" s="572"/>
      <c r="NUP211" s="572"/>
      <c r="NUQ211" s="572"/>
      <c r="NUR211" s="572"/>
      <c r="NUS211" s="572"/>
      <c r="NUT211" s="572"/>
      <c r="NUU211" s="572"/>
      <c r="NUV211" s="572"/>
      <c r="NUW211" s="572"/>
      <c r="NUX211" s="572"/>
      <c r="NUY211" s="572"/>
      <c r="NUZ211" s="572"/>
      <c r="NVA211" s="572"/>
      <c r="NVB211" s="572"/>
      <c r="NVC211" s="572"/>
      <c r="NVD211" s="572"/>
      <c r="NVE211" s="572"/>
      <c r="NVF211" s="572"/>
      <c r="NVG211" s="572"/>
      <c r="NVH211" s="572"/>
      <c r="NVI211" s="572"/>
      <c r="NVJ211" s="572"/>
      <c r="NVK211" s="572"/>
      <c r="NVL211" s="572"/>
      <c r="NVM211" s="572"/>
      <c r="NVN211" s="572"/>
      <c r="NVO211" s="572"/>
      <c r="NVP211" s="572"/>
      <c r="NVQ211" s="572"/>
      <c r="NVR211" s="572"/>
      <c r="NVS211" s="572"/>
      <c r="NVT211" s="572"/>
      <c r="NVU211" s="572"/>
      <c r="NVV211" s="572"/>
      <c r="NVW211" s="572"/>
      <c r="NVX211" s="572"/>
      <c r="NVY211" s="572"/>
      <c r="NVZ211" s="572"/>
      <c r="NWA211" s="572"/>
      <c r="NWB211" s="572"/>
      <c r="NWC211" s="572"/>
      <c r="NWD211" s="572"/>
      <c r="NWE211" s="572"/>
      <c r="NWF211" s="572"/>
      <c r="NWG211" s="572"/>
      <c r="NWH211" s="572"/>
      <c r="NWI211" s="572"/>
      <c r="NWJ211" s="572"/>
      <c r="NWK211" s="572"/>
      <c r="NWL211" s="572"/>
      <c r="NWM211" s="572"/>
      <c r="NWN211" s="572"/>
      <c r="NWO211" s="572"/>
      <c r="NWP211" s="572"/>
      <c r="NWQ211" s="572"/>
      <c r="NWR211" s="572"/>
      <c r="NWS211" s="572"/>
      <c r="NWT211" s="572"/>
      <c r="NWU211" s="572"/>
      <c r="NWV211" s="572"/>
      <c r="NWW211" s="572"/>
      <c r="NWX211" s="572"/>
      <c r="NWY211" s="572"/>
      <c r="NWZ211" s="572"/>
      <c r="NXA211" s="572"/>
      <c r="NXB211" s="572"/>
      <c r="NXC211" s="572"/>
      <c r="NXD211" s="572"/>
      <c r="NXE211" s="572"/>
      <c r="NXF211" s="572"/>
      <c r="NXG211" s="572"/>
      <c r="NXH211" s="572"/>
      <c r="NXI211" s="572"/>
      <c r="NXJ211" s="572"/>
      <c r="NXK211" s="572"/>
      <c r="NXL211" s="572"/>
      <c r="NXM211" s="572"/>
      <c r="NXN211" s="572"/>
      <c r="NXO211" s="572"/>
      <c r="NXP211" s="572"/>
      <c r="NXQ211" s="572"/>
      <c r="NXR211" s="572"/>
      <c r="NXS211" s="572"/>
      <c r="NXT211" s="572"/>
      <c r="NXU211" s="572"/>
      <c r="NXV211" s="572"/>
      <c r="NXW211" s="572"/>
      <c r="NXX211" s="572"/>
      <c r="NXY211" s="572"/>
      <c r="NXZ211" s="572"/>
      <c r="NYA211" s="572"/>
      <c r="NYB211" s="572"/>
      <c r="NYC211" s="572"/>
      <c r="NYD211" s="572"/>
      <c r="NYE211" s="572"/>
      <c r="NYF211" s="572"/>
      <c r="NYG211" s="572"/>
      <c r="NYH211" s="572"/>
      <c r="NYI211" s="572"/>
      <c r="NYJ211" s="572"/>
      <c r="NYK211" s="572"/>
      <c r="NYL211" s="572"/>
      <c r="NYM211" s="572"/>
      <c r="NYN211" s="572"/>
      <c r="NYO211" s="572"/>
      <c r="NYP211" s="572"/>
      <c r="NYQ211" s="572"/>
      <c r="NYR211" s="572"/>
      <c r="NYS211" s="572"/>
      <c r="NYT211" s="572"/>
      <c r="NYU211" s="572"/>
      <c r="NYV211" s="572"/>
      <c r="NYW211" s="572"/>
      <c r="NYX211" s="572"/>
      <c r="NYY211" s="572"/>
      <c r="NYZ211" s="572"/>
      <c r="NZA211" s="572"/>
      <c r="NZB211" s="572"/>
      <c r="NZC211" s="572"/>
      <c r="NZD211" s="572"/>
      <c r="NZE211" s="572"/>
      <c r="NZF211" s="572"/>
      <c r="NZG211" s="572"/>
      <c r="NZH211" s="572"/>
      <c r="NZI211" s="572"/>
      <c r="NZJ211" s="572"/>
      <c r="NZK211" s="572"/>
      <c r="NZL211" s="572"/>
      <c r="NZM211" s="572"/>
      <c r="NZN211" s="572"/>
      <c r="NZO211" s="572"/>
      <c r="NZP211" s="572"/>
      <c r="NZQ211" s="572"/>
      <c r="NZR211" s="572"/>
      <c r="NZS211" s="572"/>
      <c r="NZT211" s="572"/>
      <c r="NZU211" s="572"/>
      <c r="NZV211" s="572"/>
      <c r="NZW211" s="572"/>
      <c r="NZX211" s="572"/>
      <c r="NZY211" s="572"/>
      <c r="NZZ211" s="572"/>
      <c r="OAA211" s="572"/>
      <c r="OAB211" s="572"/>
      <c r="OAC211" s="572"/>
      <c r="OAD211" s="572"/>
      <c r="OAE211" s="572"/>
      <c r="OAF211" s="572"/>
      <c r="OAG211" s="572"/>
      <c r="OAH211" s="572"/>
      <c r="OAI211" s="572"/>
      <c r="OAJ211" s="572"/>
      <c r="OAK211" s="572"/>
      <c r="OAL211" s="572"/>
      <c r="OAM211" s="572"/>
      <c r="OAN211" s="572"/>
      <c r="OAO211" s="572"/>
      <c r="OAP211" s="572"/>
      <c r="OAQ211" s="572"/>
      <c r="OAR211" s="572"/>
      <c r="OAS211" s="572"/>
      <c r="OAT211" s="572"/>
      <c r="OAU211" s="572"/>
      <c r="OAV211" s="572"/>
      <c r="OAW211" s="572"/>
      <c r="OAX211" s="572"/>
      <c r="OAY211" s="572"/>
      <c r="OAZ211" s="572"/>
      <c r="OBA211" s="572"/>
      <c r="OBB211" s="572"/>
      <c r="OBC211" s="572"/>
      <c r="OBD211" s="572"/>
      <c r="OBE211" s="572"/>
      <c r="OBF211" s="572"/>
      <c r="OBG211" s="572"/>
      <c r="OBH211" s="572"/>
      <c r="OBI211" s="572"/>
      <c r="OBJ211" s="572"/>
      <c r="OBK211" s="572"/>
      <c r="OBL211" s="572"/>
      <c r="OBM211" s="572"/>
      <c r="OBN211" s="572"/>
      <c r="OBO211" s="572"/>
      <c r="OBP211" s="572"/>
      <c r="OBQ211" s="572"/>
      <c r="OBR211" s="572"/>
      <c r="OBS211" s="572"/>
      <c r="OBT211" s="572"/>
      <c r="OBU211" s="572"/>
      <c r="OBV211" s="572"/>
      <c r="OBW211" s="572"/>
      <c r="OBX211" s="572"/>
      <c r="OBY211" s="572"/>
      <c r="OBZ211" s="572"/>
      <c r="OCA211" s="572"/>
      <c r="OCB211" s="572"/>
      <c r="OCC211" s="572"/>
      <c r="OCD211" s="572"/>
      <c r="OCE211" s="572"/>
      <c r="OCF211" s="572"/>
      <c r="OCG211" s="572"/>
      <c r="OCH211" s="572"/>
      <c r="OCI211" s="572"/>
      <c r="OCJ211" s="572"/>
      <c r="OCK211" s="572"/>
      <c r="OCL211" s="572"/>
      <c r="OCM211" s="572"/>
      <c r="OCN211" s="572"/>
      <c r="OCO211" s="572"/>
      <c r="OCP211" s="572"/>
      <c r="OCQ211" s="572"/>
      <c r="OCR211" s="572"/>
      <c r="OCS211" s="572"/>
      <c r="OCT211" s="572"/>
      <c r="OCU211" s="572"/>
      <c r="OCV211" s="572"/>
      <c r="OCW211" s="572"/>
      <c r="OCX211" s="572"/>
      <c r="OCY211" s="572"/>
      <c r="OCZ211" s="572"/>
      <c r="ODA211" s="572"/>
      <c r="ODB211" s="572"/>
      <c r="ODC211" s="572"/>
      <c r="ODD211" s="572"/>
      <c r="ODE211" s="572"/>
      <c r="ODF211" s="572"/>
      <c r="ODG211" s="572"/>
      <c r="ODH211" s="572"/>
      <c r="ODI211" s="572"/>
      <c r="ODJ211" s="572"/>
      <c r="ODK211" s="572"/>
      <c r="ODL211" s="572"/>
      <c r="ODM211" s="572"/>
      <c r="ODN211" s="572"/>
      <c r="ODO211" s="572"/>
      <c r="ODP211" s="572"/>
      <c r="ODQ211" s="572"/>
      <c r="ODR211" s="572"/>
      <c r="ODS211" s="572"/>
      <c r="ODT211" s="572"/>
      <c r="ODU211" s="572"/>
      <c r="ODV211" s="572"/>
      <c r="ODW211" s="572"/>
      <c r="ODX211" s="572"/>
      <c r="ODY211" s="572"/>
      <c r="ODZ211" s="572"/>
      <c r="OEA211" s="572"/>
      <c r="OEB211" s="572"/>
      <c r="OEC211" s="572"/>
      <c r="OED211" s="572"/>
      <c r="OEE211" s="572"/>
      <c r="OEF211" s="572"/>
      <c r="OEG211" s="572"/>
      <c r="OEH211" s="572"/>
      <c r="OEI211" s="572"/>
      <c r="OEJ211" s="572"/>
      <c r="OEK211" s="572"/>
      <c r="OEL211" s="572"/>
      <c r="OEM211" s="572"/>
      <c r="OEN211" s="572"/>
      <c r="OEO211" s="572"/>
      <c r="OEP211" s="572"/>
      <c r="OEQ211" s="572"/>
      <c r="OER211" s="572"/>
      <c r="OES211" s="572"/>
      <c r="OET211" s="572"/>
      <c r="OEU211" s="572"/>
      <c r="OEV211" s="572"/>
      <c r="OEW211" s="572"/>
      <c r="OEX211" s="572"/>
      <c r="OEY211" s="572"/>
      <c r="OEZ211" s="572"/>
      <c r="OFA211" s="572"/>
      <c r="OFB211" s="572"/>
      <c r="OFC211" s="572"/>
      <c r="OFD211" s="572"/>
      <c r="OFE211" s="572"/>
      <c r="OFF211" s="572"/>
      <c r="OFG211" s="572"/>
      <c r="OFH211" s="572"/>
      <c r="OFI211" s="572"/>
      <c r="OFJ211" s="572"/>
      <c r="OFK211" s="572"/>
      <c r="OFL211" s="572"/>
      <c r="OFM211" s="572"/>
      <c r="OFN211" s="572"/>
      <c r="OFO211" s="572"/>
      <c r="OFP211" s="572"/>
      <c r="OFQ211" s="572"/>
      <c r="OFR211" s="572"/>
      <c r="OFS211" s="572"/>
      <c r="OFT211" s="572"/>
      <c r="OFU211" s="572"/>
      <c r="OFV211" s="572"/>
      <c r="OFW211" s="572"/>
      <c r="OFX211" s="572"/>
      <c r="OFY211" s="572"/>
      <c r="OFZ211" s="572"/>
      <c r="OGA211" s="572"/>
      <c r="OGB211" s="572"/>
      <c r="OGC211" s="572"/>
      <c r="OGD211" s="572"/>
      <c r="OGE211" s="572"/>
      <c r="OGF211" s="572"/>
      <c r="OGG211" s="572"/>
      <c r="OGH211" s="572"/>
      <c r="OGI211" s="572"/>
      <c r="OGJ211" s="572"/>
      <c r="OGK211" s="572"/>
      <c r="OGL211" s="572"/>
      <c r="OGM211" s="572"/>
      <c r="OGN211" s="572"/>
      <c r="OGO211" s="572"/>
      <c r="OGP211" s="572"/>
      <c r="OGQ211" s="572"/>
      <c r="OGR211" s="572"/>
      <c r="OGS211" s="572"/>
      <c r="OGT211" s="572"/>
      <c r="OGU211" s="572"/>
      <c r="OGV211" s="572"/>
      <c r="OGW211" s="572"/>
      <c r="OGX211" s="572"/>
      <c r="OGY211" s="572"/>
      <c r="OGZ211" s="572"/>
      <c r="OHA211" s="572"/>
      <c r="OHB211" s="572"/>
      <c r="OHC211" s="572"/>
      <c r="OHD211" s="572"/>
      <c r="OHE211" s="572"/>
      <c r="OHF211" s="572"/>
      <c r="OHG211" s="572"/>
      <c r="OHH211" s="572"/>
      <c r="OHI211" s="572"/>
      <c r="OHJ211" s="572"/>
      <c r="OHK211" s="572"/>
      <c r="OHL211" s="572"/>
      <c r="OHM211" s="572"/>
      <c r="OHN211" s="572"/>
      <c r="OHO211" s="572"/>
      <c r="OHP211" s="572"/>
      <c r="OHQ211" s="572"/>
      <c r="OHR211" s="572"/>
      <c r="OHS211" s="572"/>
      <c r="OHT211" s="572"/>
      <c r="OHU211" s="572"/>
      <c r="OHV211" s="572"/>
      <c r="OHW211" s="572"/>
      <c r="OHX211" s="572"/>
      <c r="OHY211" s="572"/>
      <c r="OHZ211" s="572"/>
      <c r="OIA211" s="572"/>
      <c r="OIB211" s="572"/>
      <c r="OIC211" s="572"/>
      <c r="OID211" s="572"/>
      <c r="OIE211" s="572"/>
      <c r="OIF211" s="572"/>
      <c r="OIG211" s="572"/>
      <c r="OIH211" s="572"/>
      <c r="OII211" s="572"/>
      <c r="OIJ211" s="572"/>
      <c r="OIK211" s="572"/>
      <c r="OIL211" s="572"/>
      <c r="OIM211" s="572"/>
      <c r="OIN211" s="572"/>
      <c r="OIO211" s="572"/>
      <c r="OIP211" s="572"/>
      <c r="OIQ211" s="572"/>
      <c r="OIR211" s="572"/>
      <c r="OIS211" s="572"/>
      <c r="OIT211" s="572"/>
      <c r="OIU211" s="572"/>
      <c r="OIV211" s="572"/>
      <c r="OIW211" s="572"/>
      <c r="OIX211" s="572"/>
      <c r="OIY211" s="572"/>
      <c r="OIZ211" s="572"/>
      <c r="OJA211" s="572"/>
      <c r="OJB211" s="572"/>
      <c r="OJC211" s="572"/>
      <c r="OJD211" s="572"/>
      <c r="OJE211" s="572"/>
      <c r="OJF211" s="572"/>
      <c r="OJG211" s="572"/>
      <c r="OJH211" s="572"/>
      <c r="OJI211" s="572"/>
      <c r="OJJ211" s="572"/>
      <c r="OJK211" s="572"/>
      <c r="OJL211" s="572"/>
      <c r="OJM211" s="572"/>
      <c r="OJN211" s="572"/>
      <c r="OJO211" s="572"/>
      <c r="OJP211" s="572"/>
      <c r="OJQ211" s="572"/>
      <c r="OJR211" s="572"/>
      <c r="OJS211" s="572"/>
      <c r="OJT211" s="572"/>
      <c r="OJU211" s="572"/>
      <c r="OJV211" s="572"/>
      <c r="OJW211" s="572"/>
      <c r="OJX211" s="572"/>
      <c r="OJY211" s="572"/>
      <c r="OJZ211" s="572"/>
      <c r="OKA211" s="572"/>
      <c r="OKB211" s="572"/>
      <c r="OKC211" s="572"/>
      <c r="OKD211" s="572"/>
      <c r="OKE211" s="572"/>
      <c r="OKF211" s="572"/>
      <c r="OKG211" s="572"/>
      <c r="OKH211" s="572"/>
      <c r="OKI211" s="572"/>
      <c r="OKJ211" s="572"/>
      <c r="OKK211" s="572"/>
      <c r="OKL211" s="572"/>
      <c r="OKM211" s="572"/>
      <c r="OKN211" s="572"/>
      <c r="OKO211" s="572"/>
      <c r="OKP211" s="572"/>
      <c r="OKQ211" s="572"/>
      <c r="OKR211" s="572"/>
      <c r="OKS211" s="572"/>
      <c r="OKT211" s="572"/>
      <c r="OKU211" s="572"/>
      <c r="OKV211" s="572"/>
      <c r="OKW211" s="572"/>
      <c r="OKX211" s="572"/>
      <c r="OKY211" s="572"/>
      <c r="OKZ211" s="572"/>
      <c r="OLA211" s="572"/>
      <c r="OLB211" s="572"/>
      <c r="OLC211" s="572"/>
      <c r="OLD211" s="572"/>
      <c r="OLE211" s="572"/>
      <c r="OLF211" s="572"/>
      <c r="OLG211" s="572"/>
      <c r="OLH211" s="572"/>
      <c r="OLI211" s="572"/>
      <c r="OLJ211" s="572"/>
      <c r="OLK211" s="572"/>
      <c r="OLL211" s="572"/>
      <c r="OLM211" s="572"/>
      <c r="OLN211" s="572"/>
      <c r="OLO211" s="572"/>
      <c r="OLP211" s="572"/>
      <c r="OLQ211" s="572"/>
      <c r="OLR211" s="572"/>
      <c r="OLS211" s="572"/>
      <c r="OLT211" s="572"/>
      <c r="OLU211" s="572"/>
      <c r="OLV211" s="572"/>
      <c r="OLW211" s="572"/>
      <c r="OLX211" s="572"/>
      <c r="OLY211" s="572"/>
      <c r="OLZ211" s="572"/>
      <c r="OMA211" s="572"/>
      <c r="OMB211" s="572"/>
      <c r="OMC211" s="572"/>
      <c r="OMD211" s="572"/>
      <c r="OME211" s="572"/>
      <c r="OMF211" s="572"/>
      <c r="OMG211" s="572"/>
      <c r="OMH211" s="572"/>
      <c r="OMI211" s="572"/>
      <c r="OMJ211" s="572"/>
      <c r="OMK211" s="572"/>
      <c r="OML211" s="572"/>
      <c r="OMM211" s="572"/>
      <c r="OMN211" s="572"/>
      <c r="OMO211" s="572"/>
      <c r="OMP211" s="572"/>
      <c r="OMQ211" s="572"/>
      <c r="OMR211" s="572"/>
      <c r="OMS211" s="572"/>
      <c r="OMT211" s="572"/>
      <c r="OMU211" s="572"/>
      <c r="OMV211" s="572"/>
      <c r="OMW211" s="572"/>
      <c r="OMX211" s="572"/>
      <c r="OMY211" s="572"/>
      <c r="OMZ211" s="572"/>
      <c r="ONA211" s="572"/>
      <c r="ONB211" s="572"/>
      <c r="ONC211" s="572"/>
      <c r="OND211" s="572"/>
      <c r="ONE211" s="572"/>
      <c r="ONF211" s="572"/>
      <c r="ONG211" s="572"/>
      <c r="ONH211" s="572"/>
      <c r="ONI211" s="572"/>
      <c r="ONJ211" s="572"/>
      <c r="ONK211" s="572"/>
      <c r="ONL211" s="572"/>
      <c r="ONM211" s="572"/>
      <c r="ONN211" s="572"/>
      <c r="ONO211" s="572"/>
      <c r="ONP211" s="572"/>
      <c r="ONQ211" s="572"/>
      <c r="ONR211" s="572"/>
      <c r="ONS211" s="572"/>
      <c r="ONT211" s="572"/>
      <c r="ONU211" s="572"/>
      <c r="ONV211" s="572"/>
      <c r="ONW211" s="572"/>
      <c r="ONX211" s="572"/>
      <c r="ONY211" s="572"/>
      <c r="ONZ211" s="572"/>
      <c r="OOA211" s="572"/>
      <c r="OOB211" s="572"/>
      <c r="OOC211" s="572"/>
      <c r="OOD211" s="572"/>
      <c r="OOE211" s="572"/>
      <c r="OOF211" s="572"/>
      <c r="OOG211" s="572"/>
      <c r="OOH211" s="572"/>
      <c r="OOI211" s="572"/>
      <c r="OOJ211" s="572"/>
      <c r="OOK211" s="572"/>
      <c r="OOL211" s="572"/>
      <c r="OOM211" s="572"/>
      <c r="OON211" s="572"/>
      <c r="OOO211" s="572"/>
      <c r="OOP211" s="572"/>
      <c r="OOQ211" s="572"/>
      <c r="OOR211" s="572"/>
      <c r="OOS211" s="572"/>
      <c r="OOT211" s="572"/>
      <c r="OOU211" s="572"/>
      <c r="OOV211" s="572"/>
      <c r="OOW211" s="572"/>
      <c r="OOX211" s="572"/>
      <c r="OOY211" s="572"/>
      <c r="OOZ211" s="572"/>
      <c r="OPA211" s="572"/>
      <c r="OPB211" s="572"/>
      <c r="OPC211" s="572"/>
      <c r="OPD211" s="572"/>
      <c r="OPE211" s="572"/>
      <c r="OPF211" s="572"/>
      <c r="OPG211" s="572"/>
      <c r="OPH211" s="572"/>
      <c r="OPI211" s="572"/>
      <c r="OPJ211" s="572"/>
      <c r="OPK211" s="572"/>
      <c r="OPL211" s="572"/>
      <c r="OPM211" s="572"/>
      <c r="OPN211" s="572"/>
      <c r="OPO211" s="572"/>
      <c r="OPP211" s="572"/>
      <c r="OPQ211" s="572"/>
      <c r="OPR211" s="572"/>
      <c r="OPS211" s="572"/>
      <c r="OPT211" s="572"/>
      <c r="OPU211" s="572"/>
      <c r="OPV211" s="572"/>
      <c r="OPW211" s="572"/>
      <c r="OPX211" s="572"/>
      <c r="OPY211" s="572"/>
      <c r="OPZ211" s="572"/>
      <c r="OQA211" s="572"/>
      <c r="OQB211" s="572"/>
      <c r="OQC211" s="572"/>
      <c r="OQD211" s="572"/>
      <c r="OQE211" s="572"/>
      <c r="OQF211" s="572"/>
      <c r="OQG211" s="572"/>
      <c r="OQH211" s="572"/>
      <c r="OQI211" s="572"/>
      <c r="OQJ211" s="572"/>
      <c r="OQK211" s="572"/>
      <c r="OQL211" s="572"/>
      <c r="OQM211" s="572"/>
      <c r="OQN211" s="572"/>
      <c r="OQO211" s="572"/>
      <c r="OQP211" s="572"/>
      <c r="OQQ211" s="572"/>
      <c r="OQR211" s="572"/>
      <c r="OQS211" s="572"/>
      <c r="OQT211" s="572"/>
      <c r="OQU211" s="572"/>
      <c r="OQV211" s="572"/>
      <c r="OQW211" s="572"/>
      <c r="OQX211" s="572"/>
      <c r="OQY211" s="572"/>
      <c r="OQZ211" s="572"/>
      <c r="ORA211" s="572"/>
      <c r="ORB211" s="572"/>
      <c r="ORC211" s="572"/>
      <c r="ORD211" s="572"/>
      <c r="ORE211" s="572"/>
      <c r="ORF211" s="572"/>
      <c r="ORG211" s="572"/>
      <c r="ORH211" s="572"/>
      <c r="ORI211" s="572"/>
      <c r="ORJ211" s="572"/>
      <c r="ORK211" s="572"/>
      <c r="ORL211" s="572"/>
      <c r="ORM211" s="572"/>
      <c r="ORN211" s="572"/>
      <c r="ORO211" s="572"/>
      <c r="ORP211" s="572"/>
      <c r="ORQ211" s="572"/>
      <c r="ORR211" s="572"/>
      <c r="ORS211" s="572"/>
      <c r="ORT211" s="572"/>
      <c r="ORU211" s="572"/>
      <c r="ORV211" s="572"/>
      <c r="ORW211" s="572"/>
      <c r="ORX211" s="572"/>
      <c r="ORY211" s="572"/>
      <c r="ORZ211" s="572"/>
      <c r="OSA211" s="572"/>
      <c r="OSB211" s="572"/>
      <c r="OSC211" s="572"/>
      <c r="OSD211" s="572"/>
      <c r="OSE211" s="572"/>
      <c r="OSF211" s="572"/>
      <c r="OSG211" s="572"/>
      <c r="OSH211" s="572"/>
      <c r="OSI211" s="572"/>
      <c r="OSJ211" s="572"/>
      <c r="OSK211" s="572"/>
      <c r="OSL211" s="572"/>
      <c r="OSM211" s="572"/>
      <c r="OSN211" s="572"/>
      <c r="OSO211" s="572"/>
      <c r="OSP211" s="572"/>
      <c r="OSQ211" s="572"/>
      <c r="OSR211" s="572"/>
      <c r="OSS211" s="572"/>
      <c r="OST211" s="572"/>
      <c r="OSU211" s="572"/>
      <c r="OSV211" s="572"/>
      <c r="OSW211" s="572"/>
      <c r="OSX211" s="572"/>
      <c r="OSY211" s="572"/>
      <c r="OSZ211" s="572"/>
      <c r="OTA211" s="572"/>
      <c r="OTB211" s="572"/>
      <c r="OTC211" s="572"/>
      <c r="OTD211" s="572"/>
      <c r="OTE211" s="572"/>
      <c r="OTF211" s="572"/>
      <c r="OTG211" s="572"/>
      <c r="OTH211" s="572"/>
      <c r="OTI211" s="572"/>
      <c r="OTJ211" s="572"/>
      <c r="OTK211" s="572"/>
      <c r="OTL211" s="572"/>
      <c r="OTM211" s="572"/>
      <c r="OTN211" s="572"/>
      <c r="OTO211" s="572"/>
      <c r="OTP211" s="572"/>
      <c r="OTQ211" s="572"/>
      <c r="OTR211" s="572"/>
      <c r="OTS211" s="572"/>
      <c r="OTT211" s="572"/>
      <c r="OTU211" s="572"/>
      <c r="OTV211" s="572"/>
      <c r="OTW211" s="572"/>
      <c r="OTX211" s="572"/>
      <c r="OTY211" s="572"/>
      <c r="OTZ211" s="572"/>
      <c r="OUA211" s="572"/>
      <c r="OUB211" s="572"/>
      <c r="OUC211" s="572"/>
      <c r="OUD211" s="572"/>
      <c r="OUE211" s="572"/>
      <c r="OUF211" s="572"/>
      <c r="OUG211" s="572"/>
      <c r="OUH211" s="572"/>
      <c r="OUI211" s="572"/>
      <c r="OUJ211" s="572"/>
      <c r="OUK211" s="572"/>
      <c r="OUL211" s="572"/>
      <c r="OUM211" s="572"/>
      <c r="OUN211" s="572"/>
      <c r="OUO211" s="572"/>
      <c r="OUP211" s="572"/>
      <c r="OUQ211" s="572"/>
      <c r="OUR211" s="572"/>
      <c r="OUS211" s="572"/>
      <c r="OUT211" s="572"/>
      <c r="OUU211" s="572"/>
      <c r="OUV211" s="572"/>
      <c r="OUW211" s="572"/>
      <c r="OUX211" s="572"/>
      <c r="OUY211" s="572"/>
      <c r="OUZ211" s="572"/>
      <c r="OVA211" s="572"/>
      <c r="OVB211" s="572"/>
      <c r="OVC211" s="572"/>
      <c r="OVD211" s="572"/>
      <c r="OVE211" s="572"/>
      <c r="OVF211" s="572"/>
      <c r="OVG211" s="572"/>
      <c r="OVH211" s="572"/>
      <c r="OVI211" s="572"/>
      <c r="OVJ211" s="572"/>
      <c r="OVK211" s="572"/>
      <c r="OVL211" s="572"/>
      <c r="OVM211" s="572"/>
      <c r="OVN211" s="572"/>
      <c r="OVO211" s="572"/>
      <c r="OVP211" s="572"/>
      <c r="OVQ211" s="572"/>
      <c r="OVR211" s="572"/>
      <c r="OVS211" s="572"/>
      <c r="OVT211" s="572"/>
      <c r="OVU211" s="572"/>
      <c r="OVV211" s="572"/>
      <c r="OVW211" s="572"/>
      <c r="OVX211" s="572"/>
      <c r="OVY211" s="572"/>
      <c r="OVZ211" s="572"/>
      <c r="OWA211" s="572"/>
      <c r="OWB211" s="572"/>
      <c r="OWC211" s="572"/>
      <c r="OWD211" s="572"/>
      <c r="OWE211" s="572"/>
      <c r="OWF211" s="572"/>
      <c r="OWG211" s="572"/>
      <c r="OWH211" s="572"/>
      <c r="OWI211" s="572"/>
      <c r="OWJ211" s="572"/>
      <c r="OWK211" s="572"/>
      <c r="OWL211" s="572"/>
      <c r="OWM211" s="572"/>
      <c r="OWN211" s="572"/>
      <c r="OWO211" s="572"/>
      <c r="OWP211" s="572"/>
      <c r="OWQ211" s="572"/>
      <c r="OWR211" s="572"/>
      <c r="OWS211" s="572"/>
      <c r="OWT211" s="572"/>
      <c r="OWU211" s="572"/>
      <c r="OWV211" s="572"/>
      <c r="OWW211" s="572"/>
      <c r="OWX211" s="572"/>
      <c r="OWY211" s="572"/>
      <c r="OWZ211" s="572"/>
      <c r="OXA211" s="572"/>
      <c r="OXB211" s="572"/>
      <c r="OXC211" s="572"/>
      <c r="OXD211" s="572"/>
      <c r="OXE211" s="572"/>
      <c r="OXF211" s="572"/>
      <c r="OXG211" s="572"/>
      <c r="OXH211" s="572"/>
      <c r="OXI211" s="572"/>
      <c r="OXJ211" s="572"/>
      <c r="OXK211" s="572"/>
      <c r="OXL211" s="572"/>
      <c r="OXM211" s="572"/>
      <c r="OXN211" s="572"/>
      <c r="OXO211" s="572"/>
      <c r="OXP211" s="572"/>
      <c r="OXQ211" s="572"/>
      <c r="OXR211" s="572"/>
      <c r="OXS211" s="572"/>
      <c r="OXT211" s="572"/>
      <c r="OXU211" s="572"/>
      <c r="OXV211" s="572"/>
      <c r="OXW211" s="572"/>
      <c r="OXX211" s="572"/>
      <c r="OXY211" s="572"/>
      <c r="OXZ211" s="572"/>
      <c r="OYA211" s="572"/>
      <c r="OYB211" s="572"/>
      <c r="OYC211" s="572"/>
      <c r="OYD211" s="572"/>
      <c r="OYE211" s="572"/>
      <c r="OYF211" s="572"/>
      <c r="OYG211" s="572"/>
      <c r="OYH211" s="572"/>
      <c r="OYI211" s="572"/>
      <c r="OYJ211" s="572"/>
      <c r="OYK211" s="572"/>
      <c r="OYL211" s="572"/>
      <c r="OYM211" s="572"/>
      <c r="OYN211" s="572"/>
      <c r="OYO211" s="572"/>
      <c r="OYP211" s="572"/>
      <c r="OYQ211" s="572"/>
      <c r="OYR211" s="572"/>
      <c r="OYS211" s="572"/>
      <c r="OYT211" s="572"/>
      <c r="OYU211" s="572"/>
      <c r="OYV211" s="572"/>
      <c r="OYW211" s="572"/>
      <c r="OYX211" s="572"/>
      <c r="OYY211" s="572"/>
      <c r="OYZ211" s="572"/>
      <c r="OZA211" s="572"/>
      <c r="OZB211" s="572"/>
      <c r="OZC211" s="572"/>
      <c r="OZD211" s="572"/>
      <c r="OZE211" s="572"/>
      <c r="OZF211" s="572"/>
      <c r="OZG211" s="572"/>
      <c r="OZH211" s="572"/>
      <c r="OZI211" s="572"/>
      <c r="OZJ211" s="572"/>
      <c r="OZK211" s="572"/>
      <c r="OZL211" s="572"/>
      <c r="OZM211" s="572"/>
      <c r="OZN211" s="572"/>
      <c r="OZO211" s="572"/>
      <c r="OZP211" s="572"/>
      <c r="OZQ211" s="572"/>
      <c r="OZR211" s="572"/>
      <c r="OZS211" s="572"/>
      <c r="OZT211" s="572"/>
      <c r="OZU211" s="572"/>
      <c r="OZV211" s="572"/>
      <c r="OZW211" s="572"/>
      <c r="OZX211" s="572"/>
      <c r="OZY211" s="572"/>
      <c r="OZZ211" s="572"/>
      <c r="PAA211" s="572"/>
      <c r="PAB211" s="572"/>
      <c r="PAC211" s="572"/>
      <c r="PAD211" s="572"/>
      <c r="PAE211" s="572"/>
      <c r="PAF211" s="572"/>
      <c r="PAG211" s="572"/>
      <c r="PAH211" s="572"/>
      <c r="PAI211" s="572"/>
      <c r="PAJ211" s="572"/>
      <c r="PAK211" s="572"/>
      <c r="PAL211" s="572"/>
      <c r="PAM211" s="572"/>
      <c r="PAN211" s="572"/>
      <c r="PAO211" s="572"/>
      <c r="PAP211" s="572"/>
      <c r="PAQ211" s="572"/>
      <c r="PAR211" s="572"/>
      <c r="PAS211" s="572"/>
      <c r="PAT211" s="572"/>
      <c r="PAU211" s="572"/>
      <c r="PAV211" s="572"/>
      <c r="PAW211" s="572"/>
      <c r="PAX211" s="572"/>
      <c r="PAY211" s="572"/>
      <c r="PAZ211" s="572"/>
      <c r="PBA211" s="572"/>
      <c r="PBB211" s="572"/>
      <c r="PBC211" s="572"/>
      <c r="PBD211" s="572"/>
      <c r="PBE211" s="572"/>
      <c r="PBF211" s="572"/>
      <c r="PBG211" s="572"/>
      <c r="PBH211" s="572"/>
      <c r="PBI211" s="572"/>
      <c r="PBJ211" s="572"/>
      <c r="PBK211" s="572"/>
      <c r="PBL211" s="572"/>
      <c r="PBM211" s="572"/>
      <c r="PBN211" s="572"/>
      <c r="PBO211" s="572"/>
      <c r="PBP211" s="572"/>
      <c r="PBQ211" s="572"/>
      <c r="PBR211" s="572"/>
      <c r="PBS211" s="572"/>
      <c r="PBT211" s="572"/>
      <c r="PBU211" s="572"/>
      <c r="PBV211" s="572"/>
      <c r="PBW211" s="572"/>
      <c r="PBX211" s="572"/>
      <c r="PBY211" s="572"/>
      <c r="PBZ211" s="572"/>
      <c r="PCA211" s="572"/>
      <c r="PCB211" s="572"/>
      <c r="PCC211" s="572"/>
      <c r="PCD211" s="572"/>
      <c r="PCE211" s="572"/>
      <c r="PCF211" s="572"/>
      <c r="PCG211" s="572"/>
      <c r="PCH211" s="572"/>
      <c r="PCI211" s="572"/>
      <c r="PCJ211" s="572"/>
      <c r="PCK211" s="572"/>
      <c r="PCL211" s="572"/>
      <c r="PCM211" s="572"/>
      <c r="PCN211" s="572"/>
      <c r="PCO211" s="572"/>
      <c r="PCP211" s="572"/>
      <c r="PCQ211" s="572"/>
      <c r="PCR211" s="572"/>
      <c r="PCS211" s="572"/>
      <c r="PCT211" s="572"/>
      <c r="PCU211" s="572"/>
      <c r="PCV211" s="572"/>
      <c r="PCW211" s="572"/>
      <c r="PCX211" s="572"/>
      <c r="PCY211" s="572"/>
      <c r="PCZ211" s="572"/>
      <c r="PDA211" s="572"/>
      <c r="PDB211" s="572"/>
      <c r="PDC211" s="572"/>
      <c r="PDD211" s="572"/>
      <c r="PDE211" s="572"/>
      <c r="PDF211" s="572"/>
      <c r="PDG211" s="572"/>
      <c r="PDH211" s="572"/>
      <c r="PDI211" s="572"/>
      <c r="PDJ211" s="572"/>
      <c r="PDK211" s="572"/>
      <c r="PDL211" s="572"/>
      <c r="PDM211" s="572"/>
      <c r="PDN211" s="572"/>
      <c r="PDO211" s="572"/>
      <c r="PDP211" s="572"/>
      <c r="PDQ211" s="572"/>
      <c r="PDR211" s="572"/>
      <c r="PDS211" s="572"/>
      <c r="PDT211" s="572"/>
      <c r="PDU211" s="572"/>
      <c r="PDV211" s="572"/>
      <c r="PDW211" s="572"/>
      <c r="PDX211" s="572"/>
      <c r="PDY211" s="572"/>
      <c r="PDZ211" s="572"/>
      <c r="PEA211" s="572"/>
      <c r="PEB211" s="572"/>
      <c r="PEC211" s="572"/>
      <c r="PED211" s="572"/>
      <c r="PEE211" s="572"/>
      <c r="PEF211" s="572"/>
      <c r="PEG211" s="572"/>
      <c r="PEH211" s="572"/>
      <c r="PEI211" s="572"/>
      <c r="PEJ211" s="572"/>
      <c r="PEK211" s="572"/>
      <c r="PEL211" s="572"/>
      <c r="PEM211" s="572"/>
      <c r="PEN211" s="572"/>
      <c r="PEO211" s="572"/>
      <c r="PEP211" s="572"/>
      <c r="PEQ211" s="572"/>
      <c r="PER211" s="572"/>
      <c r="PES211" s="572"/>
      <c r="PET211" s="572"/>
      <c r="PEU211" s="572"/>
      <c r="PEV211" s="572"/>
      <c r="PEW211" s="572"/>
      <c r="PEX211" s="572"/>
      <c r="PEY211" s="572"/>
      <c r="PEZ211" s="572"/>
      <c r="PFA211" s="572"/>
      <c r="PFB211" s="572"/>
      <c r="PFC211" s="572"/>
      <c r="PFD211" s="572"/>
      <c r="PFE211" s="572"/>
      <c r="PFF211" s="572"/>
      <c r="PFG211" s="572"/>
      <c r="PFH211" s="572"/>
      <c r="PFI211" s="572"/>
      <c r="PFJ211" s="572"/>
      <c r="PFK211" s="572"/>
      <c r="PFL211" s="572"/>
      <c r="PFM211" s="572"/>
      <c r="PFN211" s="572"/>
      <c r="PFO211" s="572"/>
      <c r="PFP211" s="572"/>
      <c r="PFQ211" s="572"/>
      <c r="PFR211" s="572"/>
      <c r="PFS211" s="572"/>
      <c r="PFT211" s="572"/>
      <c r="PFU211" s="572"/>
      <c r="PFV211" s="572"/>
      <c r="PFW211" s="572"/>
      <c r="PFX211" s="572"/>
      <c r="PFY211" s="572"/>
      <c r="PFZ211" s="572"/>
      <c r="PGA211" s="572"/>
      <c r="PGB211" s="572"/>
      <c r="PGC211" s="572"/>
      <c r="PGD211" s="572"/>
      <c r="PGE211" s="572"/>
      <c r="PGF211" s="572"/>
      <c r="PGG211" s="572"/>
      <c r="PGH211" s="572"/>
      <c r="PGI211" s="572"/>
      <c r="PGJ211" s="572"/>
      <c r="PGK211" s="572"/>
      <c r="PGL211" s="572"/>
      <c r="PGM211" s="572"/>
      <c r="PGN211" s="572"/>
      <c r="PGO211" s="572"/>
      <c r="PGP211" s="572"/>
      <c r="PGQ211" s="572"/>
      <c r="PGR211" s="572"/>
      <c r="PGS211" s="572"/>
      <c r="PGT211" s="572"/>
      <c r="PGU211" s="572"/>
      <c r="PGV211" s="572"/>
      <c r="PGW211" s="572"/>
      <c r="PGX211" s="572"/>
      <c r="PGY211" s="572"/>
      <c r="PGZ211" s="572"/>
      <c r="PHA211" s="572"/>
      <c r="PHB211" s="572"/>
      <c r="PHC211" s="572"/>
      <c r="PHD211" s="572"/>
      <c r="PHE211" s="572"/>
      <c r="PHF211" s="572"/>
      <c r="PHG211" s="572"/>
      <c r="PHH211" s="572"/>
      <c r="PHI211" s="572"/>
      <c r="PHJ211" s="572"/>
      <c r="PHK211" s="572"/>
      <c r="PHL211" s="572"/>
      <c r="PHM211" s="572"/>
      <c r="PHN211" s="572"/>
      <c r="PHO211" s="572"/>
      <c r="PHP211" s="572"/>
      <c r="PHQ211" s="572"/>
      <c r="PHR211" s="572"/>
      <c r="PHS211" s="572"/>
      <c r="PHT211" s="572"/>
      <c r="PHU211" s="572"/>
      <c r="PHV211" s="572"/>
      <c r="PHW211" s="572"/>
      <c r="PHX211" s="572"/>
      <c r="PHY211" s="572"/>
      <c r="PHZ211" s="572"/>
      <c r="PIA211" s="572"/>
      <c r="PIB211" s="572"/>
      <c r="PIC211" s="572"/>
      <c r="PID211" s="572"/>
      <c r="PIE211" s="572"/>
      <c r="PIF211" s="572"/>
      <c r="PIG211" s="572"/>
      <c r="PIH211" s="572"/>
      <c r="PII211" s="572"/>
      <c r="PIJ211" s="572"/>
      <c r="PIK211" s="572"/>
      <c r="PIL211" s="572"/>
      <c r="PIM211" s="572"/>
      <c r="PIN211" s="572"/>
      <c r="PIO211" s="572"/>
      <c r="PIP211" s="572"/>
      <c r="PIQ211" s="572"/>
      <c r="PIR211" s="572"/>
      <c r="PIS211" s="572"/>
      <c r="PIT211" s="572"/>
      <c r="PIU211" s="572"/>
      <c r="PIV211" s="572"/>
      <c r="PIW211" s="572"/>
      <c r="PIX211" s="572"/>
      <c r="PIY211" s="572"/>
      <c r="PIZ211" s="572"/>
      <c r="PJA211" s="572"/>
      <c r="PJB211" s="572"/>
      <c r="PJC211" s="572"/>
      <c r="PJD211" s="572"/>
      <c r="PJE211" s="572"/>
      <c r="PJF211" s="572"/>
      <c r="PJG211" s="572"/>
      <c r="PJH211" s="572"/>
      <c r="PJI211" s="572"/>
      <c r="PJJ211" s="572"/>
      <c r="PJK211" s="572"/>
      <c r="PJL211" s="572"/>
      <c r="PJM211" s="572"/>
      <c r="PJN211" s="572"/>
      <c r="PJO211" s="572"/>
      <c r="PJP211" s="572"/>
      <c r="PJQ211" s="572"/>
      <c r="PJR211" s="572"/>
      <c r="PJS211" s="572"/>
      <c r="PJT211" s="572"/>
      <c r="PJU211" s="572"/>
      <c r="PJV211" s="572"/>
      <c r="PJW211" s="572"/>
      <c r="PJX211" s="572"/>
      <c r="PJY211" s="572"/>
      <c r="PJZ211" s="572"/>
      <c r="PKA211" s="572"/>
      <c r="PKB211" s="572"/>
      <c r="PKC211" s="572"/>
      <c r="PKD211" s="572"/>
      <c r="PKE211" s="572"/>
      <c r="PKF211" s="572"/>
      <c r="PKG211" s="572"/>
      <c r="PKH211" s="572"/>
      <c r="PKI211" s="572"/>
      <c r="PKJ211" s="572"/>
      <c r="PKK211" s="572"/>
      <c r="PKL211" s="572"/>
      <c r="PKM211" s="572"/>
      <c r="PKN211" s="572"/>
      <c r="PKO211" s="572"/>
      <c r="PKP211" s="572"/>
      <c r="PKQ211" s="572"/>
      <c r="PKR211" s="572"/>
      <c r="PKS211" s="572"/>
      <c r="PKT211" s="572"/>
      <c r="PKU211" s="572"/>
      <c r="PKV211" s="572"/>
      <c r="PKW211" s="572"/>
      <c r="PKX211" s="572"/>
      <c r="PKY211" s="572"/>
      <c r="PKZ211" s="572"/>
      <c r="PLA211" s="572"/>
      <c r="PLB211" s="572"/>
      <c r="PLC211" s="572"/>
      <c r="PLD211" s="572"/>
      <c r="PLE211" s="572"/>
      <c r="PLF211" s="572"/>
      <c r="PLG211" s="572"/>
      <c r="PLH211" s="572"/>
      <c r="PLI211" s="572"/>
      <c r="PLJ211" s="572"/>
      <c r="PLK211" s="572"/>
      <c r="PLL211" s="572"/>
      <c r="PLM211" s="572"/>
      <c r="PLN211" s="572"/>
      <c r="PLO211" s="572"/>
      <c r="PLP211" s="572"/>
      <c r="PLQ211" s="572"/>
      <c r="PLR211" s="572"/>
      <c r="PLS211" s="572"/>
      <c r="PLT211" s="572"/>
      <c r="PLU211" s="572"/>
      <c r="PLV211" s="572"/>
      <c r="PLW211" s="572"/>
      <c r="PLX211" s="572"/>
      <c r="PLY211" s="572"/>
      <c r="PLZ211" s="572"/>
      <c r="PMA211" s="572"/>
      <c r="PMB211" s="572"/>
      <c r="PMC211" s="572"/>
      <c r="PMD211" s="572"/>
      <c r="PME211" s="572"/>
      <c r="PMF211" s="572"/>
      <c r="PMG211" s="572"/>
      <c r="PMH211" s="572"/>
      <c r="PMI211" s="572"/>
      <c r="PMJ211" s="572"/>
      <c r="PMK211" s="572"/>
      <c r="PML211" s="572"/>
      <c r="PMM211" s="572"/>
      <c r="PMN211" s="572"/>
      <c r="PMO211" s="572"/>
      <c r="PMP211" s="572"/>
      <c r="PMQ211" s="572"/>
      <c r="PMR211" s="572"/>
      <c r="PMS211" s="572"/>
      <c r="PMT211" s="572"/>
      <c r="PMU211" s="572"/>
      <c r="PMV211" s="572"/>
      <c r="PMW211" s="572"/>
      <c r="PMX211" s="572"/>
      <c r="PMY211" s="572"/>
      <c r="PMZ211" s="572"/>
      <c r="PNA211" s="572"/>
      <c r="PNB211" s="572"/>
      <c r="PNC211" s="572"/>
      <c r="PND211" s="572"/>
      <c r="PNE211" s="572"/>
      <c r="PNF211" s="572"/>
      <c r="PNG211" s="572"/>
      <c r="PNH211" s="572"/>
      <c r="PNI211" s="572"/>
      <c r="PNJ211" s="572"/>
      <c r="PNK211" s="572"/>
      <c r="PNL211" s="572"/>
      <c r="PNM211" s="572"/>
      <c r="PNN211" s="572"/>
      <c r="PNO211" s="572"/>
      <c r="PNP211" s="572"/>
      <c r="PNQ211" s="572"/>
      <c r="PNR211" s="572"/>
      <c r="PNS211" s="572"/>
      <c r="PNT211" s="572"/>
      <c r="PNU211" s="572"/>
      <c r="PNV211" s="572"/>
      <c r="PNW211" s="572"/>
      <c r="PNX211" s="572"/>
      <c r="PNY211" s="572"/>
      <c r="PNZ211" s="572"/>
      <c r="POA211" s="572"/>
      <c r="POB211" s="572"/>
      <c r="POC211" s="572"/>
      <c r="POD211" s="572"/>
      <c r="POE211" s="572"/>
      <c r="POF211" s="572"/>
      <c r="POG211" s="572"/>
      <c r="POH211" s="572"/>
      <c r="POI211" s="572"/>
      <c r="POJ211" s="572"/>
      <c r="POK211" s="572"/>
      <c r="POL211" s="572"/>
      <c r="POM211" s="572"/>
      <c r="PON211" s="572"/>
      <c r="POO211" s="572"/>
      <c r="POP211" s="572"/>
      <c r="POQ211" s="572"/>
      <c r="POR211" s="572"/>
      <c r="POS211" s="572"/>
      <c r="POT211" s="572"/>
      <c r="POU211" s="572"/>
      <c r="POV211" s="572"/>
      <c r="POW211" s="572"/>
      <c r="POX211" s="572"/>
      <c r="POY211" s="572"/>
      <c r="POZ211" s="572"/>
      <c r="PPA211" s="572"/>
      <c r="PPB211" s="572"/>
      <c r="PPC211" s="572"/>
      <c r="PPD211" s="572"/>
      <c r="PPE211" s="572"/>
      <c r="PPF211" s="572"/>
      <c r="PPG211" s="572"/>
      <c r="PPH211" s="572"/>
      <c r="PPI211" s="572"/>
      <c r="PPJ211" s="572"/>
      <c r="PPK211" s="572"/>
      <c r="PPL211" s="572"/>
      <c r="PPM211" s="572"/>
      <c r="PPN211" s="572"/>
      <c r="PPO211" s="572"/>
      <c r="PPP211" s="572"/>
      <c r="PPQ211" s="572"/>
      <c r="PPR211" s="572"/>
      <c r="PPS211" s="572"/>
      <c r="PPT211" s="572"/>
      <c r="PPU211" s="572"/>
      <c r="PPV211" s="572"/>
      <c r="PPW211" s="572"/>
      <c r="PPX211" s="572"/>
      <c r="PPY211" s="572"/>
      <c r="PPZ211" s="572"/>
      <c r="PQA211" s="572"/>
      <c r="PQB211" s="572"/>
      <c r="PQC211" s="572"/>
      <c r="PQD211" s="572"/>
      <c r="PQE211" s="572"/>
      <c r="PQF211" s="572"/>
      <c r="PQG211" s="572"/>
      <c r="PQH211" s="572"/>
      <c r="PQI211" s="572"/>
      <c r="PQJ211" s="572"/>
      <c r="PQK211" s="572"/>
      <c r="PQL211" s="572"/>
      <c r="PQM211" s="572"/>
      <c r="PQN211" s="572"/>
      <c r="PQO211" s="572"/>
      <c r="PQP211" s="572"/>
      <c r="PQQ211" s="572"/>
      <c r="PQR211" s="572"/>
      <c r="PQS211" s="572"/>
      <c r="PQT211" s="572"/>
      <c r="PQU211" s="572"/>
      <c r="PQV211" s="572"/>
      <c r="PQW211" s="572"/>
      <c r="PQX211" s="572"/>
      <c r="PQY211" s="572"/>
      <c r="PQZ211" s="572"/>
      <c r="PRA211" s="572"/>
      <c r="PRB211" s="572"/>
      <c r="PRC211" s="572"/>
      <c r="PRD211" s="572"/>
      <c r="PRE211" s="572"/>
      <c r="PRF211" s="572"/>
      <c r="PRG211" s="572"/>
      <c r="PRH211" s="572"/>
      <c r="PRI211" s="572"/>
      <c r="PRJ211" s="572"/>
      <c r="PRK211" s="572"/>
      <c r="PRL211" s="572"/>
      <c r="PRM211" s="572"/>
      <c r="PRN211" s="572"/>
      <c r="PRO211" s="572"/>
      <c r="PRP211" s="572"/>
      <c r="PRQ211" s="572"/>
      <c r="PRR211" s="572"/>
      <c r="PRS211" s="572"/>
      <c r="PRT211" s="572"/>
      <c r="PRU211" s="572"/>
      <c r="PRV211" s="572"/>
      <c r="PRW211" s="572"/>
      <c r="PRX211" s="572"/>
      <c r="PRY211" s="572"/>
      <c r="PRZ211" s="572"/>
      <c r="PSA211" s="572"/>
      <c r="PSB211" s="572"/>
      <c r="PSC211" s="572"/>
      <c r="PSD211" s="572"/>
      <c r="PSE211" s="572"/>
      <c r="PSF211" s="572"/>
      <c r="PSG211" s="572"/>
      <c r="PSH211" s="572"/>
      <c r="PSI211" s="572"/>
      <c r="PSJ211" s="572"/>
      <c r="PSK211" s="572"/>
      <c r="PSL211" s="572"/>
      <c r="PSM211" s="572"/>
      <c r="PSN211" s="572"/>
      <c r="PSO211" s="572"/>
      <c r="PSP211" s="572"/>
      <c r="PSQ211" s="572"/>
      <c r="PSR211" s="572"/>
      <c r="PSS211" s="572"/>
      <c r="PST211" s="572"/>
      <c r="PSU211" s="572"/>
      <c r="PSV211" s="572"/>
      <c r="PSW211" s="572"/>
      <c r="PSX211" s="572"/>
      <c r="PSY211" s="572"/>
      <c r="PSZ211" s="572"/>
      <c r="PTA211" s="572"/>
      <c r="PTB211" s="572"/>
      <c r="PTC211" s="572"/>
      <c r="PTD211" s="572"/>
      <c r="PTE211" s="572"/>
      <c r="PTF211" s="572"/>
      <c r="PTG211" s="572"/>
      <c r="PTH211" s="572"/>
      <c r="PTI211" s="572"/>
      <c r="PTJ211" s="572"/>
      <c r="PTK211" s="572"/>
      <c r="PTL211" s="572"/>
      <c r="PTM211" s="572"/>
      <c r="PTN211" s="572"/>
      <c r="PTO211" s="572"/>
      <c r="PTP211" s="572"/>
      <c r="PTQ211" s="572"/>
      <c r="PTR211" s="572"/>
      <c r="PTS211" s="572"/>
      <c r="PTT211" s="572"/>
      <c r="PTU211" s="572"/>
      <c r="PTV211" s="572"/>
      <c r="PTW211" s="572"/>
      <c r="PTX211" s="572"/>
      <c r="PTY211" s="572"/>
      <c r="PTZ211" s="572"/>
      <c r="PUA211" s="572"/>
      <c r="PUB211" s="572"/>
      <c r="PUC211" s="572"/>
      <c r="PUD211" s="572"/>
      <c r="PUE211" s="572"/>
      <c r="PUF211" s="572"/>
      <c r="PUG211" s="572"/>
      <c r="PUH211" s="572"/>
      <c r="PUI211" s="572"/>
      <c r="PUJ211" s="572"/>
      <c r="PUK211" s="572"/>
      <c r="PUL211" s="572"/>
      <c r="PUM211" s="572"/>
      <c r="PUN211" s="572"/>
      <c r="PUO211" s="572"/>
      <c r="PUP211" s="572"/>
      <c r="PUQ211" s="572"/>
      <c r="PUR211" s="572"/>
      <c r="PUS211" s="572"/>
      <c r="PUT211" s="572"/>
      <c r="PUU211" s="572"/>
      <c r="PUV211" s="572"/>
      <c r="PUW211" s="572"/>
      <c r="PUX211" s="572"/>
      <c r="PUY211" s="572"/>
      <c r="PUZ211" s="572"/>
      <c r="PVA211" s="572"/>
      <c r="PVB211" s="572"/>
      <c r="PVC211" s="572"/>
      <c r="PVD211" s="572"/>
      <c r="PVE211" s="572"/>
      <c r="PVF211" s="572"/>
      <c r="PVG211" s="572"/>
      <c r="PVH211" s="572"/>
      <c r="PVI211" s="572"/>
      <c r="PVJ211" s="572"/>
      <c r="PVK211" s="572"/>
      <c r="PVL211" s="572"/>
      <c r="PVM211" s="572"/>
      <c r="PVN211" s="572"/>
      <c r="PVO211" s="572"/>
      <c r="PVP211" s="572"/>
      <c r="PVQ211" s="572"/>
      <c r="PVR211" s="572"/>
      <c r="PVS211" s="572"/>
      <c r="PVT211" s="572"/>
      <c r="PVU211" s="572"/>
      <c r="PVV211" s="572"/>
      <c r="PVW211" s="572"/>
      <c r="PVX211" s="572"/>
      <c r="PVY211" s="572"/>
      <c r="PVZ211" s="572"/>
      <c r="PWA211" s="572"/>
      <c r="PWB211" s="572"/>
      <c r="PWC211" s="572"/>
      <c r="PWD211" s="572"/>
      <c r="PWE211" s="572"/>
      <c r="PWF211" s="572"/>
      <c r="PWG211" s="572"/>
      <c r="PWH211" s="572"/>
      <c r="PWI211" s="572"/>
      <c r="PWJ211" s="572"/>
      <c r="PWK211" s="572"/>
      <c r="PWL211" s="572"/>
      <c r="PWM211" s="572"/>
      <c r="PWN211" s="572"/>
      <c r="PWO211" s="572"/>
      <c r="PWP211" s="572"/>
      <c r="PWQ211" s="572"/>
      <c r="PWR211" s="572"/>
      <c r="PWS211" s="572"/>
      <c r="PWT211" s="572"/>
      <c r="PWU211" s="572"/>
      <c r="PWV211" s="572"/>
      <c r="PWW211" s="572"/>
      <c r="PWX211" s="572"/>
      <c r="PWY211" s="572"/>
      <c r="PWZ211" s="572"/>
      <c r="PXA211" s="572"/>
      <c r="PXB211" s="572"/>
      <c r="PXC211" s="572"/>
      <c r="PXD211" s="572"/>
      <c r="PXE211" s="572"/>
      <c r="PXF211" s="572"/>
      <c r="PXG211" s="572"/>
      <c r="PXH211" s="572"/>
      <c r="PXI211" s="572"/>
      <c r="PXJ211" s="572"/>
      <c r="PXK211" s="572"/>
      <c r="PXL211" s="572"/>
      <c r="PXM211" s="572"/>
      <c r="PXN211" s="572"/>
      <c r="PXO211" s="572"/>
      <c r="PXP211" s="572"/>
      <c r="PXQ211" s="572"/>
      <c r="PXR211" s="572"/>
      <c r="PXS211" s="572"/>
      <c r="PXT211" s="572"/>
      <c r="PXU211" s="572"/>
      <c r="PXV211" s="572"/>
      <c r="PXW211" s="572"/>
      <c r="PXX211" s="572"/>
      <c r="PXY211" s="572"/>
      <c r="PXZ211" s="572"/>
      <c r="PYA211" s="572"/>
      <c r="PYB211" s="572"/>
      <c r="PYC211" s="572"/>
      <c r="PYD211" s="572"/>
      <c r="PYE211" s="572"/>
      <c r="PYF211" s="572"/>
      <c r="PYG211" s="572"/>
      <c r="PYH211" s="572"/>
      <c r="PYI211" s="572"/>
      <c r="PYJ211" s="572"/>
      <c r="PYK211" s="572"/>
      <c r="PYL211" s="572"/>
      <c r="PYM211" s="572"/>
      <c r="PYN211" s="572"/>
      <c r="PYO211" s="572"/>
      <c r="PYP211" s="572"/>
      <c r="PYQ211" s="572"/>
      <c r="PYR211" s="572"/>
      <c r="PYS211" s="572"/>
      <c r="PYT211" s="572"/>
      <c r="PYU211" s="572"/>
      <c r="PYV211" s="572"/>
      <c r="PYW211" s="572"/>
      <c r="PYX211" s="572"/>
      <c r="PYY211" s="572"/>
      <c r="PYZ211" s="572"/>
      <c r="PZA211" s="572"/>
      <c r="PZB211" s="572"/>
      <c r="PZC211" s="572"/>
      <c r="PZD211" s="572"/>
      <c r="PZE211" s="572"/>
      <c r="PZF211" s="572"/>
      <c r="PZG211" s="572"/>
      <c r="PZH211" s="572"/>
      <c r="PZI211" s="572"/>
      <c r="PZJ211" s="572"/>
      <c r="PZK211" s="572"/>
      <c r="PZL211" s="572"/>
      <c r="PZM211" s="572"/>
      <c r="PZN211" s="572"/>
      <c r="PZO211" s="572"/>
      <c r="PZP211" s="572"/>
      <c r="PZQ211" s="572"/>
      <c r="PZR211" s="572"/>
      <c r="PZS211" s="572"/>
      <c r="PZT211" s="572"/>
      <c r="PZU211" s="572"/>
      <c r="PZV211" s="572"/>
      <c r="PZW211" s="572"/>
      <c r="PZX211" s="572"/>
      <c r="PZY211" s="572"/>
      <c r="PZZ211" s="572"/>
      <c r="QAA211" s="572"/>
      <c r="QAB211" s="572"/>
      <c r="QAC211" s="572"/>
      <c r="QAD211" s="572"/>
      <c r="QAE211" s="572"/>
      <c r="QAF211" s="572"/>
      <c r="QAG211" s="572"/>
      <c r="QAH211" s="572"/>
      <c r="QAI211" s="572"/>
      <c r="QAJ211" s="572"/>
      <c r="QAK211" s="572"/>
      <c r="QAL211" s="572"/>
      <c r="QAM211" s="572"/>
      <c r="QAN211" s="572"/>
      <c r="QAO211" s="572"/>
      <c r="QAP211" s="572"/>
      <c r="QAQ211" s="572"/>
      <c r="QAR211" s="572"/>
      <c r="QAS211" s="572"/>
      <c r="QAT211" s="572"/>
      <c r="QAU211" s="572"/>
      <c r="QAV211" s="572"/>
      <c r="QAW211" s="572"/>
      <c r="QAX211" s="572"/>
      <c r="QAY211" s="572"/>
      <c r="QAZ211" s="572"/>
      <c r="QBA211" s="572"/>
      <c r="QBB211" s="572"/>
      <c r="QBC211" s="572"/>
      <c r="QBD211" s="572"/>
      <c r="QBE211" s="572"/>
      <c r="QBF211" s="572"/>
      <c r="QBG211" s="572"/>
      <c r="QBH211" s="572"/>
      <c r="QBI211" s="572"/>
      <c r="QBJ211" s="572"/>
      <c r="QBK211" s="572"/>
      <c r="QBL211" s="572"/>
      <c r="QBM211" s="572"/>
      <c r="QBN211" s="572"/>
      <c r="QBO211" s="572"/>
      <c r="QBP211" s="572"/>
      <c r="QBQ211" s="572"/>
      <c r="QBR211" s="572"/>
      <c r="QBS211" s="572"/>
      <c r="QBT211" s="572"/>
      <c r="QBU211" s="572"/>
      <c r="QBV211" s="572"/>
      <c r="QBW211" s="572"/>
      <c r="QBX211" s="572"/>
      <c r="QBY211" s="572"/>
      <c r="QBZ211" s="572"/>
      <c r="QCA211" s="572"/>
      <c r="QCB211" s="572"/>
      <c r="QCC211" s="572"/>
      <c r="QCD211" s="572"/>
      <c r="QCE211" s="572"/>
      <c r="QCF211" s="572"/>
      <c r="QCG211" s="572"/>
      <c r="QCH211" s="572"/>
      <c r="QCI211" s="572"/>
      <c r="QCJ211" s="572"/>
      <c r="QCK211" s="572"/>
      <c r="QCL211" s="572"/>
      <c r="QCM211" s="572"/>
      <c r="QCN211" s="572"/>
      <c r="QCO211" s="572"/>
      <c r="QCP211" s="572"/>
      <c r="QCQ211" s="572"/>
      <c r="QCR211" s="572"/>
      <c r="QCS211" s="572"/>
      <c r="QCT211" s="572"/>
      <c r="QCU211" s="572"/>
      <c r="QCV211" s="572"/>
      <c r="QCW211" s="572"/>
      <c r="QCX211" s="572"/>
      <c r="QCY211" s="572"/>
      <c r="QCZ211" s="572"/>
      <c r="QDA211" s="572"/>
      <c r="QDB211" s="572"/>
      <c r="QDC211" s="572"/>
      <c r="QDD211" s="572"/>
      <c r="QDE211" s="572"/>
      <c r="QDF211" s="572"/>
      <c r="QDG211" s="572"/>
      <c r="QDH211" s="572"/>
      <c r="QDI211" s="572"/>
      <c r="QDJ211" s="572"/>
      <c r="QDK211" s="572"/>
      <c r="QDL211" s="572"/>
      <c r="QDM211" s="572"/>
      <c r="QDN211" s="572"/>
      <c r="QDO211" s="572"/>
      <c r="QDP211" s="572"/>
      <c r="QDQ211" s="572"/>
      <c r="QDR211" s="572"/>
      <c r="QDS211" s="572"/>
      <c r="QDT211" s="572"/>
      <c r="QDU211" s="572"/>
      <c r="QDV211" s="572"/>
      <c r="QDW211" s="572"/>
      <c r="QDX211" s="572"/>
      <c r="QDY211" s="572"/>
      <c r="QDZ211" s="572"/>
      <c r="QEA211" s="572"/>
      <c r="QEB211" s="572"/>
      <c r="QEC211" s="572"/>
      <c r="QED211" s="572"/>
      <c r="QEE211" s="572"/>
      <c r="QEF211" s="572"/>
      <c r="QEG211" s="572"/>
      <c r="QEH211" s="572"/>
      <c r="QEI211" s="572"/>
      <c r="QEJ211" s="572"/>
      <c r="QEK211" s="572"/>
      <c r="QEL211" s="572"/>
      <c r="QEM211" s="572"/>
      <c r="QEN211" s="572"/>
      <c r="QEO211" s="572"/>
      <c r="QEP211" s="572"/>
      <c r="QEQ211" s="572"/>
      <c r="QER211" s="572"/>
      <c r="QES211" s="572"/>
      <c r="QET211" s="572"/>
      <c r="QEU211" s="572"/>
      <c r="QEV211" s="572"/>
      <c r="QEW211" s="572"/>
      <c r="QEX211" s="572"/>
      <c r="QEY211" s="572"/>
      <c r="QEZ211" s="572"/>
      <c r="QFA211" s="572"/>
      <c r="QFB211" s="572"/>
      <c r="QFC211" s="572"/>
      <c r="QFD211" s="572"/>
      <c r="QFE211" s="572"/>
      <c r="QFF211" s="572"/>
      <c r="QFG211" s="572"/>
      <c r="QFH211" s="572"/>
      <c r="QFI211" s="572"/>
      <c r="QFJ211" s="572"/>
      <c r="QFK211" s="572"/>
      <c r="QFL211" s="572"/>
      <c r="QFM211" s="572"/>
      <c r="QFN211" s="572"/>
      <c r="QFO211" s="572"/>
      <c r="QFP211" s="572"/>
      <c r="QFQ211" s="572"/>
      <c r="QFR211" s="572"/>
      <c r="QFS211" s="572"/>
      <c r="QFT211" s="572"/>
      <c r="QFU211" s="572"/>
      <c r="QFV211" s="572"/>
      <c r="QFW211" s="572"/>
      <c r="QFX211" s="572"/>
      <c r="QFY211" s="572"/>
      <c r="QFZ211" s="572"/>
      <c r="QGA211" s="572"/>
      <c r="QGB211" s="572"/>
      <c r="QGC211" s="572"/>
      <c r="QGD211" s="572"/>
      <c r="QGE211" s="572"/>
      <c r="QGF211" s="572"/>
      <c r="QGG211" s="572"/>
      <c r="QGH211" s="572"/>
      <c r="QGI211" s="572"/>
      <c r="QGJ211" s="572"/>
      <c r="QGK211" s="572"/>
      <c r="QGL211" s="572"/>
      <c r="QGM211" s="572"/>
      <c r="QGN211" s="572"/>
      <c r="QGO211" s="572"/>
      <c r="QGP211" s="572"/>
      <c r="QGQ211" s="572"/>
      <c r="QGR211" s="572"/>
      <c r="QGS211" s="572"/>
      <c r="QGT211" s="572"/>
      <c r="QGU211" s="572"/>
      <c r="QGV211" s="572"/>
      <c r="QGW211" s="572"/>
      <c r="QGX211" s="572"/>
      <c r="QGY211" s="572"/>
      <c r="QGZ211" s="572"/>
      <c r="QHA211" s="572"/>
      <c r="QHB211" s="572"/>
      <c r="QHC211" s="572"/>
      <c r="QHD211" s="572"/>
      <c r="QHE211" s="572"/>
      <c r="QHF211" s="572"/>
      <c r="QHG211" s="572"/>
      <c r="QHH211" s="572"/>
      <c r="QHI211" s="572"/>
      <c r="QHJ211" s="572"/>
      <c r="QHK211" s="572"/>
      <c r="QHL211" s="572"/>
      <c r="QHM211" s="572"/>
      <c r="QHN211" s="572"/>
      <c r="QHO211" s="572"/>
      <c r="QHP211" s="572"/>
      <c r="QHQ211" s="572"/>
      <c r="QHR211" s="572"/>
      <c r="QHS211" s="572"/>
      <c r="QHT211" s="572"/>
      <c r="QHU211" s="572"/>
      <c r="QHV211" s="572"/>
      <c r="QHW211" s="572"/>
      <c r="QHX211" s="572"/>
      <c r="QHY211" s="572"/>
      <c r="QHZ211" s="572"/>
      <c r="QIA211" s="572"/>
      <c r="QIB211" s="572"/>
      <c r="QIC211" s="572"/>
      <c r="QID211" s="572"/>
      <c r="QIE211" s="572"/>
      <c r="QIF211" s="572"/>
      <c r="QIG211" s="572"/>
      <c r="QIH211" s="572"/>
      <c r="QII211" s="572"/>
      <c r="QIJ211" s="572"/>
      <c r="QIK211" s="572"/>
      <c r="QIL211" s="572"/>
      <c r="QIM211" s="572"/>
      <c r="QIN211" s="572"/>
      <c r="QIO211" s="572"/>
      <c r="QIP211" s="572"/>
      <c r="QIQ211" s="572"/>
      <c r="QIR211" s="572"/>
      <c r="QIS211" s="572"/>
      <c r="QIT211" s="572"/>
      <c r="QIU211" s="572"/>
      <c r="QIV211" s="572"/>
      <c r="QIW211" s="572"/>
      <c r="QIX211" s="572"/>
      <c r="QIY211" s="572"/>
      <c r="QIZ211" s="572"/>
      <c r="QJA211" s="572"/>
      <c r="QJB211" s="572"/>
      <c r="QJC211" s="572"/>
      <c r="QJD211" s="572"/>
      <c r="QJE211" s="572"/>
      <c r="QJF211" s="572"/>
      <c r="QJG211" s="572"/>
      <c r="QJH211" s="572"/>
      <c r="QJI211" s="572"/>
      <c r="QJJ211" s="572"/>
      <c r="QJK211" s="572"/>
      <c r="QJL211" s="572"/>
      <c r="QJM211" s="572"/>
      <c r="QJN211" s="572"/>
      <c r="QJO211" s="572"/>
      <c r="QJP211" s="572"/>
      <c r="QJQ211" s="572"/>
      <c r="QJR211" s="572"/>
      <c r="QJS211" s="572"/>
      <c r="QJT211" s="572"/>
      <c r="QJU211" s="572"/>
      <c r="QJV211" s="572"/>
      <c r="QJW211" s="572"/>
      <c r="QJX211" s="572"/>
      <c r="QJY211" s="572"/>
      <c r="QJZ211" s="572"/>
      <c r="QKA211" s="572"/>
      <c r="QKB211" s="572"/>
      <c r="QKC211" s="572"/>
      <c r="QKD211" s="572"/>
      <c r="QKE211" s="572"/>
      <c r="QKF211" s="572"/>
      <c r="QKG211" s="572"/>
      <c r="QKH211" s="572"/>
      <c r="QKI211" s="572"/>
      <c r="QKJ211" s="572"/>
      <c r="QKK211" s="572"/>
      <c r="QKL211" s="572"/>
      <c r="QKM211" s="572"/>
      <c r="QKN211" s="572"/>
      <c r="QKO211" s="572"/>
      <c r="QKP211" s="572"/>
      <c r="QKQ211" s="572"/>
      <c r="QKR211" s="572"/>
      <c r="QKS211" s="572"/>
      <c r="QKT211" s="572"/>
      <c r="QKU211" s="572"/>
      <c r="QKV211" s="572"/>
      <c r="QKW211" s="572"/>
      <c r="QKX211" s="572"/>
      <c r="QKY211" s="572"/>
      <c r="QKZ211" s="572"/>
      <c r="QLA211" s="572"/>
      <c r="QLB211" s="572"/>
      <c r="QLC211" s="572"/>
      <c r="QLD211" s="572"/>
      <c r="QLE211" s="572"/>
      <c r="QLF211" s="572"/>
      <c r="QLG211" s="572"/>
      <c r="QLH211" s="572"/>
      <c r="QLI211" s="572"/>
      <c r="QLJ211" s="572"/>
      <c r="QLK211" s="572"/>
      <c r="QLL211" s="572"/>
      <c r="QLM211" s="572"/>
      <c r="QLN211" s="572"/>
      <c r="QLO211" s="572"/>
      <c r="QLP211" s="572"/>
      <c r="QLQ211" s="572"/>
      <c r="QLR211" s="572"/>
      <c r="QLS211" s="572"/>
      <c r="QLT211" s="572"/>
      <c r="QLU211" s="572"/>
      <c r="QLV211" s="572"/>
      <c r="QLW211" s="572"/>
      <c r="QLX211" s="572"/>
      <c r="QLY211" s="572"/>
      <c r="QLZ211" s="572"/>
      <c r="QMA211" s="572"/>
      <c r="QMB211" s="572"/>
      <c r="QMC211" s="572"/>
      <c r="QMD211" s="572"/>
      <c r="QME211" s="572"/>
      <c r="QMF211" s="572"/>
      <c r="QMG211" s="572"/>
      <c r="QMH211" s="572"/>
      <c r="QMI211" s="572"/>
      <c r="QMJ211" s="572"/>
      <c r="QMK211" s="572"/>
      <c r="QML211" s="572"/>
      <c r="QMM211" s="572"/>
      <c r="QMN211" s="572"/>
      <c r="QMO211" s="572"/>
      <c r="QMP211" s="572"/>
      <c r="QMQ211" s="572"/>
      <c r="QMR211" s="572"/>
      <c r="QMS211" s="572"/>
      <c r="QMT211" s="572"/>
      <c r="QMU211" s="572"/>
      <c r="QMV211" s="572"/>
      <c r="QMW211" s="572"/>
      <c r="QMX211" s="572"/>
      <c r="QMY211" s="572"/>
      <c r="QMZ211" s="572"/>
      <c r="QNA211" s="572"/>
      <c r="QNB211" s="572"/>
      <c r="QNC211" s="572"/>
      <c r="QND211" s="572"/>
      <c r="QNE211" s="572"/>
      <c r="QNF211" s="572"/>
      <c r="QNG211" s="572"/>
      <c r="QNH211" s="572"/>
      <c r="QNI211" s="572"/>
      <c r="QNJ211" s="572"/>
      <c r="QNK211" s="572"/>
      <c r="QNL211" s="572"/>
      <c r="QNM211" s="572"/>
      <c r="QNN211" s="572"/>
      <c r="QNO211" s="572"/>
      <c r="QNP211" s="572"/>
      <c r="QNQ211" s="572"/>
      <c r="QNR211" s="572"/>
      <c r="QNS211" s="572"/>
      <c r="QNT211" s="572"/>
      <c r="QNU211" s="572"/>
      <c r="QNV211" s="572"/>
      <c r="QNW211" s="572"/>
      <c r="QNX211" s="572"/>
      <c r="QNY211" s="572"/>
      <c r="QNZ211" s="572"/>
      <c r="QOA211" s="572"/>
      <c r="QOB211" s="572"/>
      <c r="QOC211" s="572"/>
      <c r="QOD211" s="572"/>
      <c r="QOE211" s="572"/>
      <c r="QOF211" s="572"/>
      <c r="QOG211" s="572"/>
      <c r="QOH211" s="572"/>
      <c r="QOI211" s="572"/>
      <c r="QOJ211" s="572"/>
      <c r="QOK211" s="572"/>
      <c r="QOL211" s="572"/>
      <c r="QOM211" s="572"/>
      <c r="QON211" s="572"/>
      <c r="QOO211" s="572"/>
      <c r="QOP211" s="572"/>
      <c r="QOQ211" s="572"/>
      <c r="QOR211" s="572"/>
      <c r="QOS211" s="572"/>
      <c r="QOT211" s="572"/>
      <c r="QOU211" s="572"/>
      <c r="QOV211" s="572"/>
      <c r="QOW211" s="572"/>
      <c r="QOX211" s="572"/>
      <c r="QOY211" s="572"/>
      <c r="QOZ211" s="572"/>
      <c r="QPA211" s="572"/>
      <c r="QPB211" s="572"/>
      <c r="QPC211" s="572"/>
      <c r="QPD211" s="572"/>
      <c r="QPE211" s="572"/>
      <c r="QPF211" s="572"/>
      <c r="QPG211" s="572"/>
      <c r="QPH211" s="572"/>
      <c r="QPI211" s="572"/>
      <c r="QPJ211" s="572"/>
      <c r="QPK211" s="572"/>
      <c r="QPL211" s="572"/>
      <c r="QPM211" s="572"/>
      <c r="QPN211" s="572"/>
      <c r="QPO211" s="572"/>
      <c r="QPP211" s="572"/>
      <c r="QPQ211" s="572"/>
      <c r="QPR211" s="572"/>
      <c r="QPS211" s="572"/>
      <c r="QPT211" s="572"/>
      <c r="QPU211" s="572"/>
      <c r="QPV211" s="572"/>
      <c r="QPW211" s="572"/>
      <c r="QPX211" s="572"/>
      <c r="QPY211" s="572"/>
      <c r="QPZ211" s="572"/>
      <c r="QQA211" s="572"/>
      <c r="QQB211" s="572"/>
      <c r="QQC211" s="572"/>
      <c r="QQD211" s="572"/>
      <c r="QQE211" s="572"/>
      <c r="QQF211" s="572"/>
      <c r="QQG211" s="572"/>
      <c r="QQH211" s="572"/>
      <c r="QQI211" s="572"/>
      <c r="QQJ211" s="572"/>
      <c r="QQK211" s="572"/>
      <c r="QQL211" s="572"/>
      <c r="QQM211" s="572"/>
      <c r="QQN211" s="572"/>
      <c r="QQO211" s="572"/>
      <c r="QQP211" s="572"/>
      <c r="QQQ211" s="572"/>
      <c r="QQR211" s="572"/>
      <c r="QQS211" s="572"/>
      <c r="QQT211" s="572"/>
      <c r="QQU211" s="572"/>
      <c r="QQV211" s="572"/>
      <c r="QQW211" s="572"/>
      <c r="QQX211" s="572"/>
      <c r="QQY211" s="572"/>
      <c r="QQZ211" s="572"/>
      <c r="QRA211" s="572"/>
      <c r="QRB211" s="572"/>
      <c r="QRC211" s="572"/>
      <c r="QRD211" s="572"/>
      <c r="QRE211" s="572"/>
      <c r="QRF211" s="572"/>
      <c r="QRG211" s="572"/>
      <c r="QRH211" s="572"/>
      <c r="QRI211" s="572"/>
      <c r="QRJ211" s="572"/>
      <c r="QRK211" s="572"/>
      <c r="QRL211" s="572"/>
      <c r="QRM211" s="572"/>
      <c r="QRN211" s="572"/>
      <c r="QRO211" s="572"/>
      <c r="QRP211" s="572"/>
      <c r="QRQ211" s="572"/>
      <c r="QRR211" s="572"/>
      <c r="QRS211" s="572"/>
      <c r="QRT211" s="572"/>
      <c r="QRU211" s="572"/>
      <c r="QRV211" s="572"/>
      <c r="QRW211" s="572"/>
      <c r="QRX211" s="572"/>
      <c r="QRY211" s="572"/>
      <c r="QRZ211" s="572"/>
      <c r="QSA211" s="572"/>
      <c r="QSB211" s="572"/>
      <c r="QSC211" s="572"/>
      <c r="QSD211" s="572"/>
      <c r="QSE211" s="572"/>
      <c r="QSF211" s="572"/>
      <c r="QSG211" s="572"/>
      <c r="QSH211" s="572"/>
      <c r="QSI211" s="572"/>
      <c r="QSJ211" s="572"/>
      <c r="QSK211" s="572"/>
      <c r="QSL211" s="572"/>
      <c r="QSM211" s="572"/>
      <c r="QSN211" s="572"/>
      <c r="QSO211" s="572"/>
      <c r="QSP211" s="572"/>
      <c r="QSQ211" s="572"/>
      <c r="QSR211" s="572"/>
      <c r="QSS211" s="572"/>
      <c r="QST211" s="572"/>
      <c r="QSU211" s="572"/>
      <c r="QSV211" s="572"/>
      <c r="QSW211" s="572"/>
      <c r="QSX211" s="572"/>
      <c r="QSY211" s="572"/>
      <c r="QSZ211" s="572"/>
      <c r="QTA211" s="572"/>
      <c r="QTB211" s="572"/>
      <c r="QTC211" s="572"/>
      <c r="QTD211" s="572"/>
      <c r="QTE211" s="572"/>
      <c r="QTF211" s="572"/>
      <c r="QTG211" s="572"/>
      <c r="QTH211" s="572"/>
      <c r="QTI211" s="572"/>
      <c r="QTJ211" s="572"/>
      <c r="QTK211" s="572"/>
      <c r="QTL211" s="572"/>
      <c r="QTM211" s="572"/>
      <c r="QTN211" s="572"/>
      <c r="QTO211" s="572"/>
      <c r="QTP211" s="572"/>
      <c r="QTQ211" s="572"/>
      <c r="QTR211" s="572"/>
      <c r="QTS211" s="572"/>
      <c r="QTT211" s="572"/>
      <c r="QTU211" s="572"/>
      <c r="QTV211" s="572"/>
      <c r="QTW211" s="572"/>
      <c r="QTX211" s="572"/>
      <c r="QTY211" s="572"/>
      <c r="QTZ211" s="572"/>
      <c r="QUA211" s="572"/>
      <c r="QUB211" s="572"/>
      <c r="QUC211" s="572"/>
      <c r="QUD211" s="572"/>
      <c r="QUE211" s="572"/>
      <c r="QUF211" s="572"/>
      <c r="QUG211" s="572"/>
      <c r="QUH211" s="572"/>
      <c r="QUI211" s="572"/>
      <c r="QUJ211" s="572"/>
      <c r="QUK211" s="572"/>
      <c r="QUL211" s="572"/>
      <c r="QUM211" s="572"/>
      <c r="QUN211" s="572"/>
      <c r="QUO211" s="572"/>
      <c r="QUP211" s="572"/>
      <c r="QUQ211" s="572"/>
      <c r="QUR211" s="572"/>
      <c r="QUS211" s="572"/>
      <c r="QUT211" s="572"/>
      <c r="QUU211" s="572"/>
      <c r="QUV211" s="572"/>
      <c r="QUW211" s="572"/>
      <c r="QUX211" s="572"/>
      <c r="QUY211" s="572"/>
      <c r="QUZ211" s="572"/>
      <c r="QVA211" s="572"/>
      <c r="QVB211" s="572"/>
      <c r="QVC211" s="572"/>
      <c r="QVD211" s="572"/>
      <c r="QVE211" s="572"/>
      <c r="QVF211" s="572"/>
      <c r="QVG211" s="572"/>
      <c r="QVH211" s="572"/>
      <c r="QVI211" s="572"/>
      <c r="QVJ211" s="572"/>
      <c r="QVK211" s="572"/>
      <c r="QVL211" s="572"/>
      <c r="QVM211" s="572"/>
      <c r="QVN211" s="572"/>
      <c r="QVO211" s="572"/>
      <c r="QVP211" s="572"/>
      <c r="QVQ211" s="572"/>
      <c r="QVR211" s="572"/>
      <c r="QVS211" s="572"/>
      <c r="QVT211" s="572"/>
      <c r="QVU211" s="572"/>
      <c r="QVV211" s="572"/>
      <c r="QVW211" s="572"/>
      <c r="QVX211" s="572"/>
      <c r="QVY211" s="572"/>
      <c r="QVZ211" s="572"/>
      <c r="QWA211" s="572"/>
      <c r="QWB211" s="572"/>
      <c r="QWC211" s="572"/>
      <c r="QWD211" s="572"/>
      <c r="QWE211" s="572"/>
      <c r="QWF211" s="572"/>
      <c r="QWG211" s="572"/>
      <c r="QWH211" s="572"/>
      <c r="QWI211" s="572"/>
      <c r="QWJ211" s="572"/>
      <c r="QWK211" s="572"/>
      <c r="QWL211" s="572"/>
      <c r="QWM211" s="572"/>
      <c r="QWN211" s="572"/>
      <c r="QWO211" s="572"/>
      <c r="QWP211" s="572"/>
      <c r="QWQ211" s="572"/>
      <c r="QWR211" s="572"/>
      <c r="QWS211" s="572"/>
      <c r="QWT211" s="572"/>
      <c r="QWU211" s="572"/>
      <c r="QWV211" s="572"/>
      <c r="QWW211" s="572"/>
      <c r="QWX211" s="572"/>
      <c r="QWY211" s="572"/>
      <c r="QWZ211" s="572"/>
      <c r="QXA211" s="572"/>
      <c r="QXB211" s="572"/>
      <c r="QXC211" s="572"/>
      <c r="QXD211" s="572"/>
      <c r="QXE211" s="572"/>
      <c r="QXF211" s="572"/>
      <c r="QXG211" s="572"/>
      <c r="QXH211" s="572"/>
      <c r="QXI211" s="572"/>
      <c r="QXJ211" s="572"/>
      <c r="QXK211" s="572"/>
      <c r="QXL211" s="572"/>
      <c r="QXM211" s="572"/>
      <c r="QXN211" s="572"/>
      <c r="QXO211" s="572"/>
      <c r="QXP211" s="572"/>
      <c r="QXQ211" s="572"/>
      <c r="QXR211" s="572"/>
      <c r="QXS211" s="572"/>
      <c r="QXT211" s="572"/>
      <c r="QXU211" s="572"/>
      <c r="QXV211" s="572"/>
      <c r="QXW211" s="572"/>
      <c r="QXX211" s="572"/>
      <c r="QXY211" s="572"/>
      <c r="QXZ211" s="572"/>
      <c r="QYA211" s="572"/>
      <c r="QYB211" s="572"/>
      <c r="QYC211" s="572"/>
      <c r="QYD211" s="572"/>
      <c r="QYE211" s="572"/>
      <c r="QYF211" s="572"/>
      <c r="QYG211" s="572"/>
      <c r="QYH211" s="572"/>
      <c r="QYI211" s="572"/>
      <c r="QYJ211" s="572"/>
      <c r="QYK211" s="572"/>
      <c r="QYL211" s="572"/>
      <c r="QYM211" s="572"/>
      <c r="QYN211" s="572"/>
      <c r="QYO211" s="572"/>
      <c r="QYP211" s="572"/>
      <c r="QYQ211" s="572"/>
      <c r="QYR211" s="572"/>
      <c r="QYS211" s="572"/>
      <c r="QYT211" s="572"/>
      <c r="QYU211" s="572"/>
      <c r="QYV211" s="572"/>
      <c r="QYW211" s="572"/>
      <c r="QYX211" s="572"/>
      <c r="QYY211" s="572"/>
      <c r="QYZ211" s="572"/>
      <c r="QZA211" s="572"/>
      <c r="QZB211" s="572"/>
      <c r="QZC211" s="572"/>
      <c r="QZD211" s="572"/>
      <c r="QZE211" s="572"/>
      <c r="QZF211" s="572"/>
      <c r="QZG211" s="572"/>
      <c r="QZH211" s="572"/>
      <c r="QZI211" s="572"/>
      <c r="QZJ211" s="572"/>
      <c r="QZK211" s="572"/>
      <c r="QZL211" s="572"/>
      <c r="QZM211" s="572"/>
      <c r="QZN211" s="572"/>
      <c r="QZO211" s="572"/>
      <c r="QZP211" s="572"/>
      <c r="QZQ211" s="572"/>
      <c r="QZR211" s="572"/>
      <c r="QZS211" s="572"/>
      <c r="QZT211" s="572"/>
      <c r="QZU211" s="572"/>
      <c r="QZV211" s="572"/>
      <c r="QZW211" s="572"/>
      <c r="QZX211" s="572"/>
      <c r="QZY211" s="572"/>
      <c r="QZZ211" s="572"/>
      <c r="RAA211" s="572"/>
      <c r="RAB211" s="572"/>
      <c r="RAC211" s="572"/>
      <c r="RAD211" s="572"/>
      <c r="RAE211" s="572"/>
      <c r="RAF211" s="572"/>
      <c r="RAG211" s="572"/>
      <c r="RAH211" s="572"/>
      <c r="RAI211" s="572"/>
      <c r="RAJ211" s="572"/>
      <c r="RAK211" s="572"/>
      <c r="RAL211" s="572"/>
      <c r="RAM211" s="572"/>
      <c r="RAN211" s="572"/>
      <c r="RAO211" s="572"/>
      <c r="RAP211" s="572"/>
      <c r="RAQ211" s="572"/>
      <c r="RAR211" s="572"/>
      <c r="RAS211" s="572"/>
      <c r="RAT211" s="572"/>
      <c r="RAU211" s="572"/>
      <c r="RAV211" s="572"/>
      <c r="RAW211" s="572"/>
      <c r="RAX211" s="572"/>
      <c r="RAY211" s="572"/>
      <c r="RAZ211" s="572"/>
      <c r="RBA211" s="572"/>
      <c r="RBB211" s="572"/>
      <c r="RBC211" s="572"/>
      <c r="RBD211" s="572"/>
      <c r="RBE211" s="572"/>
      <c r="RBF211" s="572"/>
      <c r="RBG211" s="572"/>
      <c r="RBH211" s="572"/>
      <c r="RBI211" s="572"/>
      <c r="RBJ211" s="572"/>
      <c r="RBK211" s="572"/>
      <c r="RBL211" s="572"/>
      <c r="RBM211" s="572"/>
      <c r="RBN211" s="572"/>
      <c r="RBO211" s="572"/>
      <c r="RBP211" s="572"/>
      <c r="RBQ211" s="572"/>
      <c r="RBR211" s="572"/>
      <c r="RBS211" s="572"/>
      <c r="RBT211" s="572"/>
      <c r="RBU211" s="572"/>
      <c r="RBV211" s="572"/>
      <c r="RBW211" s="572"/>
      <c r="RBX211" s="572"/>
      <c r="RBY211" s="572"/>
      <c r="RBZ211" s="572"/>
      <c r="RCA211" s="572"/>
      <c r="RCB211" s="572"/>
      <c r="RCC211" s="572"/>
      <c r="RCD211" s="572"/>
      <c r="RCE211" s="572"/>
      <c r="RCF211" s="572"/>
      <c r="RCG211" s="572"/>
      <c r="RCH211" s="572"/>
      <c r="RCI211" s="572"/>
      <c r="RCJ211" s="572"/>
      <c r="RCK211" s="572"/>
      <c r="RCL211" s="572"/>
      <c r="RCM211" s="572"/>
      <c r="RCN211" s="572"/>
      <c r="RCO211" s="572"/>
      <c r="RCP211" s="572"/>
      <c r="RCQ211" s="572"/>
      <c r="RCR211" s="572"/>
      <c r="RCS211" s="572"/>
      <c r="RCT211" s="572"/>
      <c r="RCU211" s="572"/>
      <c r="RCV211" s="572"/>
      <c r="RCW211" s="572"/>
      <c r="RCX211" s="572"/>
      <c r="RCY211" s="572"/>
      <c r="RCZ211" s="572"/>
      <c r="RDA211" s="572"/>
      <c r="RDB211" s="572"/>
      <c r="RDC211" s="572"/>
      <c r="RDD211" s="572"/>
      <c r="RDE211" s="572"/>
      <c r="RDF211" s="572"/>
      <c r="RDG211" s="572"/>
      <c r="RDH211" s="572"/>
      <c r="RDI211" s="572"/>
      <c r="RDJ211" s="572"/>
      <c r="RDK211" s="572"/>
      <c r="RDL211" s="572"/>
      <c r="RDM211" s="572"/>
      <c r="RDN211" s="572"/>
      <c r="RDO211" s="572"/>
      <c r="RDP211" s="572"/>
      <c r="RDQ211" s="572"/>
      <c r="RDR211" s="572"/>
      <c r="RDS211" s="572"/>
      <c r="RDT211" s="572"/>
      <c r="RDU211" s="572"/>
      <c r="RDV211" s="572"/>
      <c r="RDW211" s="572"/>
      <c r="RDX211" s="572"/>
      <c r="RDY211" s="572"/>
      <c r="RDZ211" s="572"/>
      <c r="REA211" s="572"/>
      <c r="REB211" s="572"/>
      <c r="REC211" s="572"/>
      <c r="RED211" s="572"/>
      <c r="REE211" s="572"/>
      <c r="REF211" s="572"/>
      <c r="REG211" s="572"/>
      <c r="REH211" s="572"/>
      <c r="REI211" s="572"/>
      <c r="REJ211" s="572"/>
      <c r="REK211" s="572"/>
      <c r="REL211" s="572"/>
      <c r="REM211" s="572"/>
      <c r="REN211" s="572"/>
      <c r="REO211" s="572"/>
      <c r="REP211" s="572"/>
      <c r="REQ211" s="572"/>
      <c r="RER211" s="572"/>
      <c r="RES211" s="572"/>
      <c r="RET211" s="572"/>
      <c r="REU211" s="572"/>
      <c r="REV211" s="572"/>
      <c r="REW211" s="572"/>
      <c r="REX211" s="572"/>
      <c r="REY211" s="572"/>
      <c r="REZ211" s="572"/>
      <c r="RFA211" s="572"/>
      <c r="RFB211" s="572"/>
      <c r="RFC211" s="572"/>
      <c r="RFD211" s="572"/>
      <c r="RFE211" s="572"/>
      <c r="RFF211" s="572"/>
      <c r="RFG211" s="572"/>
      <c r="RFH211" s="572"/>
      <c r="RFI211" s="572"/>
      <c r="RFJ211" s="572"/>
      <c r="RFK211" s="572"/>
      <c r="RFL211" s="572"/>
      <c r="RFM211" s="572"/>
      <c r="RFN211" s="572"/>
      <c r="RFO211" s="572"/>
      <c r="RFP211" s="572"/>
      <c r="RFQ211" s="572"/>
      <c r="RFR211" s="572"/>
      <c r="RFS211" s="572"/>
      <c r="RFT211" s="572"/>
      <c r="RFU211" s="572"/>
      <c r="RFV211" s="572"/>
      <c r="RFW211" s="572"/>
      <c r="RFX211" s="572"/>
      <c r="RFY211" s="572"/>
      <c r="RFZ211" s="572"/>
      <c r="RGA211" s="572"/>
      <c r="RGB211" s="572"/>
      <c r="RGC211" s="572"/>
      <c r="RGD211" s="572"/>
      <c r="RGE211" s="572"/>
      <c r="RGF211" s="572"/>
      <c r="RGG211" s="572"/>
      <c r="RGH211" s="572"/>
      <c r="RGI211" s="572"/>
      <c r="RGJ211" s="572"/>
      <c r="RGK211" s="572"/>
      <c r="RGL211" s="572"/>
      <c r="RGM211" s="572"/>
      <c r="RGN211" s="572"/>
      <c r="RGO211" s="572"/>
      <c r="RGP211" s="572"/>
      <c r="RGQ211" s="572"/>
      <c r="RGR211" s="572"/>
      <c r="RGS211" s="572"/>
      <c r="RGT211" s="572"/>
      <c r="RGU211" s="572"/>
      <c r="RGV211" s="572"/>
      <c r="RGW211" s="572"/>
      <c r="RGX211" s="572"/>
      <c r="RGY211" s="572"/>
      <c r="RGZ211" s="572"/>
      <c r="RHA211" s="572"/>
      <c r="RHB211" s="572"/>
      <c r="RHC211" s="572"/>
      <c r="RHD211" s="572"/>
      <c r="RHE211" s="572"/>
      <c r="RHF211" s="572"/>
      <c r="RHG211" s="572"/>
      <c r="RHH211" s="572"/>
      <c r="RHI211" s="572"/>
      <c r="RHJ211" s="572"/>
      <c r="RHK211" s="572"/>
      <c r="RHL211" s="572"/>
      <c r="RHM211" s="572"/>
      <c r="RHN211" s="572"/>
      <c r="RHO211" s="572"/>
      <c r="RHP211" s="572"/>
      <c r="RHQ211" s="572"/>
      <c r="RHR211" s="572"/>
      <c r="RHS211" s="572"/>
      <c r="RHT211" s="572"/>
      <c r="RHU211" s="572"/>
      <c r="RHV211" s="572"/>
      <c r="RHW211" s="572"/>
      <c r="RHX211" s="572"/>
      <c r="RHY211" s="572"/>
      <c r="RHZ211" s="572"/>
      <c r="RIA211" s="572"/>
      <c r="RIB211" s="572"/>
      <c r="RIC211" s="572"/>
      <c r="RID211" s="572"/>
      <c r="RIE211" s="572"/>
      <c r="RIF211" s="572"/>
      <c r="RIG211" s="572"/>
      <c r="RIH211" s="572"/>
      <c r="RII211" s="572"/>
      <c r="RIJ211" s="572"/>
      <c r="RIK211" s="572"/>
      <c r="RIL211" s="572"/>
      <c r="RIM211" s="572"/>
      <c r="RIN211" s="572"/>
      <c r="RIO211" s="572"/>
      <c r="RIP211" s="572"/>
      <c r="RIQ211" s="572"/>
      <c r="RIR211" s="572"/>
      <c r="RIS211" s="572"/>
      <c r="RIT211" s="572"/>
      <c r="RIU211" s="572"/>
      <c r="RIV211" s="572"/>
      <c r="RIW211" s="572"/>
      <c r="RIX211" s="572"/>
      <c r="RIY211" s="572"/>
      <c r="RIZ211" s="572"/>
      <c r="RJA211" s="572"/>
      <c r="RJB211" s="572"/>
      <c r="RJC211" s="572"/>
      <c r="RJD211" s="572"/>
      <c r="RJE211" s="572"/>
      <c r="RJF211" s="572"/>
      <c r="RJG211" s="572"/>
      <c r="RJH211" s="572"/>
      <c r="RJI211" s="572"/>
      <c r="RJJ211" s="572"/>
      <c r="RJK211" s="572"/>
      <c r="RJL211" s="572"/>
      <c r="RJM211" s="572"/>
      <c r="RJN211" s="572"/>
      <c r="RJO211" s="572"/>
      <c r="RJP211" s="572"/>
      <c r="RJQ211" s="572"/>
      <c r="RJR211" s="572"/>
      <c r="RJS211" s="572"/>
      <c r="RJT211" s="572"/>
      <c r="RJU211" s="572"/>
      <c r="RJV211" s="572"/>
      <c r="RJW211" s="572"/>
      <c r="RJX211" s="572"/>
      <c r="RJY211" s="572"/>
      <c r="RJZ211" s="572"/>
      <c r="RKA211" s="572"/>
      <c r="RKB211" s="572"/>
      <c r="RKC211" s="572"/>
      <c r="RKD211" s="572"/>
      <c r="RKE211" s="572"/>
      <c r="RKF211" s="572"/>
      <c r="RKG211" s="572"/>
      <c r="RKH211" s="572"/>
      <c r="RKI211" s="572"/>
      <c r="RKJ211" s="572"/>
      <c r="RKK211" s="572"/>
      <c r="RKL211" s="572"/>
      <c r="RKM211" s="572"/>
      <c r="RKN211" s="572"/>
      <c r="RKO211" s="572"/>
      <c r="RKP211" s="572"/>
      <c r="RKQ211" s="572"/>
      <c r="RKR211" s="572"/>
      <c r="RKS211" s="572"/>
      <c r="RKT211" s="572"/>
      <c r="RKU211" s="572"/>
      <c r="RKV211" s="572"/>
      <c r="RKW211" s="572"/>
      <c r="RKX211" s="572"/>
      <c r="RKY211" s="572"/>
      <c r="RKZ211" s="572"/>
      <c r="RLA211" s="572"/>
      <c r="RLB211" s="572"/>
      <c r="RLC211" s="572"/>
      <c r="RLD211" s="572"/>
      <c r="RLE211" s="572"/>
      <c r="RLF211" s="572"/>
      <c r="RLG211" s="572"/>
      <c r="RLH211" s="572"/>
      <c r="RLI211" s="572"/>
      <c r="RLJ211" s="572"/>
      <c r="RLK211" s="572"/>
      <c r="RLL211" s="572"/>
      <c r="RLM211" s="572"/>
      <c r="RLN211" s="572"/>
      <c r="RLO211" s="572"/>
      <c r="RLP211" s="572"/>
      <c r="RLQ211" s="572"/>
      <c r="RLR211" s="572"/>
      <c r="RLS211" s="572"/>
      <c r="RLT211" s="572"/>
      <c r="RLU211" s="572"/>
      <c r="RLV211" s="572"/>
      <c r="RLW211" s="572"/>
      <c r="RLX211" s="572"/>
      <c r="RLY211" s="572"/>
      <c r="RLZ211" s="572"/>
      <c r="RMA211" s="572"/>
      <c r="RMB211" s="572"/>
      <c r="RMC211" s="572"/>
      <c r="RMD211" s="572"/>
      <c r="RME211" s="572"/>
      <c r="RMF211" s="572"/>
      <c r="RMG211" s="572"/>
      <c r="RMH211" s="572"/>
      <c r="RMI211" s="572"/>
      <c r="RMJ211" s="572"/>
      <c r="RMK211" s="572"/>
      <c r="RML211" s="572"/>
      <c r="RMM211" s="572"/>
      <c r="RMN211" s="572"/>
      <c r="RMO211" s="572"/>
      <c r="RMP211" s="572"/>
      <c r="RMQ211" s="572"/>
      <c r="RMR211" s="572"/>
      <c r="RMS211" s="572"/>
      <c r="RMT211" s="572"/>
      <c r="RMU211" s="572"/>
      <c r="RMV211" s="572"/>
      <c r="RMW211" s="572"/>
      <c r="RMX211" s="572"/>
      <c r="RMY211" s="572"/>
      <c r="RMZ211" s="572"/>
      <c r="RNA211" s="572"/>
      <c r="RNB211" s="572"/>
      <c r="RNC211" s="572"/>
      <c r="RND211" s="572"/>
      <c r="RNE211" s="572"/>
      <c r="RNF211" s="572"/>
      <c r="RNG211" s="572"/>
      <c r="RNH211" s="572"/>
      <c r="RNI211" s="572"/>
      <c r="RNJ211" s="572"/>
      <c r="RNK211" s="572"/>
      <c r="RNL211" s="572"/>
      <c r="RNM211" s="572"/>
      <c r="RNN211" s="572"/>
      <c r="RNO211" s="572"/>
      <c r="RNP211" s="572"/>
      <c r="RNQ211" s="572"/>
      <c r="RNR211" s="572"/>
      <c r="RNS211" s="572"/>
      <c r="RNT211" s="572"/>
      <c r="RNU211" s="572"/>
      <c r="RNV211" s="572"/>
      <c r="RNW211" s="572"/>
      <c r="RNX211" s="572"/>
      <c r="RNY211" s="572"/>
      <c r="RNZ211" s="572"/>
      <c r="ROA211" s="572"/>
      <c r="ROB211" s="572"/>
      <c r="ROC211" s="572"/>
      <c r="ROD211" s="572"/>
      <c r="ROE211" s="572"/>
      <c r="ROF211" s="572"/>
      <c r="ROG211" s="572"/>
      <c r="ROH211" s="572"/>
      <c r="ROI211" s="572"/>
      <c r="ROJ211" s="572"/>
      <c r="ROK211" s="572"/>
      <c r="ROL211" s="572"/>
      <c r="ROM211" s="572"/>
      <c r="RON211" s="572"/>
      <c r="ROO211" s="572"/>
      <c r="ROP211" s="572"/>
      <c r="ROQ211" s="572"/>
      <c r="ROR211" s="572"/>
      <c r="ROS211" s="572"/>
      <c r="ROT211" s="572"/>
      <c r="ROU211" s="572"/>
      <c r="ROV211" s="572"/>
      <c r="ROW211" s="572"/>
      <c r="ROX211" s="572"/>
      <c r="ROY211" s="572"/>
      <c r="ROZ211" s="572"/>
      <c r="RPA211" s="572"/>
      <c r="RPB211" s="572"/>
      <c r="RPC211" s="572"/>
      <c r="RPD211" s="572"/>
      <c r="RPE211" s="572"/>
      <c r="RPF211" s="572"/>
      <c r="RPG211" s="572"/>
      <c r="RPH211" s="572"/>
      <c r="RPI211" s="572"/>
      <c r="RPJ211" s="572"/>
      <c r="RPK211" s="572"/>
      <c r="RPL211" s="572"/>
      <c r="RPM211" s="572"/>
      <c r="RPN211" s="572"/>
      <c r="RPO211" s="572"/>
      <c r="RPP211" s="572"/>
      <c r="RPQ211" s="572"/>
      <c r="RPR211" s="572"/>
      <c r="RPS211" s="572"/>
      <c r="RPT211" s="572"/>
      <c r="RPU211" s="572"/>
      <c r="RPV211" s="572"/>
      <c r="RPW211" s="572"/>
      <c r="RPX211" s="572"/>
      <c r="RPY211" s="572"/>
      <c r="RPZ211" s="572"/>
      <c r="RQA211" s="572"/>
      <c r="RQB211" s="572"/>
      <c r="RQC211" s="572"/>
      <c r="RQD211" s="572"/>
      <c r="RQE211" s="572"/>
      <c r="RQF211" s="572"/>
      <c r="RQG211" s="572"/>
      <c r="RQH211" s="572"/>
      <c r="RQI211" s="572"/>
      <c r="RQJ211" s="572"/>
      <c r="RQK211" s="572"/>
      <c r="RQL211" s="572"/>
      <c r="RQM211" s="572"/>
      <c r="RQN211" s="572"/>
      <c r="RQO211" s="572"/>
      <c r="RQP211" s="572"/>
      <c r="RQQ211" s="572"/>
      <c r="RQR211" s="572"/>
      <c r="RQS211" s="572"/>
      <c r="RQT211" s="572"/>
      <c r="RQU211" s="572"/>
      <c r="RQV211" s="572"/>
      <c r="RQW211" s="572"/>
      <c r="RQX211" s="572"/>
      <c r="RQY211" s="572"/>
      <c r="RQZ211" s="572"/>
      <c r="RRA211" s="572"/>
      <c r="RRB211" s="572"/>
      <c r="RRC211" s="572"/>
      <c r="RRD211" s="572"/>
      <c r="RRE211" s="572"/>
      <c r="RRF211" s="572"/>
      <c r="RRG211" s="572"/>
      <c r="RRH211" s="572"/>
      <c r="RRI211" s="572"/>
      <c r="RRJ211" s="572"/>
      <c r="RRK211" s="572"/>
      <c r="RRL211" s="572"/>
      <c r="RRM211" s="572"/>
      <c r="RRN211" s="572"/>
      <c r="RRO211" s="572"/>
      <c r="RRP211" s="572"/>
      <c r="RRQ211" s="572"/>
      <c r="RRR211" s="572"/>
      <c r="RRS211" s="572"/>
      <c r="RRT211" s="572"/>
      <c r="RRU211" s="572"/>
      <c r="RRV211" s="572"/>
      <c r="RRW211" s="572"/>
      <c r="RRX211" s="572"/>
      <c r="RRY211" s="572"/>
      <c r="RRZ211" s="572"/>
      <c r="RSA211" s="572"/>
      <c r="RSB211" s="572"/>
      <c r="RSC211" s="572"/>
      <c r="RSD211" s="572"/>
      <c r="RSE211" s="572"/>
      <c r="RSF211" s="572"/>
      <c r="RSG211" s="572"/>
      <c r="RSH211" s="572"/>
      <c r="RSI211" s="572"/>
      <c r="RSJ211" s="572"/>
      <c r="RSK211" s="572"/>
      <c r="RSL211" s="572"/>
      <c r="RSM211" s="572"/>
      <c r="RSN211" s="572"/>
      <c r="RSO211" s="572"/>
      <c r="RSP211" s="572"/>
      <c r="RSQ211" s="572"/>
      <c r="RSR211" s="572"/>
      <c r="RSS211" s="572"/>
      <c r="RST211" s="572"/>
      <c r="RSU211" s="572"/>
      <c r="RSV211" s="572"/>
      <c r="RSW211" s="572"/>
      <c r="RSX211" s="572"/>
      <c r="RSY211" s="572"/>
      <c r="RSZ211" s="572"/>
      <c r="RTA211" s="572"/>
      <c r="RTB211" s="572"/>
      <c r="RTC211" s="572"/>
      <c r="RTD211" s="572"/>
      <c r="RTE211" s="572"/>
      <c r="RTF211" s="572"/>
      <c r="RTG211" s="572"/>
      <c r="RTH211" s="572"/>
      <c r="RTI211" s="572"/>
      <c r="RTJ211" s="572"/>
      <c r="RTK211" s="572"/>
      <c r="RTL211" s="572"/>
      <c r="RTM211" s="572"/>
      <c r="RTN211" s="572"/>
      <c r="RTO211" s="572"/>
      <c r="RTP211" s="572"/>
      <c r="RTQ211" s="572"/>
      <c r="RTR211" s="572"/>
      <c r="RTS211" s="572"/>
      <c r="RTT211" s="572"/>
      <c r="RTU211" s="572"/>
      <c r="RTV211" s="572"/>
      <c r="RTW211" s="572"/>
      <c r="RTX211" s="572"/>
      <c r="RTY211" s="572"/>
      <c r="RTZ211" s="572"/>
      <c r="RUA211" s="572"/>
      <c r="RUB211" s="572"/>
      <c r="RUC211" s="572"/>
      <c r="RUD211" s="572"/>
      <c r="RUE211" s="572"/>
      <c r="RUF211" s="572"/>
      <c r="RUG211" s="572"/>
      <c r="RUH211" s="572"/>
      <c r="RUI211" s="572"/>
      <c r="RUJ211" s="572"/>
      <c r="RUK211" s="572"/>
      <c r="RUL211" s="572"/>
      <c r="RUM211" s="572"/>
      <c r="RUN211" s="572"/>
      <c r="RUO211" s="572"/>
      <c r="RUP211" s="572"/>
      <c r="RUQ211" s="572"/>
      <c r="RUR211" s="572"/>
      <c r="RUS211" s="572"/>
      <c r="RUT211" s="572"/>
      <c r="RUU211" s="572"/>
      <c r="RUV211" s="572"/>
      <c r="RUW211" s="572"/>
      <c r="RUX211" s="572"/>
      <c r="RUY211" s="572"/>
      <c r="RUZ211" s="572"/>
      <c r="RVA211" s="572"/>
      <c r="RVB211" s="572"/>
      <c r="RVC211" s="572"/>
      <c r="RVD211" s="572"/>
      <c r="RVE211" s="572"/>
      <c r="RVF211" s="572"/>
      <c r="RVG211" s="572"/>
      <c r="RVH211" s="572"/>
      <c r="RVI211" s="572"/>
      <c r="RVJ211" s="572"/>
      <c r="RVK211" s="572"/>
      <c r="RVL211" s="572"/>
      <c r="RVM211" s="572"/>
      <c r="RVN211" s="572"/>
      <c r="RVO211" s="572"/>
      <c r="RVP211" s="572"/>
      <c r="RVQ211" s="572"/>
      <c r="RVR211" s="572"/>
      <c r="RVS211" s="572"/>
      <c r="RVT211" s="572"/>
      <c r="RVU211" s="572"/>
      <c r="RVV211" s="572"/>
      <c r="RVW211" s="572"/>
      <c r="RVX211" s="572"/>
      <c r="RVY211" s="572"/>
      <c r="RVZ211" s="572"/>
      <c r="RWA211" s="572"/>
      <c r="RWB211" s="572"/>
      <c r="RWC211" s="572"/>
      <c r="RWD211" s="572"/>
      <c r="RWE211" s="572"/>
      <c r="RWF211" s="572"/>
      <c r="RWG211" s="572"/>
      <c r="RWH211" s="572"/>
      <c r="RWI211" s="572"/>
      <c r="RWJ211" s="572"/>
      <c r="RWK211" s="572"/>
      <c r="RWL211" s="572"/>
      <c r="RWM211" s="572"/>
      <c r="RWN211" s="572"/>
      <c r="RWO211" s="572"/>
      <c r="RWP211" s="572"/>
      <c r="RWQ211" s="572"/>
      <c r="RWR211" s="572"/>
      <c r="RWS211" s="572"/>
      <c r="RWT211" s="572"/>
      <c r="RWU211" s="572"/>
      <c r="RWV211" s="572"/>
      <c r="RWW211" s="572"/>
      <c r="RWX211" s="572"/>
      <c r="RWY211" s="572"/>
      <c r="RWZ211" s="572"/>
      <c r="RXA211" s="572"/>
      <c r="RXB211" s="572"/>
      <c r="RXC211" s="572"/>
      <c r="RXD211" s="572"/>
      <c r="RXE211" s="572"/>
      <c r="RXF211" s="572"/>
      <c r="RXG211" s="572"/>
      <c r="RXH211" s="572"/>
      <c r="RXI211" s="572"/>
      <c r="RXJ211" s="572"/>
      <c r="RXK211" s="572"/>
      <c r="RXL211" s="572"/>
      <c r="RXM211" s="572"/>
      <c r="RXN211" s="572"/>
      <c r="RXO211" s="572"/>
      <c r="RXP211" s="572"/>
      <c r="RXQ211" s="572"/>
      <c r="RXR211" s="572"/>
      <c r="RXS211" s="572"/>
      <c r="RXT211" s="572"/>
      <c r="RXU211" s="572"/>
      <c r="RXV211" s="572"/>
      <c r="RXW211" s="572"/>
      <c r="RXX211" s="572"/>
      <c r="RXY211" s="572"/>
      <c r="RXZ211" s="572"/>
      <c r="RYA211" s="572"/>
      <c r="RYB211" s="572"/>
      <c r="RYC211" s="572"/>
      <c r="RYD211" s="572"/>
      <c r="RYE211" s="572"/>
      <c r="RYF211" s="572"/>
      <c r="RYG211" s="572"/>
      <c r="RYH211" s="572"/>
      <c r="RYI211" s="572"/>
      <c r="RYJ211" s="572"/>
      <c r="RYK211" s="572"/>
      <c r="RYL211" s="572"/>
      <c r="RYM211" s="572"/>
      <c r="RYN211" s="572"/>
      <c r="RYO211" s="572"/>
      <c r="RYP211" s="572"/>
      <c r="RYQ211" s="572"/>
      <c r="RYR211" s="572"/>
      <c r="RYS211" s="572"/>
      <c r="RYT211" s="572"/>
      <c r="RYU211" s="572"/>
      <c r="RYV211" s="572"/>
      <c r="RYW211" s="572"/>
      <c r="RYX211" s="572"/>
      <c r="RYY211" s="572"/>
      <c r="RYZ211" s="572"/>
      <c r="RZA211" s="572"/>
      <c r="RZB211" s="572"/>
      <c r="RZC211" s="572"/>
      <c r="RZD211" s="572"/>
      <c r="RZE211" s="572"/>
      <c r="RZF211" s="572"/>
      <c r="RZG211" s="572"/>
      <c r="RZH211" s="572"/>
      <c r="RZI211" s="572"/>
      <c r="RZJ211" s="572"/>
      <c r="RZK211" s="572"/>
      <c r="RZL211" s="572"/>
      <c r="RZM211" s="572"/>
      <c r="RZN211" s="572"/>
      <c r="RZO211" s="572"/>
      <c r="RZP211" s="572"/>
      <c r="RZQ211" s="572"/>
      <c r="RZR211" s="572"/>
      <c r="RZS211" s="572"/>
      <c r="RZT211" s="572"/>
      <c r="RZU211" s="572"/>
      <c r="RZV211" s="572"/>
      <c r="RZW211" s="572"/>
      <c r="RZX211" s="572"/>
      <c r="RZY211" s="572"/>
      <c r="RZZ211" s="572"/>
      <c r="SAA211" s="572"/>
      <c r="SAB211" s="572"/>
      <c r="SAC211" s="572"/>
      <c r="SAD211" s="572"/>
      <c r="SAE211" s="572"/>
      <c r="SAF211" s="572"/>
      <c r="SAG211" s="572"/>
      <c r="SAH211" s="572"/>
      <c r="SAI211" s="572"/>
      <c r="SAJ211" s="572"/>
      <c r="SAK211" s="572"/>
      <c r="SAL211" s="572"/>
      <c r="SAM211" s="572"/>
      <c r="SAN211" s="572"/>
      <c r="SAO211" s="572"/>
      <c r="SAP211" s="572"/>
      <c r="SAQ211" s="572"/>
      <c r="SAR211" s="572"/>
      <c r="SAS211" s="572"/>
      <c r="SAT211" s="572"/>
      <c r="SAU211" s="572"/>
      <c r="SAV211" s="572"/>
      <c r="SAW211" s="572"/>
      <c r="SAX211" s="572"/>
      <c r="SAY211" s="572"/>
      <c r="SAZ211" s="572"/>
      <c r="SBA211" s="572"/>
      <c r="SBB211" s="572"/>
      <c r="SBC211" s="572"/>
      <c r="SBD211" s="572"/>
      <c r="SBE211" s="572"/>
      <c r="SBF211" s="572"/>
      <c r="SBG211" s="572"/>
      <c r="SBH211" s="572"/>
      <c r="SBI211" s="572"/>
      <c r="SBJ211" s="572"/>
      <c r="SBK211" s="572"/>
      <c r="SBL211" s="572"/>
      <c r="SBM211" s="572"/>
      <c r="SBN211" s="572"/>
      <c r="SBO211" s="572"/>
      <c r="SBP211" s="572"/>
      <c r="SBQ211" s="572"/>
      <c r="SBR211" s="572"/>
      <c r="SBS211" s="572"/>
      <c r="SBT211" s="572"/>
      <c r="SBU211" s="572"/>
      <c r="SBV211" s="572"/>
      <c r="SBW211" s="572"/>
      <c r="SBX211" s="572"/>
      <c r="SBY211" s="572"/>
      <c r="SBZ211" s="572"/>
      <c r="SCA211" s="572"/>
      <c r="SCB211" s="572"/>
      <c r="SCC211" s="572"/>
      <c r="SCD211" s="572"/>
      <c r="SCE211" s="572"/>
      <c r="SCF211" s="572"/>
      <c r="SCG211" s="572"/>
      <c r="SCH211" s="572"/>
      <c r="SCI211" s="572"/>
      <c r="SCJ211" s="572"/>
      <c r="SCK211" s="572"/>
      <c r="SCL211" s="572"/>
      <c r="SCM211" s="572"/>
      <c r="SCN211" s="572"/>
      <c r="SCO211" s="572"/>
      <c r="SCP211" s="572"/>
      <c r="SCQ211" s="572"/>
      <c r="SCR211" s="572"/>
      <c r="SCS211" s="572"/>
      <c r="SCT211" s="572"/>
      <c r="SCU211" s="572"/>
      <c r="SCV211" s="572"/>
      <c r="SCW211" s="572"/>
      <c r="SCX211" s="572"/>
      <c r="SCY211" s="572"/>
      <c r="SCZ211" s="572"/>
      <c r="SDA211" s="572"/>
      <c r="SDB211" s="572"/>
      <c r="SDC211" s="572"/>
      <c r="SDD211" s="572"/>
      <c r="SDE211" s="572"/>
      <c r="SDF211" s="572"/>
      <c r="SDG211" s="572"/>
      <c r="SDH211" s="572"/>
      <c r="SDI211" s="572"/>
      <c r="SDJ211" s="572"/>
      <c r="SDK211" s="572"/>
      <c r="SDL211" s="572"/>
      <c r="SDM211" s="572"/>
      <c r="SDN211" s="572"/>
      <c r="SDO211" s="572"/>
      <c r="SDP211" s="572"/>
      <c r="SDQ211" s="572"/>
      <c r="SDR211" s="572"/>
      <c r="SDS211" s="572"/>
      <c r="SDT211" s="572"/>
      <c r="SDU211" s="572"/>
      <c r="SDV211" s="572"/>
      <c r="SDW211" s="572"/>
      <c r="SDX211" s="572"/>
      <c r="SDY211" s="572"/>
      <c r="SDZ211" s="572"/>
      <c r="SEA211" s="572"/>
      <c r="SEB211" s="572"/>
      <c r="SEC211" s="572"/>
      <c r="SED211" s="572"/>
      <c r="SEE211" s="572"/>
      <c r="SEF211" s="572"/>
      <c r="SEG211" s="572"/>
      <c r="SEH211" s="572"/>
      <c r="SEI211" s="572"/>
      <c r="SEJ211" s="572"/>
      <c r="SEK211" s="572"/>
      <c r="SEL211" s="572"/>
      <c r="SEM211" s="572"/>
      <c r="SEN211" s="572"/>
      <c r="SEO211" s="572"/>
      <c r="SEP211" s="572"/>
      <c r="SEQ211" s="572"/>
      <c r="SER211" s="572"/>
      <c r="SES211" s="572"/>
      <c r="SET211" s="572"/>
      <c r="SEU211" s="572"/>
      <c r="SEV211" s="572"/>
      <c r="SEW211" s="572"/>
      <c r="SEX211" s="572"/>
      <c r="SEY211" s="572"/>
      <c r="SEZ211" s="572"/>
      <c r="SFA211" s="572"/>
      <c r="SFB211" s="572"/>
      <c r="SFC211" s="572"/>
      <c r="SFD211" s="572"/>
      <c r="SFE211" s="572"/>
      <c r="SFF211" s="572"/>
      <c r="SFG211" s="572"/>
      <c r="SFH211" s="572"/>
      <c r="SFI211" s="572"/>
      <c r="SFJ211" s="572"/>
      <c r="SFK211" s="572"/>
      <c r="SFL211" s="572"/>
      <c r="SFM211" s="572"/>
      <c r="SFN211" s="572"/>
      <c r="SFO211" s="572"/>
      <c r="SFP211" s="572"/>
      <c r="SFQ211" s="572"/>
      <c r="SFR211" s="572"/>
      <c r="SFS211" s="572"/>
      <c r="SFT211" s="572"/>
      <c r="SFU211" s="572"/>
      <c r="SFV211" s="572"/>
      <c r="SFW211" s="572"/>
      <c r="SFX211" s="572"/>
      <c r="SFY211" s="572"/>
      <c r="SFZ211" s="572"/>
      <c r="SGA211" s="572"/>
      <c r="SGB211" s="572"/>
      <c r="SGC211" s="572"/>
      <c r="SGD211" s="572"/>
      <c r="SGE211" s="572"/>
      <c r="SGF211" s="572"/>
      <c r="SGG211" s="572"/>
      <c r="SGH211" s="572"/>
      <c r="SGI211" s="572"/>
      <c r="SGJ211" s="572"/>
      <c r="SGK211" s="572"/>
      <c r="SGL211" s="572"/>
      <c r="SGM211" s="572"/>
      <c r="SGN211" s="572"/>
      <c r="SGO211" s="572"/>
      <c r="SGP211" s="572"/>
      <c r="SGQ211" s="572"/>
      <c r="SGR211" s="572"/>
      <c r="SGS211" s="572"/>
      <c r="SGT211" s="572"/>
      <c r="SGU211" s="572"/>
      <c r="SGV211" s="572"/>
      <c r="SGW211" s="572"/>
      <c r="SGX211" s="572"/>
      <c r="SGY211" s="572"/>
      <c r="SGZ211" s="572"/>
      <c r="SHA211" s="572"/>
      <c r="SHB211" s="572"/>
      <c r="SHC211" s="572"/>
      <c r="SHD211" s="572"/>
      <c r="SHE211" s="572"/>
      <c r="SHF211" s="572"/>
      <c r="SHG211" s="572"/>
      <c r="SHH211" s="572"/>
      <c r="SHI211" s="572"/>
      <c r="SHJ211" s="572"/>
      <c r="SHK211" s="572"/>
      <c r="SHL211" s="572"/>
      <c r="SHM211" s="572"/>
      <c r="SHN211" s="572"/>
      <c r="SHO211" s="572"/>
      <c r="SHP211" s="572"/>
      <c r="SHQ211" s="572"/>
      <c r="SHR211" s="572"/>
      <c r="SHS211" s="572"/>
      <c r="SHT211" s="572"/>
      <c r="SHU211" s="572"/>
      <c r="SHV211" s="572"/>
      <c r="SHW211" s="572"/>
      <c r="SHX211" s="572"/>
      <c r="SHY211" s="572"/>
      <c r="SHZ211" s="572"/>
      <c r="SIA211" s="572"/>
      <c r="SIB211" s="572"/>
      <c r="SIC211" s="572"/>
      <c r="SID211" s="572"/>
      <c r="SIE211" s="572"/>
      <c r="SIF211" s="572"/>
      <c r="SIG211" s="572"/>
      <c r="SIH211" s="572"/>
      <c r="SII211" s="572"/>
      <c r="SIJ211" s="572"/>
      <c r="SIK211" s="572"/>
      <c r="SIL211" s="572"/>
      <c r="SIM211" s="572"/>
      <c r="SIN211" s="572"/>
      <c r="SIO211" s="572"/>
      <c r="SIP211" s="572"/>
      <c r="SIQ211" s="572"/>
      <c r="SIR211" s="572"/>
      <c r="SIS211" s="572"/>
      <c r="SIT211" s="572"/>
      <c r="SIU211" s="572"/>
      <c r="SIV211" s="572"/>
      <c r="SIW211" s="572"/>
      <c r="SIX211" s="572"/>
      <c r="SIY211" s="572"/>
      <c r="SIZ211" s="572"/>
      <c r="SJA211" s="572"/>
      <c r="SJB211" s="572"/>
      <c r="SJC211" s="572"/>
      <c r="SJD211" s="572"/>
      <c r="SJE211" s="572"/>
      <c r="SJF211" s="572"/>
      <c r="SJG211" s="572"/>
      <c r="SJH211" s="572"/>
      <c r="SJI211" s="572"/>
      <c r="SJJ211" s="572"/>
      <c r="SJK211" s="572"/>
      <c r="SJL211" s="572"/>
      <c r="SJM211" s="572"/>
      <c r="SJN211" s="572"/>
      <c r="SJO211" s="572"/>
      <c r="SJP211" s="572"/>
      <c r="SJQ211" s="572"/>
      <c r="SJR211" s="572"/>
      <c r="SJS211" s="572"/>
      <c r="SJT211" s="572"/>
      <c r="SJU211" s="572"/>
      <c r="SJV211" s="572"/>
      <c r="SJW211" s="572"/>
      <c r="SJX211" s="572"/>
      <c r="SJY211" s="572"/>
      <c r="SJZ211" s="572"/>
      <c r="SKA211" s="572"/>
      <c r="SKB211" s="572"/>
      <c r="SKC211" s="572"/>
      <c r="SKD211" s="572"/>
      <c r="SKE211" s="572"/>
      <c r="SKF211" s="572"/>
      <c r="SKG211" s="572"/>
      <c r="SKH211" s="572"/>
      <c r="SKI211" s="572"/>
      <c r="SKJ211" s="572"/>
      <c r="SKK211" s="572"/>
      <c r="SKL211" s="572"/>
      <c r="SKM211" s="572"/>
      <c r="SKN211" s="572"/>
      <c r="SKO211" s="572"/>
      <c r="SKP211" s="572"/>
      <c r="SKQ211" s="572"/>
      <c r="SKR211" s="572"/>
      <c r="SKS211" s="572"/>
      <c r="SKT211" s="572"/>
      <c r="SKU211" s="572"/>
      <c r="SKV211" s="572"/>
      <c r="SKW211" s="572"/>
      <c r="SKX211" s="572"/>
      <c r="SKY211" s="572"/>
      <c r="SKZ211" s="572"/>
      <c r="SLA211" s="572"/>
      <c r="SLB211" s="572"/>
      <c r="SLC211" s="572"/>
      <c r="SLD211" s="572"/>
      <c r="SLE211" s="572"/>
      <c r="SLF211" s="572"/>
      <c r="SLG211" s="572"/>
      <c r="SLH211" s="572"/>
      <c r="SLI211" s="572"/>
      <c r="SLJ211" s="572"/>
      <c r="SLK211" s="572"/>
      <c r="SLL211" s="572"/>
      <c r="SLM211" s="572"/>
      <c r="SLN211" s="572"/>
      <c r="SLO211" s="572"/>
      <c r="SLP211" s="572"/>
      <c r="SLQ211" s="572"/>
      <c r="SLR211" s="572"/>
      <c r="SLS211" s="572"/>
      <c r="SLT211" s="572"/>
      <c r="SLU211" s="572"/>
      <c r="SLV211" s="572"/>
      <c r="SLW211" s="572"/>
      <c r="SLX211" s="572"/>
      <c r="SLY211" s="572"/>
      <c r="SLZ211" s="572"/>
      <c r="SMA211" s="572"/>
      <c r="SMB211" s="572"/>
      <c r="SMC211" s="572"/>
      <c r="SMD211" s="572"/>
      <c r="SME211" s="572"/>
      <c r="SMF211" s="572"/>
      <c r="SMG211" s="572"/>
      <c r="SMH211" s="572"/>
      <c r="SMI211" s="572"/>
      <c r="SMJ211" s="572"/>
      <c r="SMK211" s="572"/>
      <c r="SML211" s="572"/>
      <c r="SMM211" s="572"/>
      <c r="SMN211" s="572"/>
      <c r="SMO211" s="572"/>
      <c r="SMP211" s="572"/>
      <c r="SMQ211" s="572"/>
      <c r="SMR211" s="572"/>
      <c r="SMS211" s="572"/>
      <c r="SMT211" s="572"/>
      <c r="SMU211" s="572"/>
      <c r="SMV211" s="572"/>
      <c r="SMW211" s="572"/>
      <c r="SMX211" s="572"/>
      <c r="SMY211" s="572"/>
      <c r="SMZ211" s="572"/>
      <c r="SNA211" s="572"/>
      <c r="SNB211" s="572"/>
      <c r="SNC211" s="572"/>
      <c r="SND211" s="572"/>
      <c r="SNE211" s="572"/>
      <c r="SNF211" s="572"/>
      <c r="SNG211" s="572"/>
      <c r="SNH211" s="572"/>
      <c r="SNI211" s="572"/>
      <c r="SNJ211" s="572"/>
      <c r="SNK211" s="572"/>
      <c r="SNL211" s="572"/>
      <c r="SNM211" s="572"/>
      <c r="SNN211" s="572"/>
      <c r="SNO211" s="572"/>
      <c r="SNP211" s="572"/>
      <c r="SNQ211" s="572"/>
      <c r="SNR211" s="572"/>
      <c r="SNS211" s="572"/>
      <c r="SNT211" s="572"/>
      <c r="SNU211" s="572"/>
      <c r="SNV211" s="572"/>
      <c r="SNW211" s="572"/>
      <c r="SNX211" s="572"/>
      <c r="SNY211" s="572"/>
      <c r="SNZ211" s="572"/>
      <c r="SOA211" s="572"/>
      <c r="SOB211" s="572"/>
      <c r="SOC211" s="572"/>
      <c r="SOD211" s="572"/>
      <c r="SOE211" s="572"/>
      <c r="SOF211" s="572"/>
      <c r="SOG211" s="572"/>
      <c r="SOH211" s="572"/>
      <c r="SOI211" s="572"/>
      <c r="SOJ211" s="572"/>
      <c r="SOK211" s="572"/>
      <c r="SOL211" s="572"/>
      <c r="SOM211" s="572"/>
      <c r="SON211" s="572"/>
      <c r="SOO211" s="572"/>
      <c r="SOP211" s="572"/>
      <c r="SOQ211" s="572"/>
      <c r="SOR211" s="572"/>
      <c r="SOS211" s="572"/>
      <c r="SOT211" s="572"/>
      <c r="SOU211" s="572"/>
      <c r="SOV211" s="572"/>
      <c r="SOW211" s="572"/>
      <c r="SOX211" s="572"/>
      <c r="SOY211" s="572"/>
      <c r="SOZ211" s="572"/>
      <c r="SPA211" s="572"/>
      <c r="SPB211" s="572"/>
      <c r="SPC211" s="572"/>
      <c r="SPD211" s="572"/>
      <c r="SPE211" s="572"/>
      <c r="SPF211" s="572"/>
      <c r="SPG211" s="572"/>
      <c r="SPH211" s="572"/>
      <c r="SPI211" s="572"/>
      <c r="SPJ211" s="572"/>
      <c r="SPK211" s="572"/>
      <c r="SPL211" s="572"/>
      <c r="SPM211" s="572"/>
      <c r="SPN211" s="572"/>
      <c r="SPO211" s="572"/>
      <c r="SPP211" s="572"/>
      <c r="SPQ211" s="572"/>
      <c r="SPR211" s="572"/>
      <c r="SPS211" s="572"/>
      <c r="SPT211" s="572"/>
      <c r="SPU211" s="572"/>
      <c r="SPV211" s="572"/>
      <c r="SPW211" s="572"/>
      <c r="SPX211" s="572"/>
      <c r="SPY211" s="572"/>
      <c r="SPZ211" s="572"/>
      <c r="SQA211" s="572"/>
      <c r="SQB211" s="572"/>
      <c r="SQC211" s="572"/>
      <c r="SQD211" s="572"/>
      <c r="SQE211" s="572"/>
      <c r="SQF211" s="572"/>
      <c r="SQG211" s="572"/>
      <c r="SQH211" s="572"/>
      <c r="SQI211" s="572"/>
      <c r="SQJ211" s="572"/>
      <c r="SQK211" s="572"/>
      <c r="SQL211" s="572"/>
      <c r="SQM211" s="572"/>
      <c r="SQN211" s="572"/>
      <c r="SQO211" s="572"/>
      <c r="SQP211" s="572"/>
      <c r="SQQ211" s="572"/>
      <c r="SQR211" s="572"/>
      <c r="SQS211" s="572"/>
      <c r="SQT211" s="572"/>
      <c r="SQU211" s="572"/>
      <c r="SQV211" s="572"/>
      <c r="SQW211" s="572"/>
      <c r="SQX211" s="572"/>
      <c r="SQY211" s="572"/>
      <c r="SQZ211" s="572"/>
      <c r="SRA211" s="572"/>
      <c r="SRB211" s="572"/>
      <c r="SRC211" s="572"/>
      <c r="SRD211" s="572"/>
      <c r="SRE211" s="572"/>
      <c r="SRF211" s="572"/>
      <c r="SRG211" s="572"/>
      <c r="SRH211" s="572"/>
      <c r="SRI211" s="572"/>
      <c r="SRJ211" s="572"/>
      <c r="SRK211" s="572"/>
      <c r="SRL211" s="572"/>
      <c r="SRM211" s="572"/>
      <c r="SRN211" s="572"/>
      <c r="SRO211" s="572"/>
      <c r="SRP211" s="572"/>
      <c r="SRQ211" s="572"/>
      <c r="SRR211" s="572"/>
      <c r="SRS211" s="572"/>
      <c r="SRT211" s="572"/>
      <c r="SRU211" s="572"/>
      <c r="SRV211" s="572"/>
      <c r="SRW211" s="572"/>
      <c r="SRX211" s="572"/>
      <c r="SRY211" s="572"/>
      <c r="SRZ211" s="572"/>
      <c r="SSA211" s="572"/>
      <c r="SSB211" s="572"/>
      <c r="SSC211" s="572"/>
      <c r="SSD211" s="572"/>
      <c r="SSE211" s="572"/>
      <c r="SSF211" s="572"/>
      <c r="SSG211" s="572"/>
      <c r="SSH211" s="572"/>
      <c r="SSI211" s="572"/>
      <c r="SSJ211" s="572"/>
      <c r="SSK211" s="572"/>
      <c r="SSL211" s="572"/>
      <c r="SSM211" s="572"/>
      <c r="SSN211" s="572"/>
      <c r="SSO211" s="572"/>
      <c r="SSP211" s="572"/>
      <c r="SSQ211" s="572"/>
      <c r="SSR211" s="572"/>
      <c r="SSS211" s="572"/>
      <c r="SST211" s="572"/>
      <c r="SSU211" s="572"/>
      <c r="SSV211" s="572"/>
      <c r="SSW211" s="572"/>
      <c r="SSX211" s="572"/>
      <c r="SSY211" s="572"/>
      <c r="SSZ211" s="572"/>
      <c r="STA211" s="572"/>
      <c r="STB211" s="572"/>
      <c r="STC211" s="572"/>
      <c r="STD211" s="572"/>
      <c r="STE211" s="572"/>
      <c r="STF211" s="572"/>
      <c r="STG211" s="572"/>
      <c r="STH211" s="572"/>
      <c r="STI211" s="572"/>
      <c r="STJ211" s="572"/>
      <c r="STK211" s="572"/>
      <c r="STL211" s="572"/>
      <c r="STM211" s="572"/>
      <c r="STN211" s="572"/>
      <c r="STO211" s="572"/>
      <c r="STP211" s="572"/>
      <c r="STQ211" s="572"/>
      <c r="STR211" s="572"/>
      <c r="STS211" s="572"/>
      <c r="STT211" s="572"/>
      <c r="STU211" s="572"/>
      <c r="STV211" s="572"/>
      <c r="STW211" s="572"/>
      <c r="STX211" s="572"/>
      <c r="STY211" s="572"/>
      <c r="STZ211" s="572"/>
      <c r="SUA211" s="572"/>
      <c r="SUB211" s="572"/>
      <c r="SUC211" s="572"/>
      <c r="SUD211" s="572"/>
      <c r="SUE211" s="572"/>
      <c r="SUF211" s="572"/>
      <c r="SUG211" s="572"/>
      <c r="SUH211" s="572"/>
      <c r="SUI211" s="572"/>
      <c r="SUJ211" s="572"/>
      <c r="SUK211" s="572"/>
      <c r="SUL211" s="572"/>
      <c r="SUM211" s="572"/>
      <c r="SUN211" s="572"/>
      <c r="SUO211" s="572"/>
      <c r="SUP211" s="572"/>
      <c r="SUQ211" s="572"/>
      <c r="SUR211" s="572"/>
      <c r="SUS211" s="572"/>
      <c r="SUT211" s="572"/>
      <c r="SUU211" s="572"/>
      <c r="SUV211" s="572"/>
      <c r="SUW211" s="572"/>
      <c r="SUX211" s="572"/>
      <c r="SUY211" s="572"/>
      <c r="SUZ211" s="572"/>
      <c r="SVA211" s="572"/>
      <c r="SVB211" s="572"/>
      <c r="SVC211" s="572"/>
      <c r="SVD211" s="572"/>
      <c r="SVE211" s="572"/>
      <c r="SVF211" s="572"/>
      <c r="SVG211" s="572"/>
      <c r="SVH211" s="572"/>
      <c r="SVI211" s="572"/>
      <c r="SVJ211" s="572"/>
      <c r="SVK211" s="572"/>
      <c r="SVL211" s="572"/>
      <c r="SVM211" s="572"/>
      <c r="SVN211" s="572"/>
      <c r="SVO211" s="572"/>
      <c r="SVP211" s="572"/>
      <c r="SVQ211" s="572"/>
      <c r="SVR211" s="572"/>
      <c r="SVS211" s="572"/>
      <c r="SVT211" s="572"/>
      <c r="SVU211" s="572"/>
      <c r="SVV211" s="572"/>
      <c r="SVW211" s="572"/>
      <c r="SVX211" s="572"/>
      <c r="SVY211" s="572"/>
      <c r="SVZ211" s="572"/>
      <c r="SWA211" s="572"/>
      <c r="SWB211" s="572"/>
      <c r="SWC211" s="572"/>
      <c r="SWD211" s="572"/>
      <c r="SWE211" s="572"/>
      <c r="SWF211" s="572"/>
      <c r="SWG211" s="572"/>
      <c r="SWH211" s="572"/>
      <c r="SWI211" s="572"/>
      <c r="SWJ211" s="572"/>
      <c r="SWK211" s="572"/>
      <c r="SWL211" s="572"/>
      <c r="SWM211" s="572"/>
      <c r="SWN211" s="572"/>
      <c r="SWO211" s="572"/>
      <c r="SWP211" s="572"/>
      <c r="SWQ211" s="572"/>
      <c r="SWR211" s="572"/>
      <c r="SWS211" s="572"/>
      <c r="SWT211" s="572"/>
      <c r="SWU211" s="572"/>
      <c r="SWV211" s="572"/>
      <c r="SWW211" s="572"/>
      <c r="SWX211" s="572"/>
      <c r="SWY211" s="572"/>
      <c r="SWZ211" s="572"/>
      <c r="SXA211" s="572"/>
      <c r="SXB211" s="572"/>
      <c r="SXC211" s="572"/>
      <c r="SXD211" s="572"/>
      <c r="SXE211" s="572"/>
      <c r="SXF211" s="572"/>
      <c r="SXG211" s="572"/>
      <c r="SXH211" s="572"/>
      <c r="SXI211" s="572"/>
      <c r="SXJ211" s="572"/>
      <c r="SXK211" s="572"/>
      <c r="SXL211" s="572"/>
      <c r="SXM211" s="572"/>
      <c r="SXN211" s="572"/>
      <c r="SXO211" s="572"/>
      <c r="SXP211" s="572"/>
      <c r="SXQ211" s="572"/>
      <c r="SXR211" s="572"/>
      <c r="SXS211" s="572"/>
      <c r="SXT211" s="572"/>
      <c r="SXU211" s="572"/>
      <c r="SXV211" s="572"/>
      <c r="SXW211" s="572"/>
      <c r="SXX211" s="572"/>
      <c r="SXY211" s="572"/>
      <c r="SXZ211" s="572"/>
      <c r="SYA211" s="572"/>
      <c r="SYB211" s="572"/>
      <c r="SYC211" s="572"/>
      <c r="SYD211" s="572"/>
      <c r="SYE211" s="572"/>
      <c r="SYF211" s="572"/>
      <c r="SYG211" s="572"/>
      <c r="SYH211" s="572"/>
      <c r="SYI211" s="572"/>
      <c r="SYJ211" s="572"/>
      <c r="SYK211" s="572"/>
      <c r="SYL211" s="572"/>
      <c r="SYM211" s="572"/>
      <c r="SYN211" s="572"/>
      <c r="SYO211" s="572"/>
      <c r="SYP211" s="572"/>
      <c r="SYQ211" s="572"/>
      <c r="SYR211" s="572"/>
      <c r="SYS211" s="572"/>
      <c r="SYT211" s="572"/>
      <c r="SYU211" s="572"/>
      <c r="SYV211" s="572"/>
      <c r="SYW211" s="572"/>
      <c r="SYX211" s="572"/>
      <c r="SYY211" s="572"/>
      <c r="SYZ211" s="572"/>
      <c r="SZA211" s="572"/>
      <c r="SZB211" s="572"/>
      <c r="SZC211" s="572"/>
      <c r="SZD211" s="572"/>
      <c r="SZE211" s="572"/>
      <c r="SZF211" s="572"/>
      <c r="SZG211" s="572"/>
      <c r="SZH211" s="572"/>
      <c r="SZI211" s="572"/>
      <c r="SZJ211" s="572"/>
      <c r="SZK211" s="572"/>
      <c r="SZL211" s="572"/>
      <c r="SZM211" s="572"/>
      <c r="SZN211" s="572"/>
      <c r="SZO211" s="572"/>
      <c r="SZP211" s="572"/>
      <c r="SZQ211" s="572"/>
      <c r="SZR211" s="572"/>
      <c r="SZS211" s="572"/>
      <c r="SZT211" s="572"/>
      <c r="SZU211" s="572"/>
      <c r="SZV211" s="572"/>
      <c r="SZW211" s="572"/>
      <c r="SZX211" s="572"/>
      <c r="SZY211" s="572"/>
      <c r="SZZ211" s="572"/>
      <c r="TAA211" s="572"/>
      <c r="TAB211" s="572"/>
      <c r="TAC211" s="572"/>
      <c r="TAD211" s="572"/>
      <c r="TAE211" s="572"/>
      <c r="TAF211" s="572"/>
      <c r="TAG211" s="572"/>
      <c r="TAH211" s="572"/>
      <c r="TAI211" s="572"/>
      <c r="TAJ211" s="572"/>
      <c r="TAK211" s="572"/>
      <c r="TAL211" s="572"/>
      <c r="TAM211" s="572"/>
      <c r="TAN211" s="572"/>
      <c r="TAO211" s="572"/>
      <c r="TAP211" s="572"/>
      <c r="TAQ211" s="572"/>
      <c r="TAR211" s="572"/>
      <c r="TAS211" s="572"/>
      <c r="TAT211" s="572"/>
      <c r="TAU211" s="572"/>
      <c r="TAV211" s="572"/>
      <c r="TAW211" s="572"/>
      <c r="TAX211" s="572"/>
      <c r="TAY211" s="572"/>
      <c r="TAZ211" s="572"/>
      <c r="TBA211" s="572"/>
      <c r="TBB211" s="572"/>
      <c r="TBC211" s="572"/>
      <c r="TBD211" s="572"/>
      <c r="TBE211" s="572"/>
      <c r="TBF211" s="572"/>
      <c r="TBG211" s="572"/>
      <c r="TBH211" s="572"/>
      <c r="TBI211" s="572"/>
      <c r="TBJ211" s="572"/>
      <c r="TBK211" s="572"/>
      <c r="TBL211" s="572"/>
      <c r="TBM211" s="572"/>
      <c r="TBN211" s="572"/>
      <c r="TBO211" s="572"/>
      <c r="TBP211" s="572"/>
      <c r="TBQ211" s="572"/>
      <c r="TBR211" s="572"/>
      <c r="TBS211" s="572"/>
      <c r="TBT211" s="572"/>
      <c r="TBU211" s="572"/>
      <c r="TBV211" s="572"/>
      <c r="TBW211" s="572"/>
      <c r="TBX211" s="572"/>
      <c r="TBY211" s="572"/>
      <c r="TBZ211" s="572"/>
      <c r="TCA211" s="572"/>
      <c r="TCB211" s="572"/>
      <c r="TCC211" s="572"/>
      <c r="TCD211" s="572"/>
      <c r="TCE211" s="572"/>
      <c r="TCF211" s="572"/>
      <c r="TCG211" s="572"/>
      <c r="TCH211" s="572"/>
      <c r="TCI211" s="572"/>
      <c r="TCJ211" s="572"/>
      <c r="TCK211" s="572"/>
      <c r="TCL211" s="572"/>
      <c r="TCM211" s="572"/>
      <c r="TCN211" s="572"/>
      <c r="TCO211" s="572"/>
      <c r="TCP211" s="572"/>
      <c r="TCQ211" s="572"/>
      <c r="TCR211" s="572"/>
      <c r="TCS211" s="572"/>
      <c r="TCT211" s="572"/>
      <c r="TCU211" s="572"/>
      <c r="TCV211" s="572"/>
      <c r="TCW211" s="572"/>
      <c r="TCX211" s="572"/>
      <c r="TCY211" s="572"/>
      <c r="TCZ211" s="572"/>
      <c r="TDA211" s="572"/>
      <c r="TDB211" s="572"/>
      <c r="TDC211" s="572"/>
      <c r="TDD211" s="572"/>
      <c r="TDE211" s="572"/>
      <c r="TDF211" s="572"/>
      <c r="TDG211" s="572"/>
      <c r="TDH211" s="572"/>
      <c r="TDI211" s="572"/>
      <c r="TDJ211" s="572"/>
      <c r="TDK211" s="572"/>
      <c r="TDL211" s="572"/>
      <c r="TDM211" s="572"/>
      <c r="TDN211" s="572"/>
      <c r="TDO211" s="572"/>
      <c r="TDP211" s="572"/>
      <c r="TDQ211" s="572"/>
      <c r="TDR211" s="572"/>
      <c r="TDS211" s="572"/>
      <c r="TDT211" s="572"/>
      <c r="TDU211" s="572"/>
      <c r="TDV211" s="572"/>
      <c r="TDW211" s="572"/>
      <c r="TDX211" s="572"/>
      <c r="TDY211" s="572"/>
      <c r="TDZ211" s="572"/>
      <c r="TEA211" s="572"/>
      <c r="TEB211" s="572"/>
      <c r="TEC211" s="572"/>
      <c r="TED211" s="572"/>
      <c r="TEE211" s="572"/>
      <c r="TEF211" s="572"/>
      <c r="TEG211" s="572"/>
      <c r="TEH211" s="572"/>
      <c r="TEI211" s="572"/>
      <c r="TEJ211" s="572"/>
      <c r="TEK211" s="572"/>
      <c r="TEL211" s="572"/>
      <c r="TEM211" s="572"/>
      <c r="TEN211" s="572"/>
      <c r="TEO211" s="572"/>
      <c r="TEP211" s="572"/>
      <c r="TEQ211" s="572"/>
      <c r="TER211" s="572"/>
      <c r="TES211" s="572"/>
      <c r="TET211" s="572"/>
      <c r="TEU211" s="572"/>
      <c r="TEV211" s="572"/>
      <c r="TEW211" s="572"/>
      <c r="TEX211" s="572"/>
      <c r="TEY211" s="572"/>
      <c r="TEZ211" s="572"/>
      <c r="TFA211" s="572"/>
      <c r="TFB211" s="572"/>
      <c r="TFC211" s="572"/>
      <c r="TFD211" s="572"/>
      <c r="TFE211" s="572"/>
      <c r="TFF211" s="572"/>
      <c r="TFG211" s="572"/>
      <c r="TFH211" s="572"/>
      <c r="TFI211" s="572"/>
      <c r="TFJ211" s="572"/>
      <c r="TFK211" s="572"/>
      <c r="TFL211" s="572"/>
      <c r="TFM211" s="572"/>
      <c r="TFN211" s="572"/>
      <c r="TFO211" s="572"/>
      <c r="TFP211" s="572"/>
      <c r="TFQ211" s="572"/>
      <c r="TFR211" s="572"/>
      <c r="TFS211" s="572"/>
      <c r="TFT211" s="572"/>
      <c r="TFU211" s="572"/>
      <c r="TFV211" s="572"/>
      <c r="TFW211" s="572"/>
      <c r="TFX211" s="572"/>
      <c r="TFY211" s="572"/>
      <c r="TFZ211" s="572"/>
      <c r="TGA211" s="572"/>
      <c r="TGB211" s="572"/>
      <c r="TGC211" s="572"/>
      <c r="TGD211" s="572"/>
      <c r="TGE211" s="572"/>
      <c r="TGF211" s="572"/>
      <c r="TGG211" s="572"/>
      <c r="TGH211" s="572"/>
      <c r="TGI211" s="572"/>
      <c r="TGJ211" s="572"/>
      <c r="TGK211" s="572"/>
      <c r="TGL211" s="572"/>
      <c r="TGM211" s="572"/>
      <c r="TGN211" s="572"/>
      <c r="TGO211" s="572"/>
      <c r="TGP211" s="572"/>
      <c r="TGQ211" s="572"/>
      <c r="TGR211" s="572"/>
      <c r="TGS211" s="572"/>
      <c r="TGT211" s="572"/>
      <c r="TGU211" s="572"/>
      <c r="TGV211" s="572"/>
      <c r="TGW211" s="572"/>
      <c r="TGX211" s="572"/>
      <c r="TGY211" s="572"/>
      <c r="TGZ211" s="572"/>
      <c r="THA211" s="572"/>
      <c r="THB211" s="572"/>
      <c r="THC211" s="572"/>
      <c r="THD211" s="572"/>
      <c r="THE211" s="572"/>
      <c r="THF211" s="572"/>
      <c r="THG211" s="572"/>
      <c r="THH211" s="572"/>
      <c r="THI211" s="572"/>
      <c r="THJ211" s="572"/>
      <c r="THK211" s="572"/>
      <c r="THL211" s="572"/>
      <c r="THM211" s="572"/>
      <c r="THN211" s="572"/>
      <c r="THO211" s="572"/>
      <c r="THP211" s="572"/>
      <c r="THQ211" s="572"/>
      <c r="THR211" s="572"/>
      <c r="THS211" s="572"/>
      <c r="THT211" s="572"/>
      <c r="THU211" s="572"/>
      <c r="THV211" s="572"/>
      <c r="THW211" s="572"/>
      <c r="THX211" s="572"/>
      <c r="THY211" s="572"/>
      <c r="THZ211" s="572"/>
      <c r="TIA211" s="572"/>
      <c r="TIB211" s="572"/>
      <c r="TIC211" s="572"/>
      <c r="TID211" s="572"/>
      <c r="TIE211" s="572"/>
      <c r="TIF211" s="572"/>
      <c r="TIG211" s="572"/>
      <c r="TIH211" s="572"/>
      <c r="TII211" s="572"/>
      <c r="TIJ211" s="572"/>
      <c r="TIK211" s="572"/>
      <c r="TIL211" s="572"/>
      <c r="TIM211" s="572"/>
      <c r="TIN211" s="572"/>
      <c r="TIO211" s="572"/>
      <c r="TIP211" s="572"/>
      <c r="TIQ211" s="572"/>
      <c r="TIR211" s="572"/>
      <c r="TIS211" s="572"/>
      <c r="TIT211" s="572"/>
      <c r="TIU211" s="572"/>
      <c r="TIV211" s="572"/>
      <c r="TIW211" s="572"/>
      <c r="TIX211" s="572"/>
      <c r="TIY211" s="572"/>
      <c r="TIZ211" s="572"/>
      <c r="TJA211" s="572"/>
      <c r="TJB211" s="572"/>
      <c r="TJC211" s="572"/>
      <c r="TJD211" s="572"/>
      <c r="TJE211" s="572"/>
      <c r="TJF211" s="572"/>
      <c r="TJG211" s="572"/>
      <c r="TJH211" s="572"/>
      <c r="TJI211" s="572"/>
      <c r="TJJ211" s="572"/>
      <c r="TJK211" s="572"/>
      <c r="TJL211" s="572"/>
      <c r="TJM211" s="572"/>
      <c r="TJN211" s="572"/>
      <c r="TJO211" s="572"/>
      <c r="TJP211" s="572"/>
      <c r="TJQ211" s="572"/>
      <c r="TJR211" s="572"/>
      <c r="TJS211" s="572"/>
      <c r="TJT211" s="572"/>
      <c r="TJU211" s="572"/>
      <c r="TJV211" s="572"/>
      <c r="TJW211" s="572"/>
      <c r="TJX211" s="572"/>
      <c r="TJY211" s="572"/>
      <c r="TJZ211" s="572"/>
      <c r="TKA211" s="572"/>
      <c r="TKB211" s="572"/>
      <c r="TKC211" s="572"/>
      <c r="TKD211" s="572"/>
      <c r="TKE211" s="572"/>
      <c r="TKF211" s="572"/>
      <c r="TKG211" s="572"/>
      <c r="TKH211" s="572"/>
      <c r="TKI211" s="572"/>
      <c r="TKJ211" s="572"/>
      <c r="TKK211" s="572"/>
      <c r="TKL211" s="572"/>
      <c r="TKM211" s="572"/>
      <c r="TKN211" s="572"/>
      <c r="TKO211" s="572"/>
      <c r="TKP211" s="572"/>
      <c r="TKQ211" s="572"/>
      <c r="TKR211" s="572"/>
      <c r="TKS211" s="572"/>
      <c r="TKT211" s="572"/>
      <c r="TKU211" s="572"/>
      <c r="TKV211" s="572"/>
      <c r="TKW211" s="572"/>
      <c r="TKX211" s="572"/>
      <c r="TKY211" s="572"/>
      <c r="TKZ211" s="572"/>
      <c r="TLA211" s="572"/>
      <c r="TLB211" s="572"/>
      <c r="TLC211" s="572"/>
      <c r="TLD211" s="572"/>
      <c r="TLE211" s="572"/>
      <c r="TLF211" s="572"/>
      <c r="TLG211" s="572"/>
      <c r="TLH211" s="572"/>
      <c r="TLI211" s="572"/>
      <c r="TLJ211" s="572"/>
      <c r="TLK211" s="572"/>
      <c r="TLL211" s="572"/>
      <c r="TLM211" s="572"/>
      <c r="TLN211" s="572"/>
      <c r="TLO211" s="572"/>
      <c r="TLP211" s="572"/>
      <c r="TLQ211" s="572"/>
      <c r="TLR211" s="572"/>
      <c r="TLS211" s="572"/>
      <c r="TLT211" s="572"/>
      <c r="TLU211" s="572"/>
      <c r="TLV211" s="572"/>
      <c r="TLW211" s="572"/>
      <c r="TLX211" s="572"/>
      <c r="TLY211" s="572"/>
      <c r="TLZ211" s="572"/>
      <c r="TMA211" s="572"/>
      <c r="TMB211" s="572"/>
      <c r="TMC211" s="572"/>
      <c r="TMD211" s="572"/>
      <c r="TME211" s="572"/>
      <c r="TMF211" s="572"/>
      <c r="TMG211" s="572"/>
      <c r="TMH211" s="572"/>
      <c r="TMI211" s="572"/>
      <c r="TMJ211" s="572"/>
      <c r="TMK211" s="572"/>
      <c r="TML211" s="572"/>
      <c r="TMM211" s="572"/>
      <c r="TMN211" s="572"/>
      <c r="TMO211" s="572"/>
      <c r="TMP211" s="572"/>
      <c r="TMQ211" s="572"/>
      <c r="TMR211" s="572"/>
      <c r="TMS211" s="572"/>
      <c r="TMT211" s="572"/>
      <c r="TMU211" s="572"/>
      <c r="TMV211" s="572"/>
      <c r="TMW211" s="572"/>
      <c r="TMX211" s="572"/>
      <c r="TMY211" s="572"/>
      <c r="TMZ211" s="572"/>
      <c r="TNA211" s="572"/>
      <c r="TNB211" s="572"/>
      <c r="TNC211" s="572"/>
      <c r="TND211" s="572"/>
      <c r="TNE211" s="572"/>
      <c r="TNF211" s="572"/>
      <c r="TNG211" s="572"/>
      <c r="TNH211" s="572"/>
      <c r="TNI211" s="572"/>
      <c r="TNJ211" s="572"/>
      <c r="TNK211" s="572"/>
      <c r="TNL211" s="572"/>
      <c r="TNM211" s="572"/>
      <c r="TNN211" s="572"/>
      <c r="TNO211" s="572"/>
      <c r="TNP211" s="572"/>
      <c r="TNQ211" s="572"/>
      <c r="TNR211" s="572"/>
      <c r="TNS211" s="572"/>
      <c r="TNT211" s="572"/>
      <c r="TNU211" s="572"/>
      <c r="TNV211" s="572"/>
      <c r="TNW211" s="572"/>
      <c r="TNX211" s="572"/>
      <c r="TNY211" s="572"/>
      <c r="TNZ211" s="572"/>
      <c r="TOA211" s="572"/>
      <c r="TOB211" s="572"/>
      <c r="TOC211" s="572"/>
      <c r="TOD211" s="572"/>
      <c r="TOE211" s="572"/>
      <c r="TOF211" s="572"/>
      <c r="TOG211" s="572"/>
      <c r="TOH211" s="572"/>
      <c r="TOI211" s="572"/>
      <c r="TOJ211" s="572"/>
      <c r="TOK211" s="572"/>
      <c r="TOL211" s="572"/>
      <c r="TOM211" s="572"/>
      <c r="TON211" s="572"/>
      <c r="TOO211" s="572"/>
      <c r="TOP211" s="572"/>
      <c r="TOQ211" s="572"/>
      <c r="TOR211" s="572"/>
      <c r="TOS211" s="572"/>
      <c r="TOT211" s="572"/>
      <c r="TOU211" s="572"/>
      <c r="TOV211" s="572"/>
      <c r="TOW211" s="572"/>
      <c r="TOX211" s="572"/>
      <c r="TOY211" s="572"/>
      <c r="TOZ211" s="572"/>
      <c r="TPA211" s="572"/>
      <c r="TPB211" s="572"/>
      <c r="TPC211" s="572"/>
      <c r="TPD211" s="572"/>
      <c r="TPE211" s="572"/>
      <c r="TPF211" s="572"/>
      <c r="TPG211" s="572"/>
      <c r="TPH211" s="572"/>
      <c r="TPI211" s="572"/>
      <c r="TPJ211" s="572"/>
      <c r="TPK211" s="572"/>
      <c r="TPL211" s="572"/>
      <c r="TPM211" s="572"/>
      <c r="TPN211" s="572"/>
      <c r="TPO211" s="572"/>
      <c r="TPP211" s="572"/>
      <c r="TPQ211" s="572"/>
      <c r="TPR211" s="572"/>
      <c r="TPS211" s="572"/>
      <c r="TPT211" s="572"/>
      <c r="TPU211" s="572"/>
      <c r="TPV211" s="572"/>
      <c r="TPW211" s="572"/>
      <c r="TPX211" s="572"/>
      <c r="TPY211" s="572"/>
      <c r="TPZ211" s="572"/>
      <c r="TQA211" s="572"/>
      <c r="TQB211" s="572"/>
      <c r="TQC211" s="572"/>
      <c r="TQD211" s="572"/>
      <c r="TQE211" s="572"/>
      <c r="TQF211" s="572"/>
      <c r="TQG211" s="572"/>
      <c r="TQH211" s="572"/>
      <c r="TQI211" s="572"/>
      <c r="TQJ211" s="572"/>
      <c r="TQK211" s="572"/>
      <c r="TQL211" s="572"/>
      <c r="TQM211" s="572"/>
      <c r="TQN211" s="572"/>
      <c r="TQO211" s="572"/>
      <c r="TQP211" s="572"/>
      <c r="TQQ211" s="572"/>
      <c r="TQR211" s="572"/>
      <c r="TQS211" s="572"/>
      <c r="TQT211" s="572"/>
      <c r="TQU211" s="572"/>
      <c r="TQV211" s="572"/>
      <c r="TQW211" s="572"/>
      <c r="TQX211" s="572"/>
      <c r="TQY211" s="572"/>
      <c r="TQZ211" s="572"/>
      <c r="TRA211" s="572"/>
      <c r="TRB211" s="572"/>
      <c r="TRC211" s="572"/>
      <c r="TRD211" s="572"/>
      <c r="TRE211" s="572"/>
      <c r="TRF211" s="572"/>
      <c r="TRG211" s="572"/>
      <c r="TRH211" s="572"/>
      <c r="TRI211" s="572"/>
      <c r="TRJ211" s="572"/>
      <c r="TRK211" s="572"/>
      <c r="TRL211" s="572"/>
      <c r="TRM211" s="572"/>
      <c r="TRN211" s="572"/>
      <c r="TRO211" s="572"/>
      <c r="TRP211" s="572"/>
      <c r="TRQ211" s="572"/>
      <c r="TRR211" s="572"/>
      <c r="TRS211" s="572"/>
      <c r="TRT211" s="572"/>
      <c r="TRU211" s="572"/>
      <c r="TRV211" s="572"/>
      <c r="TRW211" s="572"/>
      <c r="TRX211" s="572"/>
      <c r="TRY211" s="572"/>
      <c r="TRZ211" s="572"/>
      <c r="TSA211" s="572"/>
      <c r="TSB211" s="572"/>
      <c r="TSC211" s="572"/>
      <c r="TSD211" s="572"/>
      <c r="TSE211" s="572"/>
      <c r="TSF211" s="572"/>
      <c r="TSG211" s="572"/>
      <c r="TSH211" s="572"/>
      <c r="TSI211" s="572"/>
      <c r="TSJ211" s="572"/>
      <c r="TSK211" s="572"/>
      <c r="TSL211" s="572"/>
      <c r="TSM211" s="572"/>
      <c r="TSN211" s="572"/>
      <c r="TSO211" s="572"/>
      <c r="TSP211" s="572"/>
      <c r="TSQ211" s="572"/>
      <c r="TSR211" s="572"/>
      <c r="TSS211" s="572"/>
      <c r="TST211" s="572"/>
      <c r="TSU211" s="572"/>
      <c r="TSV211" s="572"/>
      <c r="TSW211" s="572"/>
      <c r="TSX211" s="572"/>
      <c r="TSY211" s="572"/>
      <c r="TSZ211" s="572"/>
      <c r="TTA211" s="572"/>
      <c r="TTB211" s="572"/>
      <c r="TTC211" s="572"/>
      <c r="TTD211" s="572"/>
      <c r="TTE211" s="572"/>
      <c r="TTF211" s="572"/>
      <c r="TTG211" s="572"/>
      <c r="TTH211" s="572"/>
      <c r="TTI211" s="572"/>
      <c r="TTJ211" s="572"/>
      <c r="TTK211" s="572"/>
      <c r="TTL211" s="572"/>
      <c r="TTM211" s="572"/>
      <c r="TTN211" s="572"/>
      <c r="TTO211" s="572"/>
      <c r="TTP211" s="572"/>
      <c r="TTQ211" s="572"/>
      <c r="TTR211" s="572"/>
      <c r="TTS211" s="572"/>
      <c r="TTT211" s="572"/>
      <c r="TTU211" s="572"/>
      <c r="TTV211" s="572"/>
      <c r="TTW211" s="572"/>
      <c r="TTX211" s="572"/>
      <c r="TTY211" s="572"/>
      <c r="TTZ211" s="572"/>
      <c r="TUA211" s="572"/>
      <c r="TUB211" s="572"/>
      <c r="TUC211" s="572"/>
      <c r="TUD211" s="572"/>
      <c r="TUE211" s="572"/>
      <c r="TUF211" s="572"/>
      <c r="TUG211" s="572"/>
      <c r="TUH211" s="572"/>
      <c r="TUI211" s="572"/>
      <c r="TUJ211" s="572"/>
      <c r="TUK211" s="572"/>
      <c r="TUL211" s="572"/>
      <c r="TUM211" s="572"/>
      <c r="TUN211" s="572"/>
      <c r="TUO211" s="572"/>
      <c r="TUP211" s="572"/>
      <c r="TUQ211" s="572"/>
      <c r="TUR211" s="572"/>
      <c r="TUS211" s="572"/>
      <c r="TUT211" s="572"/>
      <c r="TUU211" s="572"/>
      <c r="TUV211" s="572"/>
      <c r="TUW211" s="572"/>
      <c r="TUX211" s="572"/>
      <c r="TUY211" s="572"/>
      <c r="TUZ211" s="572"/>
      <c r="TVA211" s="572"/>
      <c r="TVB211" s="572"/>
      <c r="TVC211" s="572"/>
      <c r="TVD211" s="572"/>
      <c r="TVE211" s="572"/>
      <c r="TVF211" s="572"/>
      <c r="TVG211" s="572"/>
      <c r="TVH211" s="572"/>
      <c r="TVI211" s="572"/>
      <c r="TVJ211" s="572"/>
      <c r="TVK211" s="572"/>
      <c r="TVL211" s="572"/>
      <c r="TVM211" s="572"/>
      <c r="TVN211" s="572"/>
      <c r="TVO211" s="572"/>
      <c r="TVP211" s="572"/>
      <c r="TVQ211" s="572"/>
      <c r="TVR211" s="572"/>
      <c r="TVS211" s="572"/>
      <c r="TVT211" s="572"/>
      <c r="TVU211" s="572"/>
      <c r="TVV211" s="572"/>
      <c r="TVW211" s="572"/>
      <c r="TVX211" s="572"/>
      <c r="TVY211" s="572"/>
      <c r="TVZ211" s="572"/>
      <c r="TWA211" s="572"/>
      <c r="TWB211" s="572"/>
      <c r="TWC211" s="572"/>
      <c r="TWD211" s="572"/>
      <c r="TWE211" s="572"/>
      <c r="TWF211" s="572"/>
      <c r="TWG211" s="572"/>
      <c r="TWH211" s="572"/>
      <c r="TWI211" s="572"/>
      <c r="TWJ211" s="572"/>
      <c r="TWK211" s="572"/>
      <c r="TWL211" s="572"/>
      <c r="TWM211" s="572"/>
      <c r="TWN211" s="572"/>
      <c r="TWO211" s="572"/>
      <c r="TWP211" s="572"/>
      <c r="TWQ211" s="572"/>
      <c r="TWR211" s="572"/>
      <c r="TWS211" s="572"/>
      <c r="TWT211" s="572"/>
      <c r="TWU211" s="572"/>
      <c r="TWV211" s="572"/>
      <c r="TWW211" s="572"/>
      <c r="TWX211" s="572"/>
      <c r="TWY211" s="572"/>
      <c r="TWZ211" s="572"/>
      <c r="TXA211" s="572"/>
      <c r="TXB211" s="572"/>
      <c r="TXC211" s="572"/>
      <c r="TXD211" s="572"/>
      <c r="TXE211" s="572"/>
      <c r="TXF211" s="572"/>
      <c r="TXG211" s="572"/>
      <c r="TXH211" s="572"/>
      <c r="TXI211" s="572"/>
      <c r="TXJ211" s="572"/>
      <c r="TXK211" s="572"/>
      <c r="TXL211" s="572"/>
      <c r="TXM211" s="572"/>
      <c r="TXN211" s="572"/>
      <c r="TXO211" s="572"/>
      <c r="TXP211" s="572"/>
      <c r="TXQ211" s="572"/>
      <c r="TXR211" s="572"/>
      <c r="TXS211" s="572"/>
      <c r="TXT211" s="572"/>
      <c r="TXU211" s="572"/>
      <c r="TXV211" s="572"/>
      <c r="TXW211" s="572"/>
      <c r="TXX211" s="572"/>
      <c r="TXY211" s="572"/>
      <c r="TXZ211" s="572"/>
      <c r="TYA211" s="572"/>
      <c r="TYB211" s="572"/>
      <c r="TYC211" s="572"/>
      <c r="TYD211" s="572"/>
      <c r="TYE211" s="572"/>
      <c r="TYF211" s="572"/>
      <c r="TYG211" s="572"/>
      <c r="TYH211" s="572"/>
      <c r="TYI211" s="572"/>
      <c r="TYJ211" s="572"/>
      <c r="TYK211" s="572"/>
      <c r="TYL211" s="572"/>
      <c r="TYM211" s="572"/>
      <c r="TYN211" s="572"/>
      <c r="TYO211" s="572"/>
      <c r="TYP211" s="572"/>
      <c r="TYQ211" s="572"/>
      <c r="TYR211" s="572"/>
      <c r="TYS211" s="572"/>
      <c r="TYT211" s="572"/>
      <c r="TYU211" s="572"/>
      <c r="TYV211" s="572"/>
      <c r="TYW211" s="572"/>
      <c r="TYX211" s="572"/>
      <c r="TYY211" s="572"/>
      <c r="TYZ211" s="572"/>
      <c r="TZA211" s="572"/>
      <c r="TZB211" s="572"/>
      <c r="TZC211" s="572"/>
      <c r="TZD211" s="572"/>
      <c r="TZE211" s="572"/>
      <c r="TZF211" s="572"/>
      <c r="TZG211" s="572"/>
      <c r="TZH211" s="572"/>
      <c r="TZI211" s="572"/>
      <c r="TZJ211" s="572"/>
      <c r="TZK211" s="572"/>
      <c r="TZL211" s="572"/>
      <c r="TZM211" s="572"/>
      <c r="TZN211" s="572"/>
      <c r="TZO211" s="572"/>
      <c r="TZP211" s="572"/>
      <c r="TZQ211" s="572"/>
      <c r="TZR211" s="572"/>
      <c r="TZS211" s="572"/>
      <c r="TZT211" s="572"/>
      <c r="TZU211" s="572"/>
      <c r="TZV211" s="572"/>
      <c r="TZW211" s="572"/>
      <c r="TZX211" s="572"/>
      <c r="TZY211" s="572"/>
      <c r="TZZ211" s="572"/>
      <c r="UAA211" s="572"/>
      <c r="UAB211" s="572"/>
      <c r="UAC211" s="572"/>
      <c r="UAD211" s="572"/>
      <c r="UAE211" s="572"/>
      <c r="UAF211" s="572"/>
      <c r="UAG211" s="572"/>
      <c r="UAH211" s="572"/>
      <c r="UAI211" s="572"/>
      <c r="UAJ211" s="572"/>
      <c r="UAK211" s="572"/>
      <c r="UAL211" s="572"/>
      <c r="UAM211" s="572"/>
      <c r="UAN211" s="572"/>
      <c r="UAO211" s="572"/>
      <c r="UAP211" s="572"/>
      <c r="UAQ211" s="572"/>
      <c r="UAR211" s="572"/>
      <c r="UAS211" s="572"/>
      <c r="UAT211" s="572"/>
      <c r="UAU211" s="572"/>
      <c r="UAV211" s="572"/>
      <c r="UAW211" s="572"/>
      <c r="UAX211" s="572"/>
      <c r="UAY211" s="572"/>
      <c r="UAZ211" s="572"/>
      <c r="UBA211" s="572"/>
      <c r="UBB211" s="572"/>
      <c r="UBC211" s="572"/>
      <c r="UBD211" s="572"/>
      <c r="UBE211" s="572"/>
      <c r="UBF211" s="572"/>
      <c r="UBG211" s="572"/>
      <c r="UBH211" s="572"/>
      <c r="UBI211" s="572"/>
      <c r="UBJ211" s="572"/>
      <c r="UBK211" s="572"/>
      <c r="UBL211" s="572"/>
      <c r="UBM211" s="572"/>
      <c r="UBN211" s="572"/>
      <c r="UBO211" s="572"/>
      <c r="UBP211" s="572"/>
      <c r="UBQ211" s="572"/>
      <c r="UBR211" s="572"/>
      <c r="UBS211" s="572"/>
      <c r="UBT211" s="572"/>
      <c r="UBU211" s="572"/>
      <c r="UBV211" s="572"/>
      <c r="UBW211" s="572"/>
      <c r="UBX211" s="572"/>
      <c r="UBY211" s="572"/>
      <c r="UBZ211" s="572"/>
      <c r="UCA211" s="572"/>
      <c r="UCB211" s="572"/>
      <c r="UCC211" s="572"/>
      <c r="UCD211" s="572"/>
      <c r="UCE211" s="572"/>
      <c r="UCF211" s="572"/>
      <c r="UCG211" s="572"/>
      <c r="UCH211" s="572"/>
      <c r="UCI211" s="572"/>
      <c r="UCJ211" s="572"/>
      <c r="UCK211" s="572"/>
      <c r="UCL211" s="572"/>
      <c r="UCM211" s="572"/>
      <c r="UCN211" s="572"/>
      <c r="UCO211" s="572"/>
      <c r="UCP211" s="572"/>
      <c r="UCQ211" s="572"/>
      <c r="UCR211" s="572"/>
      <c r="UCS211" s="572"/>
      <c r="UCT211" s="572"/>
      <c r="UCU211" s="572"/>
      <c r="UCV211" s="572"/>
      <c r="UCW211" s="572"/>
      <c r="UCX211" s="572"/>
      <c r="UCY211" s="572"/>
      <c r="UCZ211" s="572"/>
      <c r="UDA211" s="572"/>
      <c r="UDB211" s="572"/>
      <c r="UDC211" s="572"/>
      <c r="UDD211" s="572"/>
      <c r="UDE211" s="572"/>
      <c r="UDF211" s="572"/>
      <c r="UDG211" s="572"/>
      <c r="UDH211" s="572"/>
      <c r="UDI211" s="572"/>
      <c r="UDJ211" s="572"/>
      <c r="UDK211" s="572"/>
      <c r="UDL211" s="572"/>
      <c r="UDM211" s="572"/>
      <c r="UDN211" s="572"/>
      <c r="UDO211" s="572"/>
      <c r="UDP211" s="572"/>
      <c r="UDQ211" s="572"/>
      <c r="UDR211" s="572"/>
      <c r="UDS211" s="572"/>
      <c r="UDT211" s="572"/>
      <c r="UDU211" s="572"/>
      <c r="UDV211" s="572"/>
      <c r="UDW211" s="572"/>
      <c r="UDX211" s="572"/>
      <c r="UDY211" s="572"/>
      <c r="UDZ211" s="572"/>
      <c r="UEA211" s="572"/>
      <c r="UEB211" s="572"/>
      <c r="UEC211" s="572"/>
      <c r="UED211" s="572"/>
      <c r="UEE211" s="572"/>
      <c r="UEF211" s="572"/>
      <c r="UEG211" s="572"/>
      <c r="UEH211" s="572"/>
      <c r="UEI211" s="572"/>
      <c r="UEJ211" s="572"/>
      <c r="UEK211" s="572"/>
      <c r="UEL211" s="572"/>
      <c r="UEM211" s="572"/>
      <c r="UEN211" s="572"/>
      <c r="UEO211" s="572"/>
      <c r="UEP211" s="572"/>
      <c r="UEQ211" s="572"/>
      <c r="UER211" s="572"/>
      <c r="UES211" s="572"/>
      <c r="UET211" s="572"/>
      <c r="UEU211" s="572"/>
      <c r="UEV211" s="572"/>
      <c r="UEW211" s="572"/>
      <c r="UEX211" s="572"/>
      <c r="UEY211" s="572"/>
      <c r="UEZ211" s="572"/>
      <c r="UFA211" s="572"/>
      <c r="UFB211" s="572"/>
      <c r="UFC211" s="572"/>
      <c r="UFD211" s="572"/>
      <c r="UFE211" s="572"/>
      <c r="UFF211" s="572"/>
      <c r="UFG211" s="572"/>
      <c r="UFH211" s="572"/>
      <c r="UFI211" s="572"/>
      <c r="UFJ211" s="572"/>
      <c r="UFK211" s="572"/>
      <c r="UFL211" s="572"/>
      <c r="UFM211" s="572"/>
      <c r="UFN211" s="572"/>
      <c r="UFO211" s="572"/>
      <c r="UFP211" s="572"/>
      <c r="UFQ211" s="572"/>
      <c r="UFR211" s="572"/>
      <c r="UFS211" s="572"/>
      <c r="UFT211" s="572"/>
      <c r="UFU211" s="572"/>
      <c r="UFV211" s="572"/>
      <c r="UFW211" s="572"/>
      <c r="UFX211" s="572"/>
      <c r="UFY211" s="572"/>
      <c r="UFZ211" s="572"/>
      <c r="UGA211" s="572"/>
      <c r="UGB211" s="572"/>
      <c r="UGC211" s="572"/>
      <c r="UGD211" s="572"/>
      <c r="UGE211" s="572"/>
      <c r="UGF211" s="572"/>
      <c r="UGG211" s="572"/>
      <c r="UGH211" s="572"/>
      <c r="UGI211" s="572"/>
      <c r="UGJ211" s="572"/>
      <c r="UGK211" s="572"/>
      <c r="UGL211" s="572"/>
      <c r="UGM211" s="572"/>
      <c r="UGN211" s="572"/>
      <c r="UGO211" s="572"/>
      <c r="UGP211" s="572"/>
      <c r="UGQ211" s="572"/>
      <c r="UGR211" s="572"/>
      <c r="UGS211" s="572"/>
      <c r="UGT211" s="572"/>
      <c r="UGU211" s="572"/>
      <c r="UGV211" s="572"/>
      <c r="UGW211" s="572"/>
      <c r="UGX211" s="572"/>
      <c r="UGY211" s="572"/>
      <c r="UGZ211" s="572"/>
      <c r="UHA211" s="572"/>
      <c r="UHB211" s="572"/>
      <c r="UHC211" s="572"/>
      <c r="UHD211" s="572"/>
      <c r="UHE211" s="572"/>
      <c r="UHF211" s="572"/>
      <c r="UHG211" s="572"/>
      <c r="UHH211" s="572"/>
      <c r="UHI211" s="572"/>
      <c r="UHJ211" s="572"/>
      <c r="UHK211" s="572"/>
      <c r="UHL211" s="572"/>
      <c r="UHM211" s="572"/>
      <c r="UHN211" s="572"/>
      <c r="UHO211" s="572"/>
      <c r="UHP211" s="572"/>
      <c r="UHQ211" s="572"/>
      <c r="UHR211" s="572"/>
      <c r="UHS211" s="572"/>
      <c r="UHT211" s="572"/>
      <c r="UHU211" s="572"/>
      <c r="UHV211" s="572"/>
      <c r="UHW211" s="572"/>
      <c r="UHX211" s="572"/>
      <c r="UHY211" s="572"/>
      <c r="UHZ211" s="572"/>
      <c r="UIA211" s="572"/>
      <c r="UIB211" s="572"/>
      <c r="UIC211" s="572"/>
      <c r="UID211" s="572"/>
      <c r="UIE211" s="572"/>
      <c r="UIF211" s="572"/>
      <c r="UIG211" s="572"/>
      <c r="UIH211" s="572"/>
      <c r="UII211" s="572"/>
      <c r="UIJ211" s="572"/>
      <c r="UIK211" s="572"/>
      <c r="UIL211" s="572"/>
      <c r="UIM211" s="572"/>
      <c r="UIN211" s="572"/>
      <c r="UIO211" s="572"/>
      <c r="UIP211" s="572"/>
      <c r="UIQ211" s="572"/>
      <c r="UIR211" s="572"/>
      <c r="UIS211" s="572"/>
      <c r="UIT211" s="572"/>
      <c r="UIU211" s="572"/>
      <c r="UIV211" s="572"/>
      <c r="UIW211" s="572"/>
      <c r="UIX211" s="572"/>
      <c r="UIY211" s="572"/>
      <c r="UIZ211" s="572"/>
      <c r="UJA211" s="572"/>
      <c r="UJB211" s="572"/>
      <c r="UJC211" s="572"/>
      <c r="UJD211" s="572"/>
      <c r="UJE211" s="572"/>
      <c r="UJF211" s="572"/>
      <c r="UJG211" s="572"/>
      <c r="UJH211" s="572"/>
      <c r="UJI211" s="572"/>
      <c r="UJJ211" s="572"/>
      <c r="UJK211" s="572"/>
      <c r="UJL211" s="572"/>
      <c r="UJM211" s="572"/>
      <c r="UJN211" s="572"/>
      <c r="UJO211" s="572"/>
      <c r="UJP211" s="572"/>
      <c r="UJQ211" s="572"/>
      <c r="UJR211" s="572"/>
      <c r="UJS211" s="572"/>
      <c r="UJT211" s="572"/>
      <c r="UJU211" s="572"/>
      <c r="UJV211" s="572"/>
      <c r="UJW211" s="572"/>
      <c r="UJX211" s="572"/>
      <c r="UJY211" s="572"/>
      <c r="UJZ211" s="572"/>
      <c r="UKA211" s="572"/>
      <c r="UKB211" s="572"/>
      <c r="UKC211" s="572"/>
      <c r="UKD211" s="572"/>
      <c r="UKE211" s="572"/>
      <c r="UKF211" s="572"/>
      <c r="UKG211" s="572"/>
      <c r="UKH211" s="572"/>
      <c r="UKI211" s="572"/>
      <c r="UKJ211" s="572"/>
      <c r="UKK211" s="572"/>
      <c r="UKL211" s="572"/>
      <c r="UKM211" s="572"/>
      <c r="UKN211" s="572"/>
      <c r="UKO211" s="572"/>
      <c r="UKP211" s="572"/>
      <c r="UKQ211" s="572"/>
      <c r="UKR211" s="572"/>
      <c r="UKS211" s="572"/>
      <c r="UKT211" s="572"/>
      <c r="UKU211" s="572"/>
      <c r="UKV211" s="572"/>
      <c r="UKW211" s="572"/>
      <c r="UKX211" s="572"/>
      <c r="UKY211" s="572"/>
      <c r="UKZ211" s="572"/>
      <c r="ULA211" s="572"/>
      <c r="ULB211" s="572"/>
      <c r="ULC211" s="572"/>
      <c r="ULD211" s="572"/>
      <c r="ULE211" s="572"/>
      <c r="ULF211" s="572"/>
      <c r="ULG211" s="572"/>
      <c r="ULH211" s="572"/>
      <c r="ULI211" s="572"/>
      <c r="ULJ211" s="572"/>
      <c r="ULK211" s="572"/>
      <c r="ULL211" s="572"/>
      <c r="ULM211" s="572"/>
      <c r="ULN211" s="572"/>
      <c r="ULO211" s="572"/>
      <c r="ULP211" s="572"/>
      <c r="ULQ211" s="572"/>
      <c r="ULR211" s="572"/>
      <c r="ULS211" s="572"/>
      <c r="ULT211" s="572"/>
      <c r="ULU211" s="572"/>
      <c r="ULV211" s="572"/>
      <c r="ULW211" s="572"/>
      <c r="ULX211" s="572"/>
      <c r="ULY211" s="572"/>
      <c r="ULZ211" s="572"/>
      <c r="UMA211" s="572"/>
      <c r="UMB211" s="572"/>
      <c r="UMC211" s="572"/>
      <c r="UMD211" s="572"/>
      <c r="UME211" s="572"/>
      <c r="UMF211" s="572"/>
      <c r="UMG211" s="572"/>
      <c r="UMH211" s="572"/>
      <c r="UMI211" s="572"/>
      <c r="UMJ211" s="572"/>
      <c r="UMK211" s="572"/>
      <c r="UML211" s="572"/>
      <c r="UMM211" s="572"/>
      <c r="UMN211" s="572"/>
      <c r="UMO211" s="572"/>
      <c r="UMP211" s="572"/>
      <c r="UMQ211" s="572"/>
      <c r="UMR211" s="572"/>
      <c r="UMS211" s="572"/>
      <c r="UMT211" s="572"/>
      <c r="UMU211" s="572"/>
      <c r="UMV211" s="572"/>
      <c r="UMW211" s="572"/>
      <c r="UMX211" s="572"/>
      <c r="UMY211" s="572"/>
      <c r="UMZ211" s="572"/>
      <c r="UNA211" s="572"/>
      <c r="UNB211" s="572"/>
      <c r="UNC211" s="572"/>
      <c r="UND211" s="572"/>
      <c r="UNE211" s="572"/>
      <c r="UNF211" s="572"/>
      <c r="UNG211" s="572"/>
      <c r="UNH211" s="572"/>
      <c r="UNI211" s="572"/>
      <c r="UNJ211" s="572"/>
      <c r="UNK211" s="572"/>
      <c r="UNL211" s="572"/>
      <c r="UNM211" s="572"/>
      <c r="UNN211" s="572"/>
      <c r="UNO211" s="572"/>
      <c r="UNP211" s="572"/>
      <c r="UNQ211" s="572"/>
      <c r="UNR211" s="572"/>
      <c r="UNS211" s="572"/>
      <c r="UNT211" s="572"/>
      <c r="UNU211" s="572"/>
      <c r="UNV211" s="572"/>
      <c r="UNW211" s="572"/>
      <c r="UNX211" s="572"/>
      <c r="UNY211" s="572"/>
      <c r="UNZ211" s="572"/>
      <c r="UOA211" s="572"/>
      <c r="UOB211" s="572"/>
      <c r="UOC211" s="572"/>
      <c r="UOD211" s="572"/>
      <c r="UOE211" s="572"/>
      <c r="UOF211" s="572"/>
      <c r="UOG211" s="572"/>
      <c r="UOH211" s="572"/>
      <c r="UOI211" s="572"/>
      <c r="UOJ211" s="572"/>
      <c r="UOK211" s="572"/>
      <c r="UOL211" s="572"/>
      <c r="UOM211" s="572"/>
      <c r="UON211" s="572"/>
      <c r="UOO211" s="572"/>
      <c r="UOP211" s="572"/>
      <c r="UOQ211" s="572"/>
      <c r="UOR211" s="572"/>
      <c r="UOS211" s="572"/>
      <c r="UOT211" s="572"/>
      <c r="UOU211" s="572"/>
      <c r="UOV211" s="572"/>
      <c r="UOW211" s="572"/>
      <c r="UOX211" s="572"/>
      <c r="UOY211" s="572"/>
      <c r="UOZ211" s="572"/>
      <c r="UPA211" s="572"/>
      <c r="UPB211" s="572"/>
      <c r="UPC211" s="572"/>
      <c r="UPD211" s="572"/>
      <c r="UPE211" s="572"/>
      <c r="UPF211" s="572"/>
      <c r="UPG211" s="572"/>
      <c r="UPH211" s="572"/>
      <c r="UPI211" s="572"/>
      <c r="UPJ211" s="572"/>
      <c r="UPK211" s="572"/>
      <c r="UPL211" s="572"/>
      <c r="UPM211" s="572"/>
      <c r="UPN211" s="572"/>
      <c r="UPO211" s="572"/>
      <c r="UPP211" s="572"/>
      <c r="UPQ211" s="572"/>
      <c r="UPR211" s="572"/>
      <c r="UPS211" s="572"/>
      <c r="UPT211" s="572"/>
      <c r="UPU211" s="572"/>
      <c r="UPV211" s="572"/>
      <c r="UPW211" s="572"/>
      <c r="UPX211" s="572"/>
      <c r="UPY211" s="572"/>
      <c r="UPZ211" s="572"/>
      <c r="UQA211" s="572"/>
      <c r="UQB211" s="572"/>
      <c r="UQC211" s="572"/>
      <c r="UQD211" s="572"/>
      <c r="UQE211" s="572"/>
      <c r="UQF211" s="572"/>
      <c r="UQG211" s="572"/>
      <c r="UQH211" s="572"/>
      <c r="UQI211" s="572"/>
      <c r="UQJ211" s="572"/>
      <c r="UQK211" s="572"/>
      <c r="UQL211" s="572"/>
      <c r="UQM211" s="572"/>
      <c r="UQN211" s="572"/>
      <c r="UQO211" s="572"/>
      <c r="UQP211" s="572"/>
      <c r="UQQ211" s="572"/>
      <c r="UQR211" s="572"/>
      <c r="UQS211" s="572"/>
      <c r="UQT211" s="572"/>
      <c r="UQU211" s="572"/>
      <c r="UQV211" s="572"/>
      <c r="UQW211" s="572"/>
      <c r="UQX211" s="572"/>
      <c r="UQY211" s="572"/>
      <c r="UQZ211" s="572"/>
      <c r="URA211" s="572"/>
      <c r="URB211" s="572"/>
      <c r="URC211" s="572"/>
      <c r="URD211" s="572"/>
      <c r="URE211" s="572"/>
      <c r="URF211" s="572"/>
      <c r="URG211" s="572"/>
      <c r="URH211" s="572"/>
      <c r="URI211" s="572"/>
      <c r="URJ211" s="572"/>
      <c r="URK211" s="572"/>
      <c r="URL211" s="572"/>
      <c r="URM211" s="572"/>
      <c r="URN211" s="572"/>
      <c r="URO211" s="572"/>
      <c r="URP211" s="572"/>
      <c r="URQ211" s="572"/>
      <c r="URR211" s="572"/>
      <c r="URS211" s="572"/>
      <c r="URT211" s="572"/>
      <c r="URU211" s="572"/>
      <c r="URV211" s="572"/>
      <c r="URW211" s="572"/>
      <c r="URX211" s="572"/>
      <c r="URY211" s="572"/>
      <c r="URZ211" s="572"/>
      <c r="USA211" s="572"/>
      <c r="USB211" s="572"/>
      <c r="USC211" s="572"/>
      <c r="USD211" s="572"/>
      <c r="USE211" s="572"/>
      <c r="USF211" s="572"/>
      <c r="USG211" s="572"/>
      <c r="USH211" s="572"/>
      <c r="USI211" s="572"/>
      <c r="USJ211" s="572"/>
      <c r="USK211" s="572"/>
      <c r="USL211" s="572"/>
      <c r="USM211" s="572"/>
      <c r="USN211" s="572"/>
      <c r="USO211" s="572"/>
      <c r="USP211" s="572"/>
      <c r="USQ211" s="572"/>
      <c r="USR211" s="572"/>
      <c r="USS211" s="572"/>
      <c r="UST211" s="572"/>
      <c r="USU211" s="572"/>
      <c r="USV211" s="572"/>
      <c r="USW211" s="572"/>
      <c r="USX211" s="572"/>
      <c r="USY211" s="572"/>
      <c r="USZ211" s="572"/>
      <c r="UTA211" s="572"/>
      <c r="UTB211" s="572"/>
      <c r="UTC211" s="572"/>
      <c r="UTD211" s="572"/>
      <c r="UTE211" s="572"/>
      <c r="UTF211" s="572"/>
      <c r="UTG211" s="572"/>
      <c r="UTH211" s="572"/>
      <c r="UTI211" s="572"/>
      <c r="UTJ211" s="572"/>
      <c r="UTK211" s="572"/>
      <c r="UTL211" s="572"/>
      <c r="UTM211" s="572"/>
      <c r="UTN211" s="572"/>
      <c r="UTO211" s="572"/>
      <c r="UTP211" s="572"/>
      <c r="UTQ211" s="572"/>
      <c r="UTR211" s="572"/>
      <c r="UTS211" s="572"/>
      <c r="UTT211" s="572"/>
      <c r="UTU211" s="572"/>
      <c r="UTV211" s="572"/>
      <c r="UTW211" s="572"/>
      <c r="UTX211" s="572"/>
      <c r="UTY211" s="572"/>
      <c r="UTZ211" s="572"/>
      <c r="UUA211" s="572"/>
      <c r="UUB211" s="572"/>
      <c r="UUC211" s="572"/>
      <c r="UUD211" s="572"/>
      <c r="UUE211" s="572"/>
      <c r="UUF211" s="572"/>
      <c r="UUG211" s="572"/>
      <c r="UUH211" s="572"/>
      <c r="UUI211" s="572"/>
      <c r="UUJ211" s="572"/>
      <c r="UUK211" s="572"/>
      <c r="UUL211" s="572"/>
      <c r="UUM211" s="572"/>
      <c r="UUN211" s="572"/>
      <c r="UUO211" s="572"/>
      <c r="UUP211" s="572"/>
      <c r="UUQ211" s="572"/>
      <c r="UUR211" s="572"/>
      <c r="UUS211" s="572"/>
      <c r="UUT211" s="572"/>
      <c r="UUU211" s="572"/>
      <c r="UUV211" s="572"/>
      <c r="UUW211" s="572"/>
      <c r="UUX211" s="572"/>
      <c r="UUY211" s="572"/>
      <c r="UUZ211" s="572"/>
      <c r="UVA211" s="572"/>
      <c r="UVB211" s="572"/>
      <c r="UVC211" s="572"/>
      <c r="UVD211" s="572"/>
      <c r="UVE211" s="572"/>
      <c r="UVF211" s="572"/>
      <c r="UVG211" s="572"/>
      <c r="UVH211" s="572"/>
      <c r="UVI211" s="572"/>
      <c r="UVJ211" s="572"/>
      <c r="UVK211" s="572"/>
      <c r="UVL211" s="572"/>
      <c r="UVM211" s="572"/>
      <c r="UVN211" s="572"/>
      <c r="UVO211" s="572"/>
      <c r="UVP211" s="572"/>
      <c r="UVQ211" s="572"/>
      <c r="UVR211" s="572"/>
      <c r="UVS211" s="572"/>
      <c r="UVT211" s="572"/>
      <c r="UVU211" s="572"/>
      <c r="UVV211" s="572"/>
      <c r="UVW211" s="572"/>
      <c r="UVX211" s="572"/>
      <c r="UVY211" s="572"/>
      <c r="UVZ211" s="572"/>
      <c r="UWA211" s="572"/>
      <c r="UWB211" s="572"/>
      <c r="UWC211" s="572"/>
      <c r="UWD211" s="572"/>
      <c r="UWE211" s="572"/>
      <c r="UWF211" s="572"/>
      <c r="UWG211" s="572"/>
      <c r="UWH211" s="572"/>
      <c r="UWI211" s="572"/>
      <c r="UWJ211" s="572"/>
      <c r="UWK211" s="572"/>
      <c r="UWL211" s="572"/>
      <c r="UWM211" s="572"/>
      <c r="UWN211" s="572"/>
      <c r="UWO211" s="572"/>
      <c r="UWP211" s="572"/>
      <c r="UWQ211" s="572"/>
      <c r="UWR211" s="572"/>
      <c r="UWS211" s="572"/>
      <c r="UWT211" s="572"/>
      <c r="UWU211" s="572"/>
      <c r="UWV211" s="572"/>
      <c r="UWW211" s="572"/>
      <c r="UWX211" s="572"/>
      <c r="UWY211" s="572"/>
      <c r="UWZ211" s="572"/>
      <c r="UXA211" s="572"/>
      <c r="UXB211" s="572"/>
      <c r="UXC211" s="572"/>
      <c r="UXD211" s="572"/>
      <c r="UXE211" s="572"/>
      <c r="UXF211" s="572"/>
      <c r="UXG211" s="572"/>
      <c r="UXH211" s="572"/>
      <c r="UXI211" s="572"/>
      <c r="UXJ211" s="572"/>
      <c r="UXK211" s="572"/>
      <c r="UXL211" s="572"/>
      <c r="UXM211" s="572"/>
      <c r="UXN211" s="572"/>
      <c r="UXO211" s="572"/>
      <c r="UXP211" s="572"/>
      <c r="UXQ211" s="572"/>
      <c r="UXR211" s="572"/>
      <c r="UXS211" s="572"/>
      <c r="UXT211" s="572"/>
      <c r="UXU211" s="572"/>
      <c r="UXV211" s="572"/>
      <c r="UXW211" s="572"/>
      <c r="UXX211" s="572"/>
      <c r="UXY211" s="572"/>
      <c r="UXZ211" s="572"/>
      <c r="UYA211" s="572"/>
      <c r="UYB211" s="572"/>
      <c r="UYC211" s="572"/>
      <c r="UYD211" s="572"/>
      <c r="UYE211" s="572"/>
      <c r="UYF211" s="572"/>
      <c r="UYG211" s="572"/>
      <c r="UYH211" s="572"/>
      <c r="UYI211" s="572"/>
      <c r="UYJ211" s="572"/>
      <c r="UYK211" s="572"/>
      <c r="UYL211" s="572"/>
      <c r="UYM211" s="572"/>
      <c r="UYN211" s="572"/>
      <c r="UYO211" s="572"/>
      <c r="UYP211" s="572"/>
      <c r="UYQ211" s="572"/>
      <c r="UYR211" s="572"/>
      <c r="UYS211" s="572"/>
      <c r="UYT211" s="572"/>
      <c r="UYU211" s="572"/>
      <c r="UYV211" s="572"/>
      <c r="UYW211" s="572"/>
      <c r="UYX211" s="572"/>
      <c r="UYY211" s="572"/>
      <c r="UYZ211" s="572"/>
      <c r="UZA211" s="572"/>
      <c r="UZB211" s="572"/>
      <c r="UZC211" s="572"/>
      <c r="UZD211" s="572"/>
      <c r="UZE211" s="572"/>
      <c r="UZF211" s="572"/>
      <c r="UZG211" s="572"/>
      <c r="UZH211" s="572"/>
      <c r="UZI211" s="572"/>
      <c r="UZJ211" s="572"/>
      <c r="UZK211" s="572"/>
      <c r="UZL211" s="572"/>
      <c r="UZM211" s="572"/>
      <c r="UZN211" s="572"/>
      <c r="UZO211" s="572"/>
      <c r="UZP211" s="572"/>
      <c r="UZQ211" s="572"/>
      <c r="UZR211" s="572"/>
      <c r="UZS211" s="572"/>
      <c r="UZT211" s="572"/>
      <c r="UZU211" s="572"/>
      <c r="UZV211" s="572"/>
      <c r="UZW211" s="572"/>
      <c r="UZX211" s="572"/>
      <c r="UZY211" s="572"/>
      <c r="UZZ211" s="572"/>
      <c r="VAA211" s="572"/>
      <c r="VAB211" s="572"/>
      <c r="VAC211" s="572"/>
      <c r="VAD211" s="572"/>
      <c r="VAE211" s="572"/>
      <c r="VAF211" s="572"/>
      <c r="VAG211" s="572"/>
      <c r="VAH211" s="572"/>
      <c r="VAI211" s="572"/>
      <c r="VAJ211" s="572"/>
      <c r="VAK211" s="572"/>
      <c r="VAL211" s="572"/>
      <c r="VAM211" s="572"/>
      <c r="VAN211" s="572"/>
      <c r="VAO211" s="572"/>
      <c r="VAP211" s="572"/>
      <c r="VAQ211" s="572"/>
      <c r="VAR211" s="572"/>
      <c r="VAS211" s="572"/>
      <c r="VAT211" s="572"/>
      <c r="VAU211" s="572"/>
      <c r="VAV211" s="572"/>
      <c r="VAW211" s="572"/>
      <c r="VAX211" s="572"/>
      <c r="VAY211" s="572"/>
      <c r="VAZ211" s="572"/>
      <c r="VBA211" s="572"/>
      <c r="VBB211" s="572"/>
      <c r="VBC211" s="572"/>
      <c r="VBD211" s="572"/>
      <c r="VBE211" s="572"/>
      <c r="VBF211" s="572"/>
      <c r="VBG211" s="572"/>
      <c r="VBH211" s="572"/>
      <c r="VBI211" s="572"/>
      <c r="VBJ211" s="572"/>
      <c r="VBK211" s="572"/>
      <c r="VBL211" s="572"/>
      <c r="VBM211" s="572"/>
      <c r="VBN211" s="572"/>
      <c r="VBO211" s="572"/>
      <c r="VBP211" s="572"/>
      <c r="VBQ211" s="572"/>
      <c r="VBR211" s="572"/>
      <c r="VBS211" s="572"/>
      <c r="VBT211" s="572"/>
      <c r="VBU211" s="572"/>
      <c r="VBV211" s="572"/>
      <c r="VBW211" s="572"/>
      <c r="VBX211" s="572"/>
      <c r="VBY211" s="572"/>
      <c r="VBZ211" s="572"/>
      <c r="VCA211" s="572"/>
      <c r="VCB211" s="572"/>
      <c r="VCC211" s="572"/>
      <c r="VCD211" s="572"/>
      <c r="VCE211" s="572"/>
      <c r="VCF211" s="572"/>
      <c r="VCG211" s="572"/>
      <c r="VCH211" s="572"/>
      <c r="VCI211" s="572"/>
      <c r="VCJ211" s="572"/>
      <c r="VCK211" s="572"/>
      <c r="VCL211" s="572"/>
      <c r="VCM211" s="572"/>
      <c r="VCN211" s="572"/>
      <c r="VCO211" s="572"/>
      <c r="VCP211" s="572"/>
      <c r="VCQ211" s="572"/>
      <c r="VCR211" s="572"/>
      <c r="VCS211" s="572"/>
      <c r="VCT211" s="572"/>
      <c r="VCU211" s="572"/>
      <c r="VCV211" s="572"/>
      <c r="VCW211" s="572"/>
      <c r="VCX211" s="572"/>
      <c r="VCY211" s="572"/>
      <c r="VCZ211" s="572"/>
      <c r="VDA211" s="572"/>
      <c r="VDB211" s="572"/>
      <c r="VDC211" s="572"/>
      <c r="VDD211" s="572"/>
      <c r="VDE211" s="572"/>
      <c r="VDF211" s="572"/>
      <c r="VDG211" s="572"/>
      <c r="VDH211" s="572"/>
      <c r="VDI211" s="572"/>
      <c r="VDJ211" s="572"/>
      <c r="VDK211" s="572"/>
      <c r="VDL211" s="572"/>
      <c r="VDM211" s="572"/>
      <c r="VDN211" s="572"/>
      <c r="VDO211" s="572"/>
      <c r="VDP211" s="572"/>
      <c r="VDQ211" s="572"/>
      <c r="VDR211" s="572"/>
      <c r="VDS211" s="572"/>
      <c r="VDT211" s="572"/>
      <c r="VDU211" s="572"/>
      <c r="VDV211" s="572"/>
      <c r="VDW211" s="572"/>
      <c r="VDX211" s="572"/>
      <c r="VDY211" s="572"/>
      <c r="VDZ211" s="572"/>
      <c r="VEA211" s="572"/>
      <c r="VEB211" s="572"/>
      <c r="VEC211" s="572"/>
      <c r="VED211" s="572"/>
      <c r="VEE211" s="572"/>
      <c r="VEF211" s="572"/>
      <c r="VEG211" s="572"/>
      <c r="VEH211" s="572"/>
      <c r="VEI211" s="572"/>
      <c r="VEJ211" s="572"/>
      <c r="VEK211" s="572"/>
      <c r="VEL211" s="572"/>
      <c r="VEM211" s="572"/>
      <c r="VEN211" s="572"/>
      <c r="VEO211" s="572"/>
      <c r="VEP211" s="572"/>
      <c r="VEQ211" s="572"/>
      <c r="VER211" s="572"/>
      <c r="VES211" s="572"/>
      <c r="VET211" s="572"/>
      <c r="VEU211" s="572"/>
      <c r="VEV211" s="572"/>
      <c r="VEW211" s="572"/>
      <c r="VEX211" s="572"/>
      <c r="VEY211" s="572"/>
      <c r="VEZ211" s="572"/>
      <c r="VFA211" s="572"/>
      <c r="VFB211" s="572"/>
      <c r="VFC211" s="572"/>
      <c r="VFD211" s="572"/>
      <c r="VFE211" s="572"/>
      <c r="VFF211" s="572"/>
      <c r="VFG211" s="572"/>
      <c r="VFH211" s="572"/>
      <c r="VFI211" s="572"/>
      <c r="VFJ211" s="572"/>
      <c r="VFK211" s="572"/>
      <c r="VFL211" s="572"/>
      <c r="VFM211" s="572"/>
      <c r="VFN211" s="572"/>
      <c r="VFO211" s="572"/>
      <c r="VFP211" s="572"/>
      <c r="VFQ211" s="572"/>
      <c r="VFR211" s="572"/>
      <c r="VFS211" s="572"/>
      <c r="VFT211" s="572"/>
      <c r="VFU211" s="572"/>
      <c r="VFV211" s="572"/>
      <c r="VFW211" s="572"/>
      <c r="VFX211" s="572"/>
      <c r="VFY211" s="572"/>
      <c r="VFZ211" s="572"/>
      <c r="VGA211" s="572"/>
      <c r="VGB211" s="572"/>
      <c r="VGC211" s="572"/>
      <c r="VGD211" s="572"/>
      <c r="VGE211" s="572"/>
      <c r="VGF211" s="572"/>
      <c r="VGG211" s="572"/>
      <c r="VGH211" s="572"/>
      <c r="VGI211" s="572"/>
      <c r="VGJ211" s="572"/>
      <c r="VGK211" s="572"/>
      <c r="VGL211" s="572"/>
      <c r="VGM211" s="572"/>
      <c r="VGN211" s="572"/>
      <c r="VGO211" s="572"/>
      <c r="VGP211" s="572"/>
      <c r="VGQ211" s="572"/>
      <c r="VGR211" s="572"/>
      <c r="VGS211" s="572"/>
      <c r="VGT211" s="572"/>
      <c r="VGU211" s="572"/>
      <c r="VGV211" s="572"/>
      <c r="VGW211" s="572"/>
      <c r="VGX211" s="572"/>
      <c r="VGY211" s="572"/>
      <c r="VGZ211" s="572"/>
      <c r="VHA211" s="572"/>
      <c r="VHB211" s="572"/>
      <c r="VHC211" s="572"/>
      <c r="VHD211" s="572"/>
      <c r="VHE211" s="572"/>
      <c r="VHF211" s="572"/>
      <c r="VHG211" s="572"/>
      <c r="VHH211" s="572"/>
      <c r="VHI211" s="572"/>
      <c r="VHJ211" s="572"/>
      <c r="VHK211" s="572"/>
      <c r="VHL211" s="572"/>
      <c r="VHM211" s="572"/>
      <c r="VHN211" s="572"/>
      <c r="VHO211" s="572"/>
      <c r="VHP211" s="572"/>
      <c r="VHQ211" s="572"/>
      <c r="VHR211" s="572"/>
      <c r="VHS211" s="572"/>
      <c r="VHT211" s="572"/>
      <c r="VHU211" s="572"/>
      <c r="VHV211" s="572"/>
      <c r="VHW211" s="572"/>
      <c r="VHX211" s="572"/>
      <c r="VHY211" s="572"/>
      <c r="VHZ211" s="572"/>
      <c r="VIA211" s="572"/>
      <c r="VIB211" s="572"/>
      <c r="VIC211" s="572"/>
      <c r="VID211" s="572"/>
      <c r="VIE211" s="572"/>
      <c r="VIF211" s="572"/>
      <c r="VIG211" s="572"/>
      <c r="VIH211" s="572"/>
      <c r="VII211" s="572"/>
      <c r="VIJ211" s="572"/>
      <c r="VIK211" s="572"/>
      <c r="VIL211" s="572"/>
      <c r="VIM211" s="572"/>
      <c r="VIN211" s="572"/>
      <c r="VIO211" s="572"/>
      <c r="VIP211" s="572"/>
      <c r="VIQ211" s="572"/>
      <c r="VIR211" s="572"/>
      <c r="VIS211" s="572"/>
      <c r="VIT211" s="572"/>
      <c r="VIU211" s="572"/>
      <c r="VIV211" s="572"/>
      <c r="VIW211" s="572"/>
      <c r="VIX211" s="572"/>
      <c r="VIY211" s="572"/>
      <c r="VIZ211" s="572"/>
      <c r="VJA211" s="572"/>
      <c r="VJB211" s="572"/>
      <c r="VJC211" s="572"/>
      <c r="VJD211" s="572"/>
      <c r="VJE211" s="572"/>
      <c r="VJF211" s="572"/>
      <c r="VJG211" s="572"/>
      <c r="VJH211" s="572"/>
      <c r="VJI211" s="572"/>
      <c r="VJJ211" s="572"/>
      <c r="VJK211" s="572"/>
      <c r="VJL211" s="572"/>
      <c r="VJM211" s="572"/>
      <c r="VJN211" s="572"/>
      <c r="VJO211" s="572"/>
      <c r="VJP211" s="572"/>
      <c r="VJQ211" s="572"/>
      <c r="VJR211" s="572"/>
      <c r="VJS211" s="572"/>
      <c r="VJT211" s="572"/>
      <c r="VJU211" s="572"/>
      <c r="VJV211" s="572"/>
      <c r="VJW211" s="572"/>
      <c r="VJX211" s="572"/>
      <c r="VJY211" s="572"/>
      <c r="VJZ211" s="572"/>
      <c r="VKA211" s="572"/>
      <c r="VKB211" s="572"/>
      <c r="VKC211" s="572"/>
      <c r="VKD211" s="572"/>
      <c r="VKE211" s="572"/>
      <c r="VKF211" s="572"/>
      <c r="VKG211" s="572"/>
      <c r="VKH211" s="572"/>
      <c r="VKI211" s="572"/>
      <c r="VKJ211" s="572"/>
      <c r="VKK211" s="572"/>
      <c r="VKL211" s="572"/>
      <c r="VKM211" s="572"/>
      <c r="VKN211" s="572"/>
      <c r="VKO211" s="572"/>
      <c r="VKP211" s="572"/>
      <c r="VKQ211" s="572"/>
      <c r="VKR211" s="572"/>
      <c r="VKS211" s="572"/>
      <c r="VKT211" s="572"/>
      <c r="VKU211" s="572"/>
      <c r="VKV211" s="572"/>
      <c r="VKW211" s="572"/>
      <c r="VKX211" s="572"/>
      <c r="VKY211" s="572"/>
      <c r="VKZ211" s="572"/>
      <c r="VLA211" s="572"/>
      <c r="VLB211" s="572"/>
      <c r="VLC211" s="572"/>
      <c r="VLD211" s="572"/>
      <c r="VLE211" s="572"/>
      <c r="VLF211" s="572"/>
      <c r="VLG211" s="572"/>
      <c r="VLH211" s="572"/>
      <c r="VLI211" s="572"/>
      <c r="VLJ211" s="572"/>
      <c r="VLK211" s="572"/>
      <c r="VLL211" s="572"/>
      <c r="VLM211" s="572"/>
      <c r="VLN211" s="572"/>
      <c r="VLO211" s="572"/>
      <c r="VLP211" s="572"/>
      <c r="VLQ211" s="572"/>
      <c r="VLR211" s="572"/>
      <c r="VLS211" s="572"/>
      <c r="VLT211" s="572"/>
      <c r="VLU211" s="572"/>
      <c r="VLV211" s="572"/>
      <c r="VLW211" s="572"/>
      <c r="VLX211" s="572"/>
      <c r="VLY211" s="572"/>
      <c r="VLZ211" s="572"/>
      <c r="VMA211" s="572"/>
      <c r="VMB211" s="572"/>
      <c r="VMC211" s="572"/>
      <c r="VMD211" s="572"/>
      <c r="VME211" s="572"/>
      <c r="VMF211" s="572"/>
      <c r="VMG211" s="572"/>
      <c r="VMH211" s="572"/>
      <c r="VMI211" s="572"/>
      <c r="VMJ211" s="572"/>
      <c r="VMK211" s="572"/>
      <c r="VML211" s="572"/>
      <c r="VMM211" s="572"/>
      <c r="VMN211" s="572"/>
      <c r="VMO211" s="572"/>
      <c r="VMP211" s="572"/>
      <c r="VMQ211" s="572"/>
      <c r="VMR211" s="572"/>
      <c r="VMS211" s="572"/>
      <c r="VMT211" s="572"/>
      <c r="VMU211" s="572"/>
      <c r="VMV211" s="572"/>
      <c r="VMW211" s="572"/>
      <c r="VMX211" s="572"/>
      <c r="VMY211" s="572"/>
      <c r="VMZ211" s="572"/>
      <c r="VNA211" s="572"/>
      <c r="VNB211" s="572"/>
      <c r="VNC211" s="572"/>
      <c r="VND211" s="572"/>
      <c r="VNE211" s="572"/>
      <c r="VNF211" s="572"/>
      <c r="VNG211" s="572"/>
      <c r="VNH211" s="572"/>
      <c r="VNI211" s="572"/>
      <c r="VNJ211" s="572"/>
      <c r="VNK211" s="572"/>
      <c r="VNL211" s="572"/>
      <c r="VNM211" s="572"/>
      <c r="VNN211" s="572"/>
      <c r="VNO211" s="572"/>
      <c r="VNP211" s="572"/>
      <c r="VNQ211" s="572"/>
      <c r="VNR211" s="572"/>
      <c r="VNS211" s="572"/>
      <c r="VNT211" s="572"/>
      <c r="VNU211" s="572"/>
      <c r="VNV211" s="572"/>
      <c r="VNW211" s="572"/>
      <c r="VNX211" s="572"/>
      <c r="VNY211" s="572"/>
      <c r="VNZ211" s="572"/>
      <c r="VOA211" s="572"/>
      <c r="VOB211" s="572"/>
      <c r="VOC211" s="572"/>
      <c r="VOD211" s="572"/>
      <c r="VOE211" s="572"/>
      <c r="VOF211" s="572"/>
      <c r="VOG211" s="572"/>
      <c r="VOH211" s="572"/>
      <c r="VOI211" s="572"/>
      <c r="VOJ211" s="572"/>
      <c r="VOK211" s="572"/>
      <c r="VOL211" s="572"/>
      <c r="VOM211" s="572"/>
      <c r="VON211" s="572"/>
      <c r="VOO211" s="572"/>
      <c r="VOP211" s="572"/>
      <c r="VOQ211" s="572"/>
      <c r="VOR211" s="572"/>
      <c r="VOS211" s="572"/>
      <c r="VOT211" s="572"/>
      <c r="VOU211" s="572"/>
      <c r="VOV211" s="572"/>
      <c r="VOW211" s="572"/>
      <c r="VOX211" s="572"/>
      <c r="VOY211" s="572"/>
      <c r="VOZ211" s="572"/>
      <c r="VPA211" s="572"/>
      <c r="VPB211" s="572"/>
      <c r="VPC211" s="572"/>
      <c r="VPD211" s="572"/>
      <c r="VPE211" s="572"/>
      <c r="VPF211" s="572"/>
      <c r="VPG211" s="572"/>
      <c r="VPH211" s="572"/>
      <c r="VPI211" s="572"/>
      <c r="VPJ211" s="572"/>
      <c r="VPK211" s="572"/>
      <c r="VPL211" s="572"/>
      <c r="VPM211" s="572"/>
      <c r="VPN211" s="572"/>
      <c r="VPO211" s="572"/>
      <c r="VPP211" s="572"/>
      <c r="VPQ211" s="572"/>
      <c r="VPR211" s="572"/>
      <c r="VPS211" s="572"/>
      <c r="VPT211" s="572"/>
      <c r="VPU211" s="572"/>
      <c r="VPV211" s="572"/>
      <c r="VPW211" s="572"/>
      <c r="VPX211" s="572"/>
      <c r="VPY211" s="572"/>
      <c r="VPZ211" s="572"/>
      <c r="VQA211" s="572"/>
      <c r="VQB211" s="572"/>
      <c r="VQC211" s="572"/>
      <c r="VQD211" s="572"/>
      <c r="VQE211" s="572"/>
      <c r="VQF211" s="572"/>
      <c r="VQG211" s="572"/>
      <c r="VQH211" s="572"/>
      <c r="VQI211" s="572"/>
      <c r="VQJ211" s="572"/>
      <c r="VQK211" s="572"/>
      <c r="VQL211" s="572"/>
      <c r="VQM211" s="572"/>
      <c r="VQN211" s="572"/>
      <c r="VQO211" s="572"/>
      <c r="VQP211" s="572"/>
      <c r="VQQ211" s="572"/>
      <c r="VQR211" s="572"/>
      <c r="VQS211" s="572"/>
      <c r="VQT211" s="572"/>
      <c r="VQU211" s="572"/>
      <c r="VQV211" s="572"/>
      <c r="VQW211" s="572"/>
      <c r="VQX211" s="572"/>
      <c r="VQY211" s="572"/>
      <c r="VQZ211" s="572"/>
      <c r="VRA211" s="572"/>
      <c r="VRB211" s="572"/>
      <c r="VRC211" s="572"/>
      <c r="VRD211" s="572"/>
      <c r="VRE211" s="572"/>
      <c r="VRF211" s="572"/>
      <c r="VRG211" s="572"/>
      <c r="VRH211" s="572"/>
      <c r="VRI211" s="572"/>
      <c r="VRJ211" s="572"/>
      <c r="VRK211" s="572"/>
      <c r="VRL211" s="572"/>
      <c r="VRM211" s="572"/>
      <c r="VRN211" s="572"/>
      <c r="VRO211" s="572"/>
      <c r="VRP211" s="572"/>
      <c r="VRQ211" s="572"/>
      <c r="VRR211" s="572"/>
      <c r="VRS211" s="572"/>
      <c r="VRT211" s="572"/>
      <c r="VRU211" s="572"/>
      <c r="VRV211" s="572"/>
      <c r="VRW211" s="572"/>
      <c r="VRX211" s="572"/>
      <c r="VRY211" s="572"/>
      <c r="VRZ211" s="572"/>
      <c r="VSA211" s="572"/>
      <c r="VSB211" s="572"/>
      <c r="VSC211" s="572"/>
      <c r="VSD211" s="572"/>
      <c r="VSE211" s="572"/>
      <c r="VSF211" s="572"/>
      <c r="VSG211" s="572"/>
      <c r="VSH211" s="572"/>
      <c r="VSI211" s="572"/>
      <c r="VSJ211" s="572"/>
      <c r="VSK211" s="572"/>
      <c r="VSL211" s="572"/>
      <c r="VSM211" s="572"/>
      <c r="VSN211" s="572"/>
      <c r="VSO211" s="572"/>
      <c r="VSP211" s="572"/>
      <c r="VSQ211" s="572"/>
      <c r="VSR211" s="572"/>
      <c r="VSS211" s="572"/>
      <c r="VST211" s="572"/>
      <c r="VSU211" s="572"/>
      <c r="VSV211" s="572"/>
      <c r="VSW211" s="572"/>
      <c r="VSX211" s="572"/>
      <c r="VSY211" s="572"/>
      <c r="VSZ211" s="572"/>
      <c r="VTA211" s="572"/>
      <c r="VTB211" s="572"/>
      <c r="VTC211" s="572"/>
      <c r="VTD211" s="572"/>
      <c r="VTE211" s="572"/>
      <c r="VTF211" s="572"/>
      <c r="VTG211" s="572"/>
      <c r="VTH211" s="572"/>
      <c r="VTI211" s="572"/>
      <c r="VTJ211" s="572"/>
      <c r="VTK211" s="572"/>
      <c r="VTL211" s="572"/>
      <c r="VTM211" s="572"/>
      <c r="VTN211" s="572"/>
      <c r="VTO211" s="572"/>
      <c r="VTP211" s="572"/>
      <c r="VTQ211" s="572"/>
      <c r="VTR211" s="572"/>
      <c r="VTS211" s="572"/>
      <c r="VTT211" s="572"/>
      <c r="VTU211" s="572"/>
      <c r="VTV211" s="572"/>
      <c r="VTW211" s="572"/>
      <c r="VTX211" s="572"/>
      <c r="VTY211" s="572"/>
      <c r="VTZ211" s="572"/>
      <c r="VUA211" s="572"/>
      <c r="VUB211" s="572"/>
      <c r="VUC211" s="572"/>
      <c r="VUD211" s="572"/>
      <c r="VUE211" s="572"/>
      <c r="VUF211" s="572"/>
      <c r="VUG211" s="572"/>
      <c r="VUH211" s="572"/>
      <c r="VUI211" s="572"/>
      <c r="VUJ211" s="572"/>
      <c r="VUK211" s="572"/>
      <c r="VUL211" s="572"/>
      <c r="VUM211" s="572"/>
      <c r="VUN211" s="572"/>
      <c r="VUO211" s="572"/>
      <c r="VUP211" s="572"/>
      <c r="VUQ211" s="572"/>
      <c r="VUR211" s="572"/>
      <c r="VUS211" s="572"/>
      <c r="VUT211" s="572"/>
      <c r="VUU211" s="572"/>
      <c r="VUV211" s="572"/>
      <c r="VUW211" s="572"/>
      <c r="VUX211" s="572"/>
      <c r="VUY211" s="572"/>
      <c r="VUZ211" s="572"/>
      <c r="VVA211" s="572"/>
      <c r="VVB211" s="572"/>
      <c r="VVC211" s="572"/>
      <c r="VVD211" s="572"/>
      <c r="VVE211" s="572"/>
      <c r="VVF211" s="572"/>
      <c r="VVG211" s="572"/>
      <c r="VVH211" s="572"/>
      <c r="VVI211" s="572"/>
      <c r="VVJ211" s="572"/>
      <c r="VVK211" s="572"/>
      <c r="VVL211" s="572"/>
      <c r="VVM211" s="572"/>
      <c r="VVN211" s="572"/>
      <c r="VVO211" s="572"/>
      <c r="VVP211" s="572"/>
      <c r="VVQ211" s="572"/>
      <c r="VVR211" s="572"/>
      <c r="VVS211" s="572"/>
      <c r="VVT211" s="572"/>
      <c r="VVU211" s="572"/>
      <c r="VVV211" s="572"/>
      <c r="VVW211" s="572"/>
      <c r="VVX211" s="572"/>
      <c r="VVY211" s="572"/>
      <c r="VVZ211" s="572"/>
      <c r="VWA211" s="572"/>
      <c r="VWB211" s="572"/>
      <c r="VWC211" s="572"/>
      <c r="VWD211" s="572"/>
      <c r="VWE211" s="572"/>
      <c r="VWF211" s="572"/>
      <c r="VWG211" s="572"/>
      <c r="VWH211" s="572"/>
      <c r="VWI211" s="572"/>
      <c r="VWJ211" s="572"/>
      <c r="VWK211" s="572"/>
      <c r="VWL211" s="572"/>
      <c r="VWM211" s="572"/>
      <c r="VWN211" s="572"/>
      <c r="VWO211" s="572"/>
      <c r="VWP211" s="572"/>
      <c r="VWQ211" s="572"/>
      <c r="VWR211" s="572"/>
      <c r="VWS211" s="572"/>
      <c r="VWT211" s="572"/>
      <c r="VWU211" s="572"/>
      <c r="VWV211" s="572"/>
      <c r="VWW211" s="572"/>
      <c r="VWX211" s="572"/>
      <c r="VWY211" s="572"/>
      <c r="VWZ211" s="572"/>
      <c r="VXA211" s="572"/>
      <c r="VXB211" s="572"/>
      <c r="VXC211" s="572"/>
      <c r="VXD211" s="572"/>
      <c r="VXE211" s="572"/>
      <c r="VXF211" s="572"/>
      <c r="VXG211" s="572"/>
      <c r="VXH211" s="572"/>
      <c r="VXI211" s="572"/>
      <c r="VXJ211" s="572"/>
      <c r="VXK211" s="572"/>
      <c r="VXL211" s="572"/>
      <c r="VXM211" s="572"/>
      <c r="VXN211" s="572"/>
      <c r="VXO211" s="572"/>
      <c r="VXP211" s="572"/>
      <c r="VXQ211" s="572"/>
      <c r="VXR211" s="572"/>
      <c r="VXS211" s="572"/>
      <c r="VXT211" s="572"/>
      <c r="VXU211" s="572"/>
      <c r="VXV211" s="572"/>
      <c r="VXW211" s="572"/>
      <c r="VXX211" s="572"/>
      <c r="VXY211" s="572"/>
      <c r="VXZ211" s="572"/>
      <c r="VYA211" s="572"/>
      <c r="VYB211" s="572"/>
      <c r="VYC211" s="572"/>
      <c r="VYD211" s="572"/>
      <c r="VYE211" s="572"/>
      <c r="VYF211" s="572"/>
      <c r="VYG211" s="572"/>
      <c r="VYH211" s="572"/>
      <c r="VYI211" s="572"/>
      <c r="VYJ211" s="572"/>
      <c r="VYK211" s="572"/>
      <c r="VYL211" s="572"/>
      <c r="VYM211" s="572"/>
      <c r="VYN211" s="572"/>
      <c r="VYO211" s="572"/>
      <c r="VYP211" s="572"/>
      <c r="VYQ211" s="572"/>
      <c r="VYR211" s="572"/>
      <c r="VYS211" s="572"/>
      <c r="VYT211" s="572"/>
      <c r="VYU211" s="572"/>
      <c r="VYV211" s="572"/>
      <c r="VYW211" s="572"/>
      <c r="VYX211" s="572"/>
      <c r="VYY211" s="572"/>
      <c r="VYZ211" s="572"/>
      <c r="VZA211" s="572"/>
      <c r="VZB211" s="572"/>
      <c r="VZC211" s="572"/>
      <c r="VZD211" s="572"/>
      <c r="VZE211" s="572"/>
      <c r="VZF211" s="572"/>
      <c r="VZG211" s="572"/>
      <c r="VZH211" s="572"/>
      <c r="VZI211" s="572"/>
      <c r="VZJ211" s="572"/>
      <c r="VZK211" s="572"/>
      <c r="VZL211" s="572"/>
      <c r="VZM211" s="572"/>
      <c r="VZN211" s="572"/>
      <c r="VZO211" s="572"/>
      <c r="VZP211" s="572"/>
      <c r="VZQ211" s="572"/>
      <c r="VZR211" s="572"/>
      <c r="VZS211" s="572"/>
      <c r="VZT211" s="572"/>
      <c r="VZU211" s="572"/>
      <c r="VZV211" s="572"/>
      <c r="VZW211" s="572"/>
      <c r="VZX211" s="572"/>
      <c r="VZY211" s="572"/>
      <c r="VZZ211" s="572"/>
      <c r="WAA211" s="572"/>
      <c r="WAB211" s="572"/>
      <c r="WAC211" s="572"/>
      <c r="WAD211" s="572"/>
      <c r="WAE211" s="572"/>
      <c r="WAF211" s="572"/>
      <c r="WAG211" s="572"/>
      <c r="WAH211" s="572"/>
      <c r="WAI211" s="572"/>
      <c r="WAJ211" s="572"/>
      <c r="WAK211" s="572"/>
      <c r="WAL211" s="572"/>
      <c r="WAM211" s="572"/>
      <c r="WAN211" s="572"/>
      <c r="WAO211" s="572"/>
      <c r="WAP211" s="572"/>
      <c r="WAQ211" s="572"/>
      <c r="WAR211" s="572"/>
      <c r="WAS211" s="572"/>
      <c r="WAT211" s="572"/>
      <c r="WAU211" s="572"/>
      <c r="WAV211" s="572"/>
      <c r="WAW211" s="572"/>
      <c r="WAX211" s="572"/>
      <c r="WAY211" s="572"/>
      <c r="WAZ211" s="572"/>
      <c r="WBA211" s="572"/>
      <c r="WBB211" s="572"/>
      <c r="WBC211" s="572"/>
      <c r="WBD211" s="572"/>
      <c r="WBE211" s="572"/>
      <c r="WBF211" s="572"/>
      <c r="WBG211" s="572"/>
      <c r="WBH211" s="572"/>
      <c r="WBI211" s="572"/>
      <c r="WBJ211" s="572"/>
      <c r="WBK211" s="572"/>
      <c r="WBL211" s="572"/>
      <c r="WBM211" s="572"/>
      <c r="WBN211" s="572"/>
      <c r="WBO211" s="572"/>
      <c r="WBP211" s="572"/>
      <c r="WBQ211" s="572"/>
      <c r="WBR211" s="572"/>
      <c r="WBS211" s="572"/>
      <c r="WBT211" s="572"/>
      <c r="WBU211" s="572"/>
      <c r="WBV211" s="572"/>
      <c r="WBW211" s="572"/>
      <c r="WBX211" s="572"/>
      <c r="WBY211" s="572"/>
      <c r="WBZ211" s="572"/>
      <c r="WCA211" s="572"/>
      <c r="WCB211" s="572"/>
      <c r="WCC211" s="572"/>
      <c r="WCD211" s="572"/>
      <c r="WCE211" s="572"/>
      <c r="WCF211" s="572"/>
      <c r="WCG211" s="572"/>
      <c r="WCH211" s="572"/>
      <c r="WCI211" s="572"/>
      <c r="WCJ211" s="572"/>
      <c r="WCK211" s="572"/>
      <c r="WCL211" s="572"/>
      <c r="WCM211" s="572"/>
      <c r="WCN211" s="572"/>
      <c r="WCO211" s="572"/>
      <c r="WCP211" s="572"/>
      <c r="WCQ211" s="572"/>
      <c r="WCR211" s="572"/>
      <c r="WCS211" s="572"/>
      <c r="WCT211" s="572"/>
      <c r="WCU211" s="572"/>
      <c r="WCV211" s="572"/>
      <c r="WCW211" s="572"/>
      <c r="WCX211" s="572"/>
      <c r="WCY211" s="572"/>
      <c r="WCZ211" s="572"/>
      <c r="WDA211" s="572"/>
      <c r="WDB211" s="572"/>
      <c r="WDC211" s="572"/>
      <c r="WDD211" s="572"/>
      <c r="WDE211" s="572"/>
      <c r="WDF211" s="572"/>
      <c r="WDG211" s="572"/>
      <c r="WDH211" s="572"/>
      <c r="WDI211" s="572"/>
      <c r="WDJ211" s="572"/>
      <c r="WDK211" s="572"/>
      <c r="WDL211" s="572"/>
      <c r="WDM211" s="572"/>
      <c r="WDN211" s="572"/>
      <c r="WDO211" s="572"/>
      <c r="WDP211" s="572"/>
      <c r="WDQ211" s="572"/>
      <c r="WDR211" s="572"/>
      <c r="WDS211" s="572"/>
      <c r="WDT211" s="572"/>
      <c r="WDU211" s="572"/>
      <c r="WDV211" s="572"/>
      <c r="WDW211" s="572"/>
      <c r="WDX211" s="572"/>
      <c r="WDY211" s="572"/>
      <c r="WDZ211" s="572"/>
      <c r="WEA211" s="572"/>
      <c r="WEB211" s="572"/>
      <c r="WEC211" s="572"/>
      <c r="WED211" s="572"/>
      <c r="WEE211" s="572"/>
      <c r="WEF211" s="572"/>
      <c r="WEG211" s="572"/>
      <c r="WEH211" s="572"/>
      <c r="WEI211" s="572"/>
      <c r="WEJ211" s="572"/>
      <c r="WEK211" s="572"/>
      <c r="WEL211" s="572"/>
      <c r="WEM211" s="572"/>
      <c r="WEN211" s="572"/>
      <c r="WEO211" s="572"/>
      <c r="WEP211" s="572"/>
      <c r="WEQ211" s="572"/>
      <c r="WER211" s="572"/>
      <c r="WES211" s="572"/>
      <c r="WET211" s="572"/>
      <c r="WEU211" s="572"/>
      <c r="WEV211" s="572"/>
      <c r="WEW211" s="572"/>
      <c r="WEX211" s="572"/>
      <c r="WEY211" s="572"/>
      <c r="WEZ211" s="572"/>
      <c r="WFA211" s="572"/>
      <c r="WFB211" s="572"/>
      <c r="WFC211" s="572"/>
      <c r="WFD211" s="572"/>
      <c r="WFE211" s="572"/>
      <c r="WFF211" s="572"/>
      <c r="WFG211" s="572"/>
      <c r="WFH211" s="572"/>
      <c r="WFI211" s="572"/>
      <c r="WFJ211" s="572"/>
      <c r="WFK211" s="572"/>
      <c r="WFL211" s="572"/>
      <c r="WFM211" s="572"/>
      <c r="WFN211" s="572"/>
      <c r="WFO211" s="572"/>
      <c r="WFP211" s="572"/>
      <c r="WFQ211" s="572"/>
      <c r="WFR211" s="572"/>
      <c r="WFS211" s="572"/>
      <c r="WFT211" s="572"/>
      <c r="WFU211" s="572"/>
      <c r="WFV211" s="572"/>
      <c r="WFW211" s="572"/>
      <c r="WFX211" s="572"/>
      <c r="WFY211" s="572"/>
      <c r="WFZ211" s="572"/>
      <c r="WGA211" s="572"/>
      <c r="WGB211" s="572"/>
      <c r="WGC211" s="572"/>
      <c r="WGD211" s="572"/>
      <c r="WGE211" s="572"/>
      <c r="WGF211" s="572"/>
      <c r="WGG211" s="572"/>
      <c r="WGH211" s="572"/>
      <c r="WGI211" s="572"/>
      <c r="WGJ211" s="572"/>
      <c r="WGK211" s="572"/>
      <c r="WGL211" s="572"/>
      <c r="WGM211" s="572"/>
      <c r="WGN211" s="572"/>
      <c r="WGO211" s="572"/>
      <c r="WGP211" s="572"/>
      <c r="WGQ211" s="572"/>
      <c r="WGR211" s="572"/>
      <c r="WGS211" s="572"/>
      <c r="WGT211" s="572"/>
      <c r="WGU211" s="572"/>
      <c r="WGV211" s="572"/>
      <c r="WGW211" s="572"/>
      <c r="WGX211" s="572"/>
      <c r="WGY211" s="572"/>
      <c r="WGZ211" s="572"/>
      <c r="WHA211" s="572"/>
      <c r="WHB211" s="572"/>
      <c r="WHC211" s="572"/>
      <c r="WHD211" s="572"/>
      <c r="WHE211" s="572"/>
      <c r="WHF211" s="572"/>
      <c r="WHG211" s="572"/>
      <c r="WHH211" s="572"/>
      <c r="WHI211" s="572"/>
      <c r="WHJ211" s="572"/>
      <c r="WHK211" s="572"/>
      <c r="WHL211" s="572"/>
      <c r="WHM211" s="572"/>
      <c r="WHN211" s="572"/>
      <c r="WHO211" s="572"/>
      <c r="WHP211" s="572"/>
      <c r="WHQ211" s="572"/>
      <c r="WHR211" s="572"/>
      <c r="WHS211" s="572"/>
      <c r="WHT211" s="572"/>
      <c r="WHU211" s="572"/>
      <c r="WHV211" s="572"/>
      <c r="WHW211" s="572"/>
      <c r="WHX211" s="572"/>
      <c r="WHY211" s="572"/>
      <c r="WHZ211" s="572"/>
      <c r="WIA211" s="572"/>
      <c r="WIB211" s="572"/>
      <c r="WIC211" s="572"/>
      <c r="WID211" s="572"/>
      <c r="WIE211" s="572"/>
      <c r="WIF211" s="572"/>
      <c r="WIG211" s="572"/>
      <c r="WIH211" s="572"/>
      <c r="WII211" s="572"/>
      <c r="WIJ211" s="572"/>
      <c r="WIK211" s="572"/>
      <c r="WIL211" s="572"/>
      <c r="WIM211" s="572"/>
      <c r="WIN211" s="572"/>
      <c r="WIO211" s="572"/>
      <c r="WIP211" s="572"/>
      <c r="WIQ211" s="572"/>
      <c r="WIR211" s="572"/>
      <c r="WIS211" s="572"/>
      <c r="WIT211" s="572"/>
      <c r="WIU211" s="572"/>
      <c r="WIV211" s="572"/>
      <c r="WIW211" s="572"/>
      <c r="WIX211" s="572"/>
      <c r="WIY211" s="572"/>
      <c r="WIZ211" s="572"/>
      <c r="WJA211" s="572"/>
      <c r="WJB211" s="572"/>
      <c r="WJC211" s="572"/>
      <c r="WJD211" s="572"/>
      <c r="WJE211" s="572"/>
      <c r="WJF211" s="572"/>
      <c r="WJG211" s="572"/>
      <c r="WJH211" s="572"/>
      <c r="WJI211" s="572"/>
      <c r="WJJ211" s="572"/>
      <c r="WJK211" s="572"/>
      <c r="WJL211" s="572"/>
      <c r="WJM211" s="572"/>
      <c r="WJN211" s="572"/>
      <c r="WJO211" s="572"/>
      <c r="WJP211" s="572"/>
      <c r="WJQ211" s="572"/>
      <c r="WJR211" s="572"/>
      <c r="WJS211" s="572"/>
      <c r="WJT211" s="572"/>
      <c r="WJU211" s="572"/>
      <c r="WJV211" s="572"/>
      <c r="WJW211" s="572"/>
      <c r="WJX211" s="572"/>
      <c r="WJY211" s="572"/>
      <c r="WJZ211" s="572"/>
      <c r="WKA211" s="572"/>
      <c r="WKB211" s="572"/>
      <c r="WKC211" s="572"/>
      <c r="WKD211" s="572"/>
      <c r="WKE211" s="572"/>
      <c r="WKF211" s="572"/>
      <c r="WKG211" s="572"/>
      <c r="WKH211" s="572"/>
      <c r="WKI211" s="572"/>
      <c r="WKJ211" s="572"/>
      <c r="WKK211" s="572"/>
      <c r="WKL211" s="572"/>
      <c r="WKM211" s="572"/>
      <c r="WKN211" s="572"/>
      <c r="WKO211" s="572"/>
      <c r="WKP211" s="572"/>
      <c r="WKQ211" s="572"/>
      <c r="WKR211" s="572"/>
      <c r="WKS211" s="572"/>
      <c r="WKT211" s="572"/>
      <c r="WKU211" s="572"/>
      <c r="WKV211" s="572"/>
      <c r="WKW211" s="572"/>
      <c r="WKX211" s="572"/>
      <c r="WKY211" s="572"/>
      <c r="WKZ211" s="572"/>
      <c r="WLA211" s="572"/>
      <c r="WLB211" s="572"/>
      <c r="WLC211" s="572"/>
      <c r="WLD211" s="572"/>
      <c r="WLE211" s="572"/>
      <c r="WLF211" s="572"/>
      <c r="WLG211" s="572"/>
      <c r="WLH211" s="572"/>
      <c r="WLI211" s="572"/>
      <c r="WLJ211" s="572"/>
      <c r="WLK211" s="572"/>
      <c r="WLL211" s="572"/>
      <c r="WLM211" s="572"/>
      <c r="WLN211" s="572"/>
      <c r="WLO211" s="572"/>
      <c r="WLP211" s="572"/>
      <c r="WLQ211" s="572"/>
      <c r="WLR211" s="572"/>
      <c r="WLS211" s="572"/>
      <c r="WLT211" s="572"/>
      <c r="WLU211" s="572"/>
      <c r="WLV211" s="572"/>
      <c r="WLW211" s="572"/>
      <c r="WLX211" s="572"/>
      <c r="WLY211" s="572"/>
      <c r="WLZ211" s="572"/>
      <c r="WMA211" s="572"/>
      <c r="WMB211" s="572"/>
      <c r="WMC211" s="572"/>
      <c r="WMD211" s="572"/>
      <c r="WME211" s="572"/>
      <c r="WMF211" s="572"/>
      <c r="WMG211" s="572"/>
      <c r="WMH211" s="572"/>
      <c r="WMI211" s="572"/>
      <c r="WMJ211" s="572"/>
      <c r="WMK211" s="572"/>
      <c r="WML211" s="572"/>
      <c r="WMM211" s="572"/>
      <c r="WMN211" s="572"/>
      <c r="WMO211" s="572"/>
      <c r="WMP211" s="572"/>
      <c r="WMQ211" s="572"/>
      <c r="WMR211" s="572"/>
      <c r="WMS211" s="572"/>
      <c r="WMT211" s="572"/>
      <c r="WMU211" s="572"/>
      <c r="WMV211" s="572"/>
      <c r="WMW211" s="572"/>
      <c r="WMX211" s="572"/>
      <c r="WMY211" s="572"/>
      <c r="WMZ211" s="572"/>
      <c r="WNA211" s="572"/>
      <c r="WNB211" s="572"/>
      <c r="WNC211" s="572"/>
      <c r="WND211" s="572"/>
      <c r="WNE211" s="572"/>
      <c r="WNF211" s="572"/>
      <c r="WNG211" s="572"/>
      <c r="WNH211" s="572"/>
      <c r="WNI211" s="572"/>
      <c r="WNJ211" s="572"/>
      <c r="WNK211" s="572"/>
      <c r="WNL211" s="572"/>
      <c r="WNM211" s="572"/>
      <c r="WNN211" s="572"/>
      <c r="WNO211" s="572"/>
      <c r="WNP211" s="572"/>
      <c r="WNQ211" s="572"/>
      <c r="WNR211" s="572"/>
      <c r="WNS211" s="572"/>
      <c r="WNT211" s="572"/>
      <c r="WNU211" s="572"/>
      <c r="WNV211" s="572"/>
      <c r="WNW211" s="572"/>
      <c r="WNX211" s="572"/>
      <c r="WNY211" s="572"/>
      <c r="WNZ211" s="572"/>
      <c r="WOA211" s="572"/>
      <c r="WOB211" s="572"/>
      <c r="WOC211" s="572"/>
      <c r="WOD211" s="572"/>
      <c r="WOE211" s="572"/>
      <c r="WOF211" s="572"/>
      <c r="WOG211" s="572"/>
      <c r="WOH211" s="572"/>
      <c r="WOI211" s="572"/>
      <c r="WOJ211" s="572"/>
      <c r="WOK211" s="572"/>
      <c r="WOL211" s="572"/>
      <c r="WOM211" s="572"/>
      <c r="WON211" s="572"/>
      <c r="WOO211" s="572"/>
      <c r="WOP211" s="572"/>
      <c r="WOQ211" s="572"/>
      <c r="WOR211" s="572"/>
      <c r="WOS211" s="572"/>
      <c r="WOT211" s="572"/>
      <c r="WOU211" s="572"/>
      <c r="WOV211" s="572"/>
      <c r="WOW211" s="572"/>
      <c r="WOX211" s="572"/>
      <c r="WOY211" s="572"/>
      <c r="WOZ211" s="572"/>
      <c r="WPA211" s="572"/>
      <c r="WPB211" s="572"/>
      <c r="WPC211" s="572"/>
      <c r="WPD211" s="572"/>
      <c r="WPE211" s="572"/>
      <c r="WPF211" s="572"/>
      <c r="WPG211" s="572"/>
      <c r="WPH211" s="572"/>
      <c r="WPI211" s="572"/>
      <c r="WPJ211" s="572"/>
      <c r="WPK211" s="572"/>
      <c r="WPL211" s="572"/>
      <c r="WPM211" s="572"/>
      <c r="WPN211" s="572"/>
      <c r="WPO211" s="572"/>
      <c r="WPP211" s="572"/>
      <c r="WPQ211" s="572"/>
      <c r="WPR211" s="572"/>
      <c r="WPS211" s="572"/>
      <c r="WPT211" s="572"/>
      <c r="WPU211" s="572"/>
      <c r="WPV211" s="572"/>
      <c r="WPW211" s="572"/>
      <c r="WPX211" s="572"/>
      <c r="WPY211" s="572"/>
      <c r="WPZ211" s="572"/>
      <c r="WQA211" s="572"/>
      <c r="WQB211" s="572"/>
      <c r="WQC211" s="572"/>
      <c r="WQD211" s="572"/>
      <c r="WQE211" s="572"/>
      <c r="WQF211" s="572"/>
      <c r="WQG211" s="572"/>
      <c r="WQH211" s="572"/>
      <c r="WQI211" s="572"/>
      <c r="WQJ211" s="572"/>
      <c r="WQK211" s="572"/>
      <c r="WQL211" s="572"/>
      <c r="WQM211" s="572"/>
      <c r="WQN211" s="572"/>
      <c r="WQO211" s="572"/>
      <c r="WQP211" s="572"/>
      <c r="WQQ211" s="572"/>
      <c r="WQR211" s="572"/>
      <c r="WQS211" s="572"/>
      <c r="WQT211" s="572"/>
      <c r="WQU211" s="572"/>
      <c r="WQV211" s="572"/>
      <c r="WQW211" s="572"/>
      <c r="WQX211" s="572"/>
      <c r="WQY211" s="572"/>
      <c r="WQZ211" s="572"/>
      <c r="WRA211" s="572"/>
      <c r="WRB211" s="572"/>
      <c r="WRC211" s="572"/>
      <c r="WRD211" s="572"/>
      <c r="WRE211" s="572"/>
      <c r="WRF211" s="572"/>
      <c r="WRG211" s="572"/>
      <c r="WRH211" s="572"/>
      <c r="WRI211" s="572"/>
      <c r="WRJ211" s="572"/>
      <c r="WRK211" s="572"/>
      <c r="WRL211" s="572"/>
      <c r="WRM211" s="572"/>
      <c r="WRN211" s="572"/>
      <c r="WRO211" s="572"/>
      <c r="WRP211" s="572"/>
      <c r="WRQ211" s="572"/>
      <c r="WRR211" s="572"/>
      <c r="WRS211" s="572"/>
      <c r="WRT211" s="572"/>
      <c r="WRU211" s="572"/>
      <c r="WRV211" s="572"/>
      <c r="WRW211" s="572"/>
      <c r="WRX211" s="572"/>
      <c r="WRY211" s="572"/>
      <c r="WRZ211" s="572"/>
      <c r="WSA211" s="572"/>
      <c r="WSB211" s="572"/>
      <c r="WSC211" s="572"/>
      <c r="WSD211" s="572"/>
      <c r="WSE211" s="572"/>
      <c r="WSF211" s="572"/>
      <c r="WSG211" s="572"/>
      <c r="WSH211" s="572"/>
      <c r="WSI211" s="572"/>
      <c r="WSJ211" s="572"/>
      <c r="WSK211" s="572"/>
      <c r="WSL211" s="572"/>
      <c r="WSM211" s="572"/>
      <c r="WSN211" s="572"/>
      <c r="WSO211" s="572"/>
      <c r="WSP211" s="572"/>
      <c r="WSQ211" s="572"/>
      <c r="WSR211" s="572"/>
      <c r="WSS211" s="572"/>
      <c r="WST211" s="572"/>
      <c r="WSU211" s="572"/>
      <c r="WSV211" s="572"/>
      <c r="WSW211" s="572"/>
      <c r="WSX211" s="572"/>
      <c r="WSY211" s="572"/>
      <c r="WSZ211" s="572"/>
      <c r="WTA211" s="572"/>
      <c r="WTB211" s="572"/>
      <c r="WTC211" s="572"/>
      <c r="WTD211" s="572"/>
      <c r="WTE211" s="572"/>
      <c r="WTF211" s="572"/>
      <c r="WTG211" s="572"/>
      <c r="WTH211" s="572"/>
      <c r="WTI211" s="572"/>
      <c r="WTJ211" s="572"/>
      <c r="WTK211" s="572"/>
      <c r="WTL211" s="572"/>
      <c r="WTM211" s="572"/>
      <c r="WTN211" s="572"/>
      <c r="WTO211" s="572"/>
      <c r="WTP211" s="572"/>
      <c r="WTQ211" s="572"/>
      <c r="WTR211" s="572"/>
      <c r="WTS211" s="572"/>
      <c r="WTT211" s="572"/>
      <c r="WTU211" s="572"/>
      <c r="WTV211" s="572"/>
      <c r="WTW211" s="572"/>
      <c r="WTX211" s="572"/>
      <c r="WTY211" s="572"/>
      <c r="WTZ211" s="572"/>
      <c r="WUA211" s="572"/>
      <c r="WUB211" s="572"/>
      <c r="WUC211" s="572"/>
      <c r="WUD211" s="572"/>
      <c r="WUE211" s="572"/>
      <c r="WUF211" s="572"/>
      <c r="WUG211" s="572"/>
      <c r="WUH211" s="572"/>
      <c r="WUI211" s="572"/>
      <c r="WUJ211" s="572"/>
      <c r="WUK211" s="572"/>
      <c r="WUL211" s="572"/>
      <c r="WUM211" s="572"/>
      <c r="WUN211" s="572"/>
      <c r="WUO211" s="572"/>
      <c r="WUP211" s="572"/>
      <c r="WUQ211" s="572"/>
      <c r="WUR211" s="572"/>
      <c r="WUS211" s="572"/>
      <c r="WUT211" s="572"/>
      <c r="WUU211" s="572"/>
      <c r="WUV211" s="572"/>
      <c r="WUW211" s="572"/>
      <c r="WUX211" s="572"/>
      <c r="WUY211" s="572"/>
      <c r="WUZ211" s="572"/>
      <c r="WVA211" s="572"/>
      <c r="WVB211" s="572"/>
      <c r="WVC211" s="572"/>
      <c r="WVD211" s="572"/>
      <c r="WVE211" s="572"/>
      <c r="WVF211" s="572"/>
      <c r="WVG211" s="572"/>
      <c r="WVH211" s="572"/>
      <c r="WVI211" s="572"/>
      <c r="WVJ211" s="572"/>
      <c r="WVK211" s="572"/>
      <c r="WVL211" s="572"/>
      <c r="WVM211" s="572"/>
      <c r="WVN211" s="572"/>
      <c r="WVO211" s="572"/>
      <c r="WVP211" s="572"/>
      <c r="WVQ211" s="572"/>
      <c r="WVR211" s="572"/>
      <c r="WVS211" s="572"/>
      <c r="WVT211" s="572"/>
      <c r="WVU211" s="572"/>
      <c r="WVV211" s="572"/>
      <c r="WVW211" s="572"/>
      <c r="WVX211" s="572"/>
      <c r="WVY211" s="572"/>
      <c r="WVZ211" s="572"/>
      <c r="WWA211" s="572"/>
      <c r="WWB211" s="572"/>
      <c r="WWC211" s="572"/>
      <c r="WWD211" s="572"/>
      <c r="WWE211" s="572"/>
      <c r="WWF211" s="572"/>
      <c r="WWG211" s="572"/>
      <c r="WWH211" s="572"/>
      <c r="WWI211" s="572"/>
      <c r="WWJ211" s="572"/>
      <c r="WWK211" s="572"/>
      <c r="WWL211" s="572"/>
      <c r="WWM211" s="572"/>
      <c r="WWN211" s="572"/>
      <c r="WWO211" s="572"/>
      <c r="WWP211" s="572"/>
      <c r="WWQ211" s="572"/>
      <c r="WWR211" s="572"/>
      <c r="WWS211" s="572"/>
      <c r="WWT211" s="572"/>
      <c r="WWU211" s="572"/>
      <c r="WWV211" s="572"/>
      <c r="WWW211" s="572"/>
      <c r="WWX211" s="572"/>
      <c r="WWY211" s="572"/>
      <c r="WWZ211" s="572"/>
      <c r="WXA211" s="572"/>
      <c r="WXB211" s="572"/>
      <c r="WXC211" s="572"/>
      <c r="WXD211" s="572"/>
      <c r="WXE211" s="572"/>
      <c r="WXF211" s="572"/>
      <c r="WXG211" s="572"/>
      <c r="WXH211" s="572"/>
      <c r="WXI211" s="572"/>
      <c r="WXJ211" s="572"/>
      <c r="WXK211" s="572"/>
      <c r="WXL211" s="572"/>
      <c r="WXM211" s="572"/>
      <c r="WXN211" s="572"/>
      <c r="WXO211" s="572"/>
      <c r="WXP211" s="572"/>
      <c r="WXQ211" s="572"/>
      <c r="WXR211" s="572"/>
      <c r="WXS211" s="572"/>
      <c r="WXT211" s="572"/>
      <c r="WXU211" s="572"/>
      <c r="WXV211" s="572"/>
      <c r="WXW211" s="572"/>
      <c r="WXX211" s="572"/>
      <c r="WXY211" s="572"/>
      <c r="WXZ211" s="572"/>
      <c r="WYA211" s="572"/>
      <c r="WYB211" s="572"/>
      <c r="WYC211" s="572"/>
      <c r="WYD211" s="572"/>
      <c r="WYE211" s="572"/>
      <c r="WYF211" s="572"/>
      <c r="WYG211" s="572"/>
      <c r="WYH211" s="572"/>
      <c r="WYI211" s="572"/>
      <c r="WYJ211" s="572"/>
      <c r="WYK211" s="572"/>
      <c r="WYL211" s="572"/>
      <c r="WYM211" s="572"/>
      <c r="WYN211" s="572"/>
      <c r="WYO211" s="572"/>
      <c r="WYP211" s="572"/>
      <c r="WYQ211" s="572"/>
      <c r="WYR211" s="572"/>
      <c r="WYS211" s="572"/>
      <c r="WYT211" s="572"/>
      <c r="WYU211" s="572"/>
      <c r="WYV211" s="572"/>
      <c r="WYW211" s="572"/>
      <c r="WYX211" s="572"/>
      <c r="WYY211" s="572"/>
      <c r="WYZ211" s="572"/>
      <c r="WZA211" s="572"/>
      <c r="WZB211" s="572"/>
      <c r="WZC211" s="572"/>
      <c r="WZD211" s="572"/>
      <c r="WZE211" s="572"/>
      <c r="WZF211" s="572"/>
      <c r="WZG211" s="572"/>
      <c r="WZH211" s="572"/>
      <c r="WZI211" s="572"/>
      <c r="WZJ211" s="572"/>
      <c r="WZK211" s="572"/>
      <c r="WZL211" s="572"/>
      <c r="WZM211" s="572"/>
      <c r="WZN211" s="572"/>
      <c r="WZO211" s="572"/>
      <c r="WZP211" s="572"/>
      <c r="WZQ211" s="572"/>
      <c r="WZR211" s="572"/>
      <c r="WZS211" s="572"/>
      <c r="WZT211" s="572"/>
      <c r="WZU211" s="572"/>
      <c r="WZV211" s="572"/>
      <c r="WZW211" s="572"/>
      <c r="WZX211" s="572"/>
      <c r="WZY211" s="572"/>
      <c r="WZZ211" s="572"/>
      <c r="XAA211" s="572"/>
      <c r="XAB211" s="572"/>
      <c r="XAC211" s="572"/>
      <c r="XAD211" s="572"/>
      <c r="XAE211" s="572"/>
      <c r="XAF211" s="572"/>
      <c r="XAG211" s="572"/>
      <c r="XAH211" s="572"/>
      <c r="XAI211" s="572"/>
      <c r="XAJ211" s="572"/>
      <c r="XAK211" s="572"/>
      <c r="XAL211" s="572"/>
      <c r="XAM211" s="572"/>
      <c r="XAN211" s="572"/>
      <c r="XAO211" s="572"/>
      <c r="XAP211" s="572"/>
      <c r="XAQ211" s="572"/>
      <c r="XAR211" s="572"/>
      <c r="XAS211" s="572"/>
      <c r="XAT211" s="572"/>
      <c r="XAU211" s="572"/>
      <c r="XAV211" s="572"/>
      <c r="XAW211" s="572"/>
      <c r="XAX211" s="572"/>
      <c r="XAY211" s="572"/>
      <c r="XAZ211" s="572"/>
      <c r="XBA211" s="572"/>
      <c r="XBB211" s="572"/>
      <c r="XBC211" s="572"/>
      <c r="XBD211" s="572"/>
      <c r="XBE211" s="572"/>
      <c r="XBF211" s="572"/>
      <c r="XBG211" s="572"/>
      <c r="XBH211" s="572"/>
      <c r="XBI211" s="572"/>
      <c r="XBJ211" s="572"/>
      <c r="XBK211" s="572"/>
      <c r="XBL211" s="572"/>
      <c r="XBM211" s="572"/>
      <c r="XBN211" s="572"/>
      <c r="XBO211" s="572"/>
      <c r="XBP211" s="572"/>
      <c r="XBQ211" s="572"/>
      <c r="XBR211" s="572"/>
      <c r="XBS211" s="572"/>
      <c r="XBT211" s="572"/>
      <c r="XBU211" s="572"/>
      <c r="XBV211" s="572"/>
      <c r="XBW211" s="572"/>
      <c r="XBX211" s="572"/>
      <c r="XBY211" s="572"/>
      <c r="XBZ211" s="572"/>
      <c r="XCA211" s="572"/>
      <c r="XCB211" s="572"/>
      <c r="XCC211" s="572"/>
      <c r="XCD211" s="572"/>
      <c r="XCE211" s="572"/>
      <c r="XCF211" s="572"/>
      <c r="XCG211" s="572"/>
      <c r="XCH211" s="572"/>
      <c r="XCI211" s="572"/>
      <c r="XCJ211" s="572"/>
      <c r="XCK211" s="572"/>
      <c r="XCL211" s="572"/>
      <c r="XCM211" s="572"/>
      <c r="XCN211" s="572"/>
      <c r="XCO211" s="572"/>
      <c r="XCP211" s="572"/>
      <c r="XCQ211" s="572"/>
      <c r="XCR211" s="572"/>
      <c r="XCS211" s="572"/>
      <c r="XCT211" s="572"/>
      <c r="XCU211" s="572"/>
      <c r="XCV211" s="572"/>
      <c r="XCW211" s="572"/>
      <c r="XCX211" s="572"/>
      <c r="XCY211" s="572"/>
      <c r="XCZ211" s="572"/>
      <c r="XDA211" s="572"/>
      <c r="XDB211" s="572"/>
      <c r="XDC211" s="572"/>
      <c r="XDD211" s="572"/>
      <c r="XDE211" s="572"/>
      <c r="XDF211" s="572"/>
      <c r="XDG211" s="572"/>
      <c r="XDH211" s="572"/>
      <c r="XDI211" s="572"/>
      <c r="XDJ211" s="572"/>
      <c r="XDK211" s="572"/>
      <c r="XDL211" s="572"/>
      <c r="XDM211" s="572"/>
      <c r="XDN211" s="572"/>
      <c r="XDO211" s="572"/>
      <c r="XDP211" s="572"/>
      <c r="XDQ211" s="572"/>
      <c r="XDR211" s="572"/>
      <c r="XDS211" s="572"/>
      <c r="XDT211" s="572"/>
      <c r="XDU211" s="572"/>
      <c r="XDV211" s="572"/>
      <c r="XDW211" s="572"/>
      <c r="XDX211" s="572"/>
      <c r="XDY211" s="572"/>
      <c r="XDZ211" s="572"/>
      <c r="XEA211" s="572"/>
      <c r="XEB211" s="572"/>
      <c r="XEC211" s="572"/>
      <c r="XED211" s="572"/>
      <c r="XEE211" s="572"/>
      <c r="XEF211" s="572"/>
      <c r="XEG211" s="572"/>
      <c r="XEH211" s="572"/>
      <c r="XEI211" s="572"/>
      <c r="XEJ211" s="572"/>
      <c r="XEK211" s="572"/>
      <c r="XEL211" s="572"/>
      <c r="XEM211" s="572"/>
      <c r="XEN211" s="572"/>
      <c r="XEO211" s="572"/>
      <c r="XEP211" s="572"/>
      <c r="XEQ211" s="572"/>
      <c r="XER211" s="572"/>
      <c r="XES211" s="572"/>
      <c r="XET211" s="572"/>
      <c r="XEU211" s="572"/>
      <c r="XEV211" s="572"/>
      <c r="XEW211" s="572"/>
      <c r="XEX211" s="572"/>
      <c r="XEY211" s="572"/>
      <c r="XEZ211" s="572"/>
      <c r="XFA211" s="572"/>
      <c r="XFB211" s="572"/>
      <c r="XFC211" s="572"/>
      <c r="XFD211" s="572"/>
    </row>
    <row r="212" spans="1:16384" s="575" customFormat="1" ht="16.5">
      <c r="A212" s="579" t="s">
        <v>1248</v>
      </c>
      <c r="B212" s="579"/>
      <c r="C212" s="1142"/>
      <c r="D212" s="1142"/>
      <c r="E212" s="1142"/>
      <c r="F212" s="1142"/>
      <c r="G212" s="1142"/>
      <c r="H212" s="1142"/>
      <c r="I212" s="1142"/>
    </row>
    <row r="213" spans="1:16384" s="575" customFormat="1" ht="16.5">
      <c r="A213" s="572" t="s">
        <v>1249</v>
      </c>
      <c r="B213" s="572" t="s">
        <v>22</v>
      </c>
      <c r="C213" s="574">
        <v>924534</v>
      </c>
      <c r="D213" s="898"/>
      <c r="E213" s="574">
        <v>3707</v>
      </c>
      <c r="F213" s="574"/>
      <c r="G213" s="574">
        <v>25510</v>
      </c>
      <c r="H213" s="1143"/>
      <c r="I213" s="574">
        <f t="shared" ref="I213" si="8">SUM(C213)+SUM(E213)-SUM(G213)</f>
        <v>902731</v>
      </c>
      <c r="K213" s="574"/>
    </row>
    <row r="214" spans="1:16384" s="575" customFormat="1" ht="16.5">
      <c r="A214" s="568" t="s">
        <v>721</v>
      </c>
      <c r="B214" s="576" t="s">
        <v>22</v>
      </c>
      <c r="C214" s="574" t="s">
        <v>22</v>
      </c>
      <c r="D214" s="577"/>
      <c r="E214" s="574"/>
      <c r="F214" s="574"/>
      <c r="G214" s="574"/>
      <c r="H214" s="577"/>
      <c r="I214" s="574" t="s">
        <v>22</v>
      </c>
      <c r="K214" s="574"/>
    </row>
    <row r="215" spans="1:16384" s="575" customFormat="1" ht="16.5">
      <c r="A215" s="572" t="s">
        <v>789</v>
      </c>
      <c r="B215" s="576" t="s">
        <v>22</v>
      </c>
      <c r="C215" s="574">
        <v>432776</v>
      </c>
      <c r="D215" s="577"/>
      <c r="E215" s="574">
        <v>0</v>
      </c>
      <c r="F215" s="574"/>
      <c r="G215" s="574">
        <v>84</v>
      </c>
      <c r="H215" s="577"/>
      <c r="I215" s="574">
        <f>SUM(C215)+SUM(E215)-SUM(G215)</f>
        <v>432692</v>
      </c>
      <c r="K215" s="574"/>
    </row>
    <row r="216" spans="1:16384" s="575" customFormat="1" ht="16.5">
      <c r="A216" s="572" t="s">
        <v>1256</v>
      </c>
      <c r="B216" s="576" t="s">
        <v>22</v>
      </c>
      <c r="C216" s="574">
        <v>14394</v>
      </c>
      <c r="D216" s="577"/>
      <c r="E216" s="574">
        <v>161982</v>
      </c>
      <c r="F216" s="574"/>
      <c r="G216" s="574">
        <v>163357</v>
      </c>
      <c r="H216" s="577"/>
      <c r="I216" s="574">
        <f>SUM(C216)+SUM(E216)-SUM(G216)</f>
        <v>13019</v>
      </c>
      <c r="K216" s="574"/>
    </row>
    <row r="217" spans="1:16384" s="575" customFormat="1" ht="16.5">
      <c r="A217" s="568" t="s">
        <v>791</v>
      </c>
      <c r="B217" s="576"/>
      <c r="C217" s="574" t="s">
        <v>22</v>
      </c>
      <c r="D217" s="577"/>
      <c r="E217" s="574"/>
      <c r="F217" s="574"/>
      <c r="G217" s="574"/>
      <c r="H217" s="577"/>
      <c r="I217" s="574" t="s">
        <v>22</v>
      </c>
      <c r="K217" s="574"/>
    </row>
    <row r="218" spans="1:16384" s="575" customFormat="1" ht="16.5">
      <c r="A218" s="572" t="s">
        <v>1257</v>
      </c>
      <c r="B218" s="580" t="s">
        <v>22</v>
      </c>
      <c r="C218" s="574">
        <v>5970191</v>
      </c>
      <c r="D218" s="577"/>
      <c r="E218" s="574">
        <f>6637373054+1</f>
        <v>6637373055</v>
      </c>
      <c r="F218" s="574"/>
      <c r="G218" s="574">
        <v>6630425449</v>
      </c>
      <c r="H218" s="577"/>
      <c r="I218" s="574">
        <f>SUM(C218)+SUM(E218)-SUM(G218)</f>
        <v>12917797</v>
      </c>
      <c r="K218" s="574"/>
    </row>
    <row r="219" spans="1:16384" s="575" customFormat="1" ht="16.5">
      <c r="A219" s="568" t="s">
        <v>724</v>
      </c>
      <c r="B219" s="576"/>
      <c r="C219" s="574" t="s">
        <v>22</v>
      </c>
      <c r="D219" s="577"/>
      <c r="E219" s="574"/>
      <c r="F219" s="574"/>
      <c r="G219" s="574"/>
      <c r="H219" s="577"/>
      <c r="I219" s="574" t="s">
        <v>22</v>
      </c>
      <c r="K219" s="574"/>
    </row>
    <row r="220" spans="1:16384" s="575" customFormat="1" ht="16.5">
      <c r="A220" s="572" t="s">
        <v>1279</v>
      </c>
      <c r="B220" s="576" t="s">
        <v>22</v>
      </c>
      <c r="C220" s="574">
        <v>671213</v>
      </c>
      <c r="D220" s="577"/>
      <c r="E220" s="574">
        <v>460156</v>
      </c>
      <c r="F220" s="574"/>
      <c r="G220" s="574">
        <v>423738</v>
      </c>
      <c r="H220" s="577"/>
      <c r="I220" s="574">
        <f>SUM(C220)+SUM(E220)-SUM(G220)</f>
        <v>707631</v>
      </c>
      <c r="K220" s="574"/>
    </row>
    <row r="221" spans="1:16384" s="575" customFormat="1" ht="16.5">
      <c r="A221" s="572" t="s">
        <v>1190</v>
      </c>
      <c r="B221" s="576" t="s">
        <v>22</v>
      </c>
      <c r="C221" s="574">
        <v>17717843</v>
      </c>
      <c r="D221" s="577"/>
      <c r="E221" s="574">
        <v>80804102</v>
      </c>
      <c r="F221" s="574"/>
      <c r="G221" s="574">
        <v>77877310</v>
      </c>
      <c r="H221" s="577"/>
      <c r="I221" s="574">
        <f>SUM(C221)+SUM(E221)-SUM(G221)</f>
        <v>20644635</v>
      </c>
      <c r="K221" s="574"/>
    </row>
    <row r="222" spans="1:16384" s="575" customFormat="1" ht="16.5">
      <c r="A222" s="572" t="s">
        <v>1191</v>
      </c>
      <c r="B222" s="576" t="s">
        <v>22</v>
      </c>
      <c r="C222" s="574">
        <v>1575475</v>
      </c>
      <c r="D222" s="577"/>
      <c r="E222" s="574">
        <v>2259566</v>
      </c>
      <c r="F222" s="574"/>
      <c r="G222" s="574">
        <f>2340552+1</f>
        <v>2340553</v>
      </c>
      <c r="H222" s="577"/>
      <c r="I222" s="574">
        <f>SUM(C222)+SUM(E222)-SUM(G222)</f>
        <v>1494488</v>
      </c>
      <c r="K222" s="574"/>
    </row>
    <row r="223" spans="1:16384" s="575" customFormat="1" ht="16.5">
      <c r="A223" s="568" t="s">
        <v>751</v>
      </c>
      <c r="B223" s="576"/>
      <c r="C223" s="573" t="s">
        <v>22</v>
      </c>
      <c r="D223" s="577"/>
      <c r="E223" s="574"/>
      <c r="F223" s="574"/>
      <c r="G223" s="574"/>
      <c r="H223" s="577"/>
      <c r="I223" s="574" t="s">
        <v>22</v>
      </c>
      <c r="K223" s="574"/>
    </row>
    <row r="224" spans="1:16384" s="575" customFormat="1" ht="16.5">
      <c r="A224" s="572" t="s">
        <v>792</v>
      </c>
      <c r="B224" s="576" t="s">
        <v>22</v>
      </c>
      <c r="C224" s="574">
        <v>1992377</v>
      </c>
      <c r="D224" s="577"/>
      <c r="E224" s="574">
        <v>734</v>
      </c>
      <c r="F224" s="574"/>
      <c r="G224" s="574">
        <v>45426</v>
      </c>
      <c r="H224" s="577"/>
      <c r="I224" s="574">
        <f>SUM(C224)+SUM(E224)-SUM(G224)</f>
        <v>1947685</v>
      </c>
      <c r="K224" s="574"/>
    </row>
    <row r="225" spans="1:11" s="575" customFormat="1" ht="16.5">
      <c r="A225" s="572"/>
      <c r="B225" s="576"/>
      <c r="C225" s="573"/>
      <c r="D225" s="577"/>
      <c r="E225" s="574"/>
      <c r="F225" s="574"/>
      <c r="G225" s="574"/>
      <c r="H225" s="577"/>
      <c r="I225" s="574"/>
    </row>
    <row r="226" spans="1:11" s="575" customFormat="1" ht="16.5">
      <c r="A226" s="596" t="s">
        <v>22</v>
      </c>
      <c r="B226" s="576"/>
      <c r="C226" s="573"/>
      <c r="D226" s="577"/>
      <c r="E226" s="574"/>
      <c r="F226" s="574"/>
      <c r="G226" s="574"/>
      <c r="H226" s="577"/>
      <c r="I226" s="574"/>
    </row>
    <row r="227" spans="1:11" s="575" customFormat="1" ht="18.75" customHeight="1">
      <c r="A227" s="596" t="s">
        <v>797</v>
      </c>
      <c r="B227" s="576"/>
      <c r="C227" s="573"/>
      <c r="D227" s="577"/>
      <c r="E227" s="574"/>
      <c r="F227" s="574"/>
      <c r="G227" s="574"/>
      <c r="H227" s="577"/>
      <c r="I227" s="574"/>
    </row>
    <row r="228" spans="1:11" s="575" customFormat="1" ht="16.5">
      <c r="E228" s="574"/>
      <c r="F228" s="574"/>
      <c r="G228" s="574"/>
      <c r="I228" s="573"/>
    </row>
    <row r="229" spans="1:11" s="575" customFormat="1" ht="16.5">
      <c r="A229" s="568" t="s">
        <v>726</v>
      </c>
      <c r="B229" s="576"/>
      <c r="C229" s="574"/>
      <c r="D229" s="577"/>
      <c r="E229" s="574"/>
      <c r="F229" s="574"/>
      <c r="G229" s="574"/>
      <c r="H229" s="577"/>
      <c r="I229" s="574"/>
    </row>
    <row r="230" spans="1:11" s="575" customFormat="1" ht="16.5">
      <c r="A230" s="568" t="s">
        <v>1250</v>
      </c>
      <c r="B230" s="576" t="s">
        <v>22</v>
      </c>
      <c r="C230" s="574">
        <v>0</v>
      </c>
      <c r="D230" s="577"/>
      <c r="E230" s="574">
        <v>65035099</v>
      </c>
      <c r="F230" s="574"/>
      <c r="G230" s="574">
        <v>65035099</v>
      </c>
      <c r="H230" s="577"/>
      <c r="I230" s="574">
        <f>SUM(C230)+SUM(E230)-SUM(G230)</f>
        <v>0</v>
      </c>
      <c r="K230" s="574"/>
    </row>
    <row r="231" spans="1:11" s="575" customFormat="1" ht="16.5">
      <c r="A231" s="572" t="s">
        <v>1281</v>
      </c>
      <c r="B231" s="576" t="s">
        <v>22</v>
      </c>
      <c r="C231" s="574">
        <v>62148624</v>
      </c>
      <c r="D231" s="577"/>
      <c r="E231" s="574">
        <f>47043093-1</f>
        <v>47043092</v>
      </c>
      <c r="F231" s="574"/>
      <c r="G231" s="574">
        <v>65879681</v>
      </c>
      <c r="H231" s="577"/>
      <c r="I231" s="574">
        <f>SUM(C231)+SUM(E231)-SUM(G231)</f>
        <v>43312035</v>
      </c>
      <c r="K231" s="574"/>
    </row>
    <row r="232" spans="1:11" s="575" customFormat="1" ht="16.5">
      <c r="A232" s="568" t="s">
        <v>727</v>
      </c>
      <c r="B232" s="576"/>
      <c r="C232" s="574"/>
      <c r="D232" s="577"/>
      <c r="E232" s="574"/>
      <c r="F232" s="574"/>
      <c r="G232" s="574"/>
      <c r="H232" s="577"/>
      <c r="I232" s="574"/>
      <c r="K232" s="574"/>
    </row>
    <row r="233" spans="1:11" s="575" customFormat="1" ht="16.5">
      <c r="A233" s="572" t="s">
        <v>1197</v>
      </c>
      <c r="B233" s="576" t="s">
        <v>22</v>
      </c>
      <c r="C233" s="574">
        <v>7288</v>
      </c>
      <c r="D233" s="577"/>
      <c r="E233" s="574">
        <v>19734851</v>
      </c>
      <c r="F233" s="574"/>
      <c r="G233" s="574">
        <v>19714960</v>
      </c>
      <c r="H233" s="577"/>
      <c r="I233" s="574">
        <f t="shared" ref="I233:I235" si="9">SUM(C233)+SUM(E233)-SUM(G233)</f>
        <v>27179</v>
      </c>
      <c r="K233" s="574"/>
    </row>
    <row r="234" spans="1:11" s="575" customFormat="1" ht="16.5">
      <c r="A234" s="568" t="s">
        <v>1258</v>
      </c>
      <c r="B234" s="576" t="s">
        <v>22</v>
      </c>
      <c r="C234" s="574">
        <v>2644696</v>
      </c>
      <c r="D234" s="577"/>
      <c r="E234" s="574">
        <f>571721350-1</f>
        <v>571721349</v>
      </c>
      <c r="F234" s="574"/>
      <c r="G234" s="574">
        <v>564821845</v>
      </c>
      <c r="H234" s="577"/>
      <c r="I234" s="574">
        <f t="shared" si="9"/>
        <v>9544200</v>
      </c>
      <c r="K234" s="574"/>
    </row>
    <row r="235" spans="1:11" s="575" customFormat="1" ht="16.5">
      <c r="A235" s="568" t="s">
        <v>1193</v>
      </c>
      <c r="B235" s="576" t="s">
        <v>22</v>
      </c>
      <c r="C235" s="574">
        <v>28991002</v>
      </c>
      <c r="D235" s="401" t="s">
        <v>22</v>
      </c>
      <c r="E235" s="574">
        <v>1864833958</v>
      </c>
      <c r="F235" s="574"/>
      <c r="G235" s="574">
        <v>1893824569</v>
      </c>
      <c r="H235" s="401"/>
      <c r="I235" s="574">
        <f t="shared" si="9"/>
        <v>391</v>
      </c>
      <c r="K235" s="574"/>
    </row>
    <row r="236" spans="1:11" s="575" customFormat="1" ht="16.5">
      <c r="A236" s="572" t="s">
        <v>1259</v>
      </c>
      <c r="B236" s="576" t="s">
        <v>22</v>
      </c>
      <c r="C236" s="574">
        <v>6230</v>
      </c>
      <c r="D236" s="577"/>
      <c r="E236" s="574">
        <v>573</v>
      </c>
      <c r="F236" s="574"/>
      <c r="G236" s="574">
        <v>1155</v>
      </c>
      <c r="H236" s="577" t="s">
        <v>22</v>
      </c>
      <c r="I236" s="574">
        <f>SUM(C236)+SUM(E236)-SUM(G236)</f>
        <v>5648</v>
      </c>
      <c r="K236" s="574"/>
    </row>
    <row r="237" spans="1:11" s="575" customFormat="1" ht="16.5">
      <c r="A237" s="572" t="s">
        <v>793</v>
      </c>
      <c r="B237" s="576" t="s">
        <v>22</v>
      </c>
      <c r="C237" s="574">
        <v>1723444</v>
      </c>
      <c r="D237" s="577" t="s">
        <v>22</v>
      </c>
      <c r="E237" s="574">
        <v>5682389</v>
      </c>
      <c r="F237" s="574"/>
      <c r="G237" s="574">
        <v>5667529</v>
      </c>
      <c r="H237" s="577"/>
      <c r="I237" s="574">
        <f>SUM(C237)+SUM(E237)-SUM(G237)</f>
        <v>1738304</v>
      </c>
      <c r="K237" s="574"/>
    </row>
    <row r="238" spans="1:11" ht="16.5">
      <c r="A238" s="568" t="s">
        <v>728</v>
      </c>
      <c r="B238" s="576"/>
      <c r="C238" s="574" t="s">
        <v>22</v>
      </c>
      <c r="D238" s="577"/>
      <c r="E238" s="574"/>
      <c r="F238" s="574"/>
      <c r="G238" s="574"/>
      <c r="H238" s="577"/>
      <c r="I238" s="574" t="s">
        <v>22</v>
      </c>
      <c r="K238" s="574"/>
    </row>
    <row r="239" spans="1:11" s="575" customFormat="1" ht="16.5">
      <c r="A239" s="572" t="s">
        <v>1282</v>
      </c>
      <c r="B239" s="576" t="s">
        <v>22</v>
      </c>
      <c r="C239" s="574">
        <v>-557121</v>
      </c>
      <c r="D239" s="577"/>
      <c r="E239" s="574">
        <f>9346589+1</f>
        <v>9346590</v>
      </c>
      <c r="F239" s="574"/>
      <c r="G239" s="574">
        <v>9198747</v>
      </c>
      <c r="H239" s="577"/>
      <c r="I239" s="574">
        <f>SUM(C239)+SUM(E239)-SUM(G239)</f>
        <v>-409278</v>
      </c>
      <c r="K239" s="574"/>
    </row>
    <row r="240" spans="1:11" s="575" customFormat="1" ht="16.5">
      <c r="A240" s="568" t="s">
        <v>729</v>
      </c>
      <c r="B240" s="580"/>
      <c r="C240" s="574"/>
      <c r="D240" s="577"/>
      <c r="E240" s="574"/>
      <c r="F240" s="574"/>
      <c r="G240" s="574"/>
      <c r="H240" s="577"/>
      <c r="I240" s="574"/>
      <c r="K240" s="574"/>
    </row>
    <row r="241" spans="1:11" s="575" customFormat="1" ht="16.5">
      <c r="A241" s="572" t="s">
        <v>1192</v>
      </c>
      <c r="B241" s="576" t="s">
        <v>22</v>
      </c>
      <c r="C241" s="574">
        <v>11423086</v>
      </c>
      <c r="D241" s="577"/>
      <c r="E241" s="574">
        <v>262239850</v>
      </c>
      <c r="F241" s="574"/>
      <c r="G241" s="574">
        <f>218936883+1</f>
        <v>218936884</v>
      </c>
      <c r="H241" s="577"/>
      <c r="I241" s="574">
        <f>SUM(C241)+SUM(E241)-SUM(G241)</f>
        <v>54726052</v>
      </c>
      <c r="K241" s="574"/>
    </row>
    <row r="242" spans="1:11" s="575" customFormat="1" ht="16.5">
      <c r="A242" s="572" t="s">
        <v>1283</v>
      </c>
      <c r="B242" s="576" t="s">
        <v>22</v>
      </c>
      <c r="C242" s="574">
        <v>15541981</v>
      </c>
      <c r="D242" s="577"/>
      <c r="E242" s="574">
        <v>151823257</v>
      </c>
      <c r="F242" s="574"/>
      <c r="G242" s="574">
        <f>149585641</f>
        <v>149585641</v>
      </c>
      <c r="H242" s="577"/>
      <c r="I242" s="574">
        <f>SUM(C242)+SUM(E242)-SUM(G242)</f>
        <v>17779597</v>
      </c>
      <c r="K242" s="574"/>
    </row>
    <row r="243" spans="1:11" s="575" customFormat="1" ht="16.5">
      <c r="A243" s="572" t="s">
        <v>1260</v>
      </c>
      <c r="B243" s="576" t="s">
        <v>22</v>
      </c>
      <c r="C243" s="574">
        <v>138996670</v>
      </c>
      <c r="D243" s="577"/>
      <c r="E243" s="574">
        <f>22181842-1</f>
        <v>22181841</v>
      </c>
      <c r="F243" s="574"/>
      <c r="G243" s="574">
        <v>44962463</v>
      </c>
      <c r="H243" s="577"/>
      <c r="I243" s="574">
        <f>SUM(C243)+SUM(E243)-SUM(G243)</f>
        <v>116216048</v>
      </c>
      <c r="K243" s="574"/>
    </row>
    <row r="244" spans="1:11" s="575" customFormat="1" ht="16.5">
      <c r="A244" s="572" t="s">
        <v>730</v>
      </c>
      <c r="B244" s="576"/>
      <c r="C244" s="574"/>
      <c r="D244" s="577"/>
      <c r="E244" s="574"/>
      <c r="F244" s="574"/>
      <c r="G244" s="574"/>
      <c r="H244" s="577"/>
      <c r="I244" s="574"/>
      <c r="K244" s="574"/>
    </row>
    <row r="245" spans="1:11" s="575" customFormat="1" ht="16.5">
      <c r="A245" s="572" t="s">
        <v>725</v>
      </c>
      <c r="B245" s="576" t="s">
        <v>22</v>
      </c>
      <c r="C245" s="574">
        <v>127097</v>
      </c>
      <c r="D245" s="577"/>
      <c r="E245" s="574">
        <f>190938346</f>
        <v>190938346</v>
      </c>
      <c r="F245" s="574"/>
      <c r="G245" s="574">
        <f>190938346</f>
        <v>190938346</v>
      </c>
      <c r="H245" s="577"/>
      <c r="I245" s="574">
        <f t="shared" ref="I245" si="10">SUM(C245)+SUM(E245)-SUM(G245)</f>
        <v>127097</v>
      </c>
      <c r="K245" s="574"/>
    </row>
    <row r="246" spans="1:11" s="575" customFormat="1" ht="16.5">
      <c r="A246" s="568" t="s">
        <v>771</v>
      </c>
      <c r="B246" s="576" t="s">
        <v>22</v>
      </c>
      <c r="C246" s="574"/>
      <c r="D246" s="577"/>
      <c r="E246" s="574"/>
      <c r="F246" s="574"/>
      <c r="G246" s="574"/>
      <c r="H246" s="577"/>
      <c r="I246" s="574"/>
      <c r="K246" s="574"/>
    </row>
    <row r="247" spans="1:11" s="575" customFormat="1" ht="15" customHeight="1">
      <c r="A247" s="572" t="s">
        <v>1304</v>
      </c>
      <c r="B247" s="576" t="s">
        <v>22</v>
      </c>
      <c r="C247" s="574">
        <v>18089032</v>
      </c>
      <c r="D247" s="577"/>
      <c r="E247" s="574">
        <v>146312</v>
      </c>
      <c r="F247" s="574"/>
      <c r="G247" s="574">
        <v>125929</v>
      </c>
      <c r="H247" s="577"/>
      <c r="I247" s="574">
        <f>SUM(C247)+SUM(E247)-SUM(G247)</f>
        <v>18109415</v>
      </c>
      <c r="K247" s="574"/>
    </row>
    <row r="248" spans="1:11" s="575" customFormat="1" ht="16.5">
      <c r="A248" s="572" t="s">
        <v>1285</v>
      </c>
      <c r="B248" s="576" t="s">
        <v>22</v>
      </c>
      <c r="C248" s="574">
        <v>8433699</v>
      </c>
      <c r="D248" s="577"/>
      <c r="E248" s="574">
        <f>4403707+1</f>
        <v>4403708</v>
      </c>
      <c r="F248" s="574"/>
      <c r="G248" s="574">
        <v>12765680</v>
      </c>
      <c r="H248" s="577"/>
      <c r="I248" s="574">
        <f>SUM(C248)+SUM(E248)-SUM(G248)</f>
        <v>71727</v>
      </c>
      <c r="K248" s="574"/>
    </row>
    <row r="249" spans="1:11" s="575" customFormat="1" ht="16.5">
      <c r="A249" s="572" t="s">
        <v>794</v>
      </c>
      <c r="B249" s="576" t="s">
        <v>22</v>
      </c>
      <c r="C249" s="574">
        <v>0</v>
      </c>
      <c r="D249" s="577"/>
      <c r="E249" s="574">
        <v>9826014</v>
      </c>
      <c r="F249" s="574"/>
      <c r="G249" s="574">
        <v>9826014</v>
      </c>
      <c r="H249" s="577"/>
      <c r="I249" s="574">
        <f>SUM(C249)+SUM(E249)-SUM(G249)</f>
        <v>0</v>
      </c>
      <c r="K249" s="574"/>
    </row>
    <row r="250" spans="1:11" s="575" customFormat="1" ht="16.5">
      <c r="A250" s="572" t="s">
        <v>1251</v>
      </c>
      <c r="B250" s="576" t="s">
        <v>22</v>
      </c>
      <c r="C250" s="574">
        <v>371984</v>
      </c>
      <c r="D250" s="577"/>
      <c r="E250" s="574">
        <v>3493</v>
      </c>
      <c r="F250" s="574"/>
      <c r="G250" s="574">
        <v>88942</v>
      </c>
      <c r="H250" s="577"/>
      <c r="I250" s="574">
        <f>SUM(C250)+SUM(E250)-SUM(G250)</f>
        <v>286535</v>
      </c>
      <c r="K250" s="574"/>
    </row>
    <row r="251" spans="1:11" s="575" customFormat="1" ht="16.5">
      <c r="A251" s="572" t="s">
        <v>1286</v>
      </c>
      <c r="B251" s="576" t="s">
        <v>22</v>
      </c>
      <c r="C251" s="574">
        <v>313167</v>
      </c>
      <c r="D251" s="577"/>
      <c r="E251" s="574">
        <v>5192721</v>
      </c>
      <c r="F251" s="574"/>
      <c r="G251" s="574">
        <v>4801914</v>
      </c>
      <c r="H251" s="577"/>
      <c r="I251" s="574">
        <f>SUM(C251)+SUM(E251)-SUM(G251)</f>
        <v>703974</v>
      </c>
      <c r="K251" s="574"/>
    </row>
    <row r="252" spans="1:11" s="575" customFormat="1" ht="16.5">
      <c r="A252" s="568" t="s">
        <v>733</v>
      </c>
      <c r="B252" s="576"/>
      <c r="C252" s="574" t="s">
        <v>22</v>
      </c>
      <c r="D252" s="577"/>
      <c r="E252" s="574"/>
      <c r="F252" s="574"/>
      <c r="G252" s="574"/>
      <c r="H252" s="577"/>
      <c r="I252" s="574" t="s">
        <v>22</v>
      </c>
      <c r="K252" s="574"/>
    </row>
    <row r="253" spans="1:11" s="575" customFormat="1" ht="16.5">
      <c r="A253" s="572" t="s">
        <v>1261</v>
      </c>
      <c r="B253" s="576" t="s">
        <v>22</v>
      </c>
      <c r="C253" s="574">
        <v>-86774</v>
      </c>
      <c r="D253" s="577"/>
      <c r="E253" s="574">
        <v>11608066</v>
      </c>
      <c r="F253" s="574"/>
      <c r="G253" s="574">
        <v>9952072</v>
      </c>
      <c r="H253" s="577"/>
      <c r="I253" s="574">
        <f>SUM(C253)+SUM(E253)-SUM(G253)</f>
        <v>1569220</v>
      </c>
      <c r="K253" s="574"/>
    </row>
    <row r="254" spans="1:11" s="575" customFormat="1" ht="16.5">
      <c r="A254" s="572" t="s">
        <v>1262</v>
      </c>
      <c r="B254" s="576" t="s">
        <v>22</v>
      </c>
      <c r="C254" s="574">
        <v>805</v>
      </c>
      <c r="D254" s="577"/>
      <c r="E254" s="574">
        <v>0</v>
      </c>
      <c r="F254" s="574"/>
      <c r="G254" s="574">
        <v>805</v>
      </c>
      <c r="H254" s="577"/>
      <c r="I254" s="574">
        <f>SUM(C254)+SUM(E254)-SUM(G254)</f>
        <v>0</v>
      </c>
      <c r="K254" s="574"/>
    </row>
    <row r="255" spans="1:11" s="575" customFormat="1" ht="16.5">
      <c r="A255" s="572" t="s">
        <v>1287</v>
      </c>
      <c r="B255" s="576" t="s">
        <v>22</v>
      </c>
      <c r="C255" s="574">
        <v>4058101</v>
      </c>
      <c r="D255" s="577"/>
      <c r="E255" s="574">
        <v>2152375</v>
      </c>
      <c r="F255" s="574"/>
      <c r="G255" s="574">
        <v>2843615</v>
      </c>
      <c r="H255" s="577"/>
      <c r="I255" s="574">
        <f>SUM(C255)+SUM(E255)-SUM(G255)</f>
        <v>3366861</v>
      </c>
      <c r="K255" s="574"/>
    </row>
    <row r="256" spans="1:11" s="575" customFormat="1" ht="16.5">
      <c r="A256" s="579" t="s">
        <v>795</v>
      </c>
      <c r="B256" s="576"/>
      <c r="C256" s="574" t="s">
        <v>22</v>
      </c>
      <c r="D256" s="577"/>
      <c r="E256" s="574"/>
      <c r="F256" s="574"/>
      <c r="G256" s="574"/>
      <c r="H256" s="577"/>
      <c r="I256" s="574" t="s">
        <v>22</v>
      </c>
      <c r="K256" s="574"/>
    </row>
    <row r="257" spans="1:11" s="575" customFormat="1" ht="16.5">
      <c r="A257" s="572" t="s">
        <v>1263</v>
      </c>
      <c r="B257" s="576" t="s">
        <v>22</v>
      </c>
      <c r="C257" s="574">
        <v>1090820</v>
      </c>
      <c r="D257" s="577"/>
      <c r="E257" s="574">
        <v>37531938</v>
      </c>
      <c r="F257" s="574"/>
      <c r="G257" s="574">
        <v>37819362</v>
      </c>
      <c r="H257" s="577"/>
      <c r="I257" s="574">
        <f>SUM(C257)+SUM(E257)-SUM(G257)</f>
        <v>803396</v>
      </c>
      <c r="K257" s="574"/>
    </row>
    <row r="258" spans="1:11" s="575" customFormat="1" ht="16.5">
      <c r="A258" s="579" t="s">
        <v>735</v>
      </c>
      <c r="B258" s="576"/>
      <c r="C258" s="574" t="s">
        <v>22</v>
      </c>
      <c r="D258" s="577"/>
      <c r="E258" s="574"/>
      <c r="F258" s="574"/>
      <c r="G258" s="574"/>
      <c r="H258" s="577"/>
      <c r="I258" s="574" t="s">
        <v>22</v>
      </c>
      <c r="K258" s="574"/>
    </row>
    <row r="259" spans="1:11" s="575" customFormat="1" ht="16.5">
      <c r="A259" s="572" t="s">
        <v>1284</v>
      </c>
      <c r="B259" s="576" t="s">
        <v>22</v>
      </c>
      <c r="C259" s="574">
        <v>1494472</v>
      </c>
      <c r="D259" s="577" t="s">
        <v>22</v>
      </c>
      <c r="E259" s="574">
        <v>3628221</v>
      </c>
      <c r="F259" s="574"/>
      <c r="G259" s="574">
        <v>1414096</v>
      </c>
      <c r="H259" s="577" t="s">
        <v>22</v>
      </c>
      <c r="I259" s="574">
        <f>SUM(C259)+SUM(E259)-SUM(G259)</f>
        <v>3708597</v>
      </c>
      <c r="K259" s="574"/>
    </row>
    <row r="260" spans="1:11" s="575" customFormat="1" ht="16.5">
      <c r="A260" s="579" t="s">
        <v>736</v>
      </c>
      <c r="B260" s="576"/>
      <c r="C260" s="574"/>
      <c r="D260" s="577"/>
      <c r="E260" s="574"/>
      <c r="F260" s="574"/>
      <c r="G260" s="574"/>
      <c r="H260" s="577"/>
      <c r="I260" s="574"/>
      <c r="K260" s="574"/>
    </row>
    <row r="261" spans="1:11" s="575" customFormat="1" ht="16.5">
      <c r="A261" s="572" t="s">
        <v>798</v>
      </c>
      <c r="B261" s="576" t="s">
        <v>22</v>
      </c>
      <c r="C261" s="574">
        <v>94681277</v>
      </c>
      <c r="D261" s="581"/>
      <c r="E261" s="574">
        <v>636740418</v>
      </c>
      <c r="F261" s="574"/>
      <c r="G261" s="574">
        <v>644830899</v>
      </c>
      <c r="H261" s="577"/>
      <c r="I261" s="574">
        <f>SUM(C261)+SUM(E261)-SUM(G261)</f>
        <v>86590796</v>
      </c>
      <c r="K261" s="574"/>
    </row>
    <row r="262" spans="1:11" s="575" customFormat="1" ht="16.5">
      <c r="A262" s="572" t="s">
        <v>1202</v>
      </c>
      <c r="B262" s="576"/>
      <c r="C262" s="574"/>
      <c r="D262" s="577"/>
      <c r="E262" s="574"/>
      <c r="F262" s="574"/>
      <c r="G262" s="574"/>
      <c r="H262" s="577"/>
      <c r="I262" s="574"/>
      <c r="K262" s="574"/>
    </row>
    <row r="263" spans="1:11" s="575" customFormat="1" ht="16.5">
      <c r="A263" s="572" t="s">
        <v>1264</v>
      </c>
      <c r="B263" s="576" t="s">
        <v>22</v>
      </c>
      <c r="C263" s="574">
        <v>1417770599</v>
      </c>
      <c r="D263" s="577"/>
      <c r="E263" s="574">
        <f>1111032630+1</f>
        <v>1111032631</v>
      </c>
      <c r="F263" s="574"/>
      <c r="G263" s="574">
        <v>1271543018</v>
      </c>
      <c r="H263" s="577"/>
      <c r="I263" s="574">
        <f>SUM(C263)+SUM(E263)-SUM(G263)</f>
        <v>1257260212</v>
      </c>
      <c r="K263" s="574"/>
    </row>
    <row r="264" spans="1:11" s="575" customFormat="1" ht="16.5">
      <c r="A264" s="568" t="s">
        <v>738</v>
      </c>
      <c r="B264" s="576"/>
      <c r="C264" s="574" t="s">
        <v>22</v>
      </c>
      <c r="D264" s="577"/>
      <c r="E264" s="574"/>
      <c r="F264" s="574"/>
      <c r="G264" s="574"/>
      <c r="H264" s="577"/>
      <c r="I264" s="574" t="s">
        <v>22</v>
      </c>
      <c r="K264" s="574"/>
    </row>
    <row r="265" spans="1:11" s="575" customFormat="1" ht="16.5">
      <c r="A265" s="572" t="s">
        <v>1157</v>
      </c>
      <c r="B265" s="576" t="s">
        <v>22</v>
      </c>
      <c r="C265" s="574">
        <v>31677404</v>
      </c>
      <c r="D265" s="577"/>
      <c r="E265" s="574">
        <v>111432144</v>
      </c>
      <c r="F265" s="574"/>
      <c r="G265" s="574">
        <v>98984519</v>
      </c>
      <c r="H265" s="577"/>
      <c r="I265" s="574">
        <f>SUM(C265)+SUM(E265)-SUM(G265)</f>
        <v>44125029</v>
      </c>
      <c r="K265" s="574"/>
    </row>
    <row r="266" spans="1:11" s="575" customFormat="1" ht="16.5">
      <c r="A266" s="572" t="s">
        <v>1199</v>
      </c>
      <c r="B266" s="576"/>
      <c r="C266" s="573"/>
      <c r="D266" s="577"/>
      <c r="E266" s="574"/>
      <c r="F266" s="574"/>
      <c r="G266" s="574"/>
      <c r="H266" s="577"/>
      <c r="I266" s="574"/>
      <c r="K266" s="574"/>
    </row>
    <row r="267" spans="1:11" s="575" customFormat="1" ht="16.5">
      <c r="A267" s="572" t="s">
        <v>790</v>
      </c>
      <c r="B267" s="576" t="s">
        <v>22</v>
      </c>
      <c r="C267" s="574">
        <v>45013</v>
      </c>
      <c r="D267" s="577"/>
      <c r="E267" s="574">
        <v>166289</v>
      </c>
      <c r="F267" s="574"/>
      <c r="G267" s="574">
        <v>141193</v>
      </c>
      <c r="H267" s="577"/>
      <c r="I267" s="574">
        <f>SUM(C267)+SUM(E267)-SUM(G267)</f>
        <v>70109</v>
      </c>
      <c r="K267" s="574"/>
    </row>
    <row r="268" spans="1:11" s="575" customFormat="1" ht="16.5">
      <c r="E268" s="574"/>
      <c r="F268" s="574"/>
      <c r="G268" s="574"/>
      <c r="I268" s="573"/>
    </row>
    <row r="269" spans="1:11" s="575" customFormat="1" ht="16.5">
      <c r="A269" s="579" t="s">
        <v>796</v>
      </c>
      <c r="B269" s="576"/>
      <c r="C269" s="573"/>
      <c r="D269" s="577"/>
      <c r="E269" s="574"/>
      <c r="F269" s="574"/>
      <c r="G269" s="574"/>
      <c r="H269" s="577"/>
      <c r="I269" s="574"/>
    </row>
    <row r="270" spans="1:11" s="575" customFormat="1" ht="16.5">
      <c r="A270" s="596"/>
      <c r="B270" s="576"/>
      <c r="C270" s="573"/>
      <c r="D270" s="577"/>
      <c r="E270" s="574"/>
      <c r="F270" s="574"/>
      <c r="G270" s="574"/>
      <c r="H270" s="577"/>
      <c r="I270" s="574"/>
    </row>
    <row r="271" spans="1:11" s="575" customFormat="1" ht="16.5">
      <c r="A271" s="596" t="s">
        <v>797</v>
      </c>
      <c r="B271" s="576"/>
      <c r="C271" s="573"/>
      <c r="D271" s="577"/>
      <c r="E271" s="574"/>
      <c r="F271" s="574"/>
      <c r="G271" s="574"/>
      <c r="H271" s="577"/>
      <c r="I271" s="574"/>
    </row>
    <row r="272" spans="1:11" s="575" customFormat="1" ht="16.5">
      <c r="A272" s="596"/>
      <c r="B272" s="576"/>
      <c r="C272" s="573"/>
      <c r="D272" s="577"/>
      <c r="E272" s="574"/>
      <c r="F272" s="574"/>
      <c r="G272" s="574"/>
      <c r="H272" s="577"/>
      <c r="I272" s="574"/>
    </row>
    <row r="273" spans="1:11" s="575" customFormat="1" ht="16.5">
      <c r="A273" s="572" t="s">
        <v>800</v>
      </c>
      <c r="B273" s="576"/>
      <c r="C273" s="574"/>
      <c r="D273" s="577"/>
      <c r="E273" s="574"/>
      <c r="F273" s="574"/>
      <c r="G273" s="574"/>
      <c r="H273" s="577"/>
      <c r="I273" s="574"/>
      <c r="K273" s="574"/>
    </row>
    <row r="274" spans="1:11" s="575" customFormat="1" ht="16.5">
      <c r="A274" s="572" t="s">
        <v>801</v>
      </c>
      <c r="B274" s="576" t="s">
        <v>22</v>
      </c>
      <c r="C274" s="574">
        <v>3830</v>
      </c>
      <c r="D274" s="577"/>
      <c r="E274" s="574">
        <v>5400</v>
      </c>
      <c r="F274" s="574"/>
      <c r="G274" s="574">
        <v>1600</v>
      </c>
      <c r="H274" s="577"/>
      <c r="I274" s="574">
        <f>SUM(C274)+SUM(E274)-SUM(G274)</f>
        <v>7630</v>
      </c>
      <c r="K274" s="574"/>
    </row>
    <row r="275" spans="1:11" s="575" customFormat="1" ht="16.5">
      <c r="A275" s="572" t="s">
        <v>1265</v>
      </c>
      <c r="B275" s="576" t="s">
        <v>22</v>
      </c>
      <c r="C275" s="574">
        <v>12984641</v>
      </c>
      <c r="D275" s="577"/>
      <c r="E275" s="574">
        <v>38458182</v>
      </c>
      <c r="F275" s="574"/>
      <c r="G275" s="574">
        <v>37792410</v>
      </c>
      <c r="H275" s="577"/>
      <c r="I275" s="574">
        <f>SUM(C275)+SUM(E275)-SUM(G275)</f>
        <v>13650413</v>
      </c>
      <c r="K275" s="574"/>
    </row>
    <row r="276" spans="1:11" s="575" customFormat="1" ht="16.5">
      <c r="A276" s="568" t="s">
        <v>741</v>
      </c>
      <c r="B276" s="576"/>
      <c r="C276" s="1151"/>
      <c r="D276" s="577"/>
      <c r="E276" s="574"/>
      <c r="F276" s="574"/>
      <c r="G276" s="574"/>
      <c r="H276" s="577"/>
      <c r="I276" s="1151"/>
      <c r="K276" s="1151"/>
    </row>
    <row r="277" spans="1:11" s="575" customFormat="1" ht="16.5">
      <c r="A277" s="572" t="s">
        <v>799</v>
      </c>
      <c r="B277" s="576" t="s">
        <v>22</v>
      </c>
      <c r="C277" s="574">
        <v>51832</v>
      </c>
      <c r="D277" s="577"/>
      <c r="E277" s="574">
        <f>6195+1</f>
        <v>6196</v>
      </c>
      <c r="F277" s="574"/>
      <c r="G277" s="574">
        <v>5816</v>
      </c>
      <c r="H277" s="577"/>
      <c r="I277" s="574">
        <f>SUM(C277)+SUM(E277)-SUM(G277)</f>
        <v>52212</v>
      </c>
      <c r="K277" s="574"/>
    </row>
    <row r="278" spans="1:11" s="575" customFormat="1" ht="16.5">
      <c r="A278" s="572" t="s">
        <v>1157</v>
      </c>
      <c r="B278" s="576" t="s">
        <v>22</v>
      </c>
      <c r="C278" s="574">
        <v>7968648</v>
      </c>
      <c r="D278" s="577"/>
      <c r="E278" s="574">
        <v>25832704</v>
      </c>
      <c r="F278" s="574"/>
      <c r="G278" s="574">
        <v>21098700</v>
      </c>
      <c r="H278" s="577"/>
      <c r="I278" s="574">
        <f>SUM(C278)+SUM(E278)-SUM(G278)</f>
        <v>12702652</v>
      </c>
      <c r="K278" s="574"/>
    </row>
    <row r="279" spans="1:11" s="575" customFormat="1" ht="16.5">
      <c r="A279" s="579" t="s">
        <v>1290</v>
      </c>
      <c r="B279" s="576"/>
      <c r="C279" s="574" t="s">
        <v>22</v>
      </c>
      <c r="D279" s="577"/>
      <c r="E279" s="574"/>
      <c r="F279" s="574"/>
      <c r="G279" s="574"/>
      <c r="H279" s="577"/>
      <c r="I279" s="574" t="s">
        <v>22</v>
      </c>
      <c r="K279" s="574"/>
    </row>
    <row r="280" spans="1:11" s="575" customFormat="1" ht="16.5">
      <c r="A280" s="572" t="s">
        <v>1259</v>
      </c>
      <c r="B280" s="576" t="s">
        <v>22</v>
      </c>
      <c r="C280" s="574">
        <v>379579</v>
      </c>
      <c r="D280" s="577"/>
      <c r="E280" s="574">
        <v>56264</v>
      </c>
      <c r="F280" s="574"/>
      <c r="G280" s="574">
        <f>30828+1</f>
        <v>30829</v>
      </c>
      <c r="H280" s="577"/>
      <c r="I280" s="574">
        <f>SUM(C280)+SUM(E280)-SUM(G280)</f>
        <v>405014</v>
      </c>
      <c r="K280" s="574"/>
    </row>
    <row r="281" spans="1:11" s="575" customFormat="1" ht="16.5">
      <c r="A281" s="568" t="s">
        <v>806</v>
      </c>
      <c r="B281" s="576"/>
      <c r="C281" s="574" t="s">
        <v>22</v>
      </c>
      <c r="D281" s="577"/>
      <c r="E281" s="574"/>
      <c r="F281" s="574"/>
      <c r="G281" s="574"/>
      <c r="H281" s="577"/>
      <c r="I281" s="574" t="s">
        <v>22</v>
      </c>
      <c r="K281" s="574"/>
    </row>
    <row r="282" spans="1:11" s="575" customFormat="1" ht="16.5">
      <c r="A282" s="572" t="s">
        <v>807</v>
      </c>
      <c r="B282" s="576" t="s">
        <v>22</v>
      </c>
      <c r="C282" s="574">
        <v>0</v>
      </c>
      <c r="D282" s="577"/>
      <c r="E282" s="574">
        <v>171547</v>
      </c>
      <c r="F282" s="574"/>
      <c r="G282" s="574">
        <v>171547</v>
      </c>
      <c r="H282" s="577"/>
      <c r="I282" s="574">
        <f>SUM(C282)+SUM(E282)-SUM(G282)</f>
        <v>0</v>
      </c>
      <c r="K282" s="574"/>
    </row>
    <row r="283" spans="1:11" s="575" customFormat="1" ht="16.5">
      <c r="A283" s="572" t="s">
        <v>808</v>
      </c>
      <c r="B283" s="576" t="s">
        <v>22</v>
      </c>
      <c r="C283" s="574">
        <v>10174887</v>
      </c>
      <c r="D283" s="577"/>
      <c r="E283" s="574">
        <v>193237197</v>
      </c>
      <c r="F283" s="574"/>
      <c r="G283" s="574">
        <v>190306652</v>
      </c>
      <c r="H283" s="577"/>
      <c r="I283" s="574">
        <f>SUM(C283)+SUM(E283)-SUM(G283)</f>
        <v>13105432</v>
      </c>
      <c r="K283" s="574"/>
    </row>
    <row r="284" spans="1:11" s="575" customFormat="1" ht="16.5">
      <c r="A284" s="568" t="s">
        <v>742</v>
      </c>
      <c r="B284" s="576" t="s">
        <v>22</v>
      </c>
      <c r="C284" s="574" t="s">
        <v>22</v>
      </c>
      <c r="D284" s="577"/>
      <c r="E284" s="574"/>
      <c r="F284" s="574"/>
      <c r="G284" s="574"/>
      <c r="H284" s="577"/>
      <c r="I284" s="574" t="s">
        <v>22</v>
      </c>
      <c r="K284" s="574"/>
    </row>
    <row r="285" spans="1:11" s="575" customFormat="1" ht="16.5">
      <c r="A285" s="572" t="s">
        <v>802</v>
      </c>
      <c r="B285" s="576" t="s">
        <v>22</v>
      </c>
      <c r="C285" s="574">
        <v>288114960</v>
      </c>
      <c r="D285" s="577"/>
      <c r="E285" s="574">
        <v>1364688640</v>
      </c>
      <c r="F285" s="574"/>
      <c r="G285" s="574">
        <v>983606811</v>
      </c>
      <c r="H285" s="577"/>
      <c r="I285" s="574">
        <f t="shared" ref="I285:I287" si="11">SUM(C285)+SUM(E285)-SUM(G285)</f>
        <v>669196789</v>
      </c>
      <c r="K285" s="574"/>
    </row>
    <row r="286" spans="1:11" s="575" customFormat="1" ht="16.5">
      <c r="A286" s="572" t="s">
        <v>1373</v>
      </c>
      <c r="B286" s="580" t="s">
        <v>22</v>
      </c>
      <c r="C286" s="574">
        <v>7070833</v>
      </c>
      <c r="D286" s="577"/>
      <c r="E286" s="574">
        <v>42444520</v>
      </c>
      <c r="F286" s="574"/>
      <c r="G286" s="574">
        <v>42670352</v>
      </c>
      <c r="H286" s="577"/>
      <c r="I286" s="574">
        <f t="shared" si="11"/>
        <v>6845001</v>
      </c>
      <c r="K286" s="574"/>
    </row>
    <row r="287" spans="1:11" s="575" customFormat="1" ht="16.5">
      <c r="A287" s="572" t="s">
        <v>1266</v>
      </c>
      <c r="B287" s="580" t="s">
        <v>22</v>
      </c>
      <c r="C287" s="574">
        <v>0</v>
      </c>
      <c r="D287" s="577"/>
      <c r="E287" s="574">
        <v>28827053</v>
      </c>
      <c r="F287" s="574"/>
      <c r="G287" s="574">
        <v>28827053</v>
      </c>
      <c r="H287" s="577"/>
      <c r="I287" s="574">
        <f t="shared" si="11"/>
        <v>0</v>
      </c>
      <c r="K287" s="574"/>
    </row>
    <row r="288" spans="1:11" s="575" customFormat="1" ht="16.5">
      <c r="A288" s="572" t="s">
        <v>803</v>
      </c>
      <c r="B288" s="576" t="s">
        <v>22</v>
      </c>
      <c r="C288" s="574">
        <v>255230224</v>
      </c>
      <c r="D288" s="577"/>
      <c r="E288" s="574">
        <v>2342422557</v>
      </c>
      <c r="F288" s="574"/>
      <c r="G288" s="574">
        <v>2247062746</v>
      </c>
      <c r="H288" s="577"/>
      <c r="I288" s="574">
        <f t="shared" ref="I288" si="12">SUM(C288)+SUM(E288)-SUM(G288)</f>
        <v>350590035</v>
      </c>
      <c r="K288" s="574"/>
    </row>
    <row r="289" spans="1:11" s="575" customFormat="1" ht="16.5">
      <c r="A289" s="921" t="s">
        <v>1305</v>
      </c>
      <c r="B289" s="576" t="s">
        <v>22</v>
      </c>
      <c r="C289" s="574">
        <v>614208</v>
      </c>
      <c r="D289" s="577"/>
      <c r="E289" s="574">
        <f>11562614+1</f>
        <v>11562615</v>
      </c>
      <c r="F289" s="574"/>
      <c r="G289" s="574">
        <f>11611903+1</f>
        <v>11611904</v>
      </c>
      <c r="H289" s="577"/>
      <c r="I289" s="574">
        <f t="shared" ref="I289:I292" si="13">SUM(C289)+SUM(E289)-SUM(G289)</f>
        <v>564919</v>
      </c>
      <c r="K289" s="574"/>
    </row>
    <row r="290" spans="1:11" s="575" customFormat="1" ht="16.5">
      <c r="A290" s="572" t="s">
        <v>743</v>
      </c>
      <c r="B290" s="580" t="s">
        <v>22</v>
      </c>
      <c r="C290" s="574">
        <v>237637501</v>
      </c>
      <c r="D290" s="577"/>
      <c r="E290" s="574">
        <v>10466318275</v>
      </c>
      <c r="F290" s="574"/>
      <c r="G290" s="574">
        <v>10427368340</v>
      </c>
      <c r="H290" s="577"/>
      <c r="I290" s="574">
        <f t="shared" si="13"/>
        <v>276587436</v>
      </c>
      <c r="K290" s="574"/>
    </row>
    <row r="291" spans="1:11" s="575" customFormat="1" ht="16.5">
      <c r="A291" s="572" t="s">
        <v>804</v>
      </c>
      <c r="B291" s="576" t="s">
        <v>22</v>
      </c>
      <c r="C291" s="574">
        <v>78552959</v>
      </c>
      <c r="D291" s="577"/>
      <c r="E291" s="574">
        <v>186108120</v>
      </c>
      <c r="F291" s="574"/>
      <c r="G291" s="574">
        <v>164701763</v>
      </c>
      <c r="H291" s="577"/>
      <c r="I291" s="574">
        <f t="shared" si="13"/>
        <v>99959316</v>
      </c>
      <c r="K291" s="574"/>
    </row>
    <row r="292" spans="1:11" s="575" customFormat="1" ht="16.5">
      <c r="A292" s="572" t="s">
        <v>1252</v>
      </c>
      <c r="B292" s="576" t="s">
        <v>22</v>
      </c>
      <c r="C292" s="574">
        <v>214596742</v>
      </c>
      <c r="D292" s="577"/>
      <c r="E292" s="574">
        <v>2149866391</v>
      </c>
      <c r="F292" s="574"/>
      <c r="G292" s="574">
        <v>2153297444</v>
      </c>
      <c r="H292" s="577"/>
      <c r="I292" s="574">
        <f t="shared" si="13"/>
        <v>211165689</v>
      </c>
      <c r="K292" s="574"/>
    </row>
    <row r="293" spans="1:11" s="575" customFormat="1" ht="16.5">
      <c r="A293" s="921" t="s">
        <v>1158</v>
      </c>
      <c r="B293" s="576" t="s">
        <v>22</v>
      </c>
      <c r="C293" s="574">
        <v>84442</v>
      </c>
      <c r="D293" s="577"/>
      <c r="E293" s="574">
        <v>5981252</v>
      </c>
      <c r="F293" s="574"/>
      <c r="G293" s="574">
        <v>5862611</v>
      </c>
      <c r="H293" s="577"/>
      <c r="I293" s="574">
        <f>SUM(C293)+SUM(E293)-SUM(G293)</f>
        <v>203083</v>
      </c>
      <c r="K293" s="574"/>
    </row>
    <row r="294" spans="1:11" s="575" customFormat="1" ht="16.5">
      <c r="A294" s="921" t="s">
        <v>1159</v>
      </c>
      <c r="B294" s="576" t="s">
        <v>22</v>
      </c>
      <c r="C294" s="574">
        <v>540078</v>
      </c>
      <c r="D294" s="577"/>
      <c r="E294" s="574">
        <f>4408032</f>
        <v>4408032</v>
      </c>
      <c r="F294" s="574"/>
      <c r="G294" s="574">
        <f>4798123+1</f>
        <v>4798124</v>
      </c>
      <c r="H294" s="577"/>
      <c r="I294" s="574">
        <f>SUM(C294)+SUM(E294)-SUM(G294)</f>
        <v>149986</v>
      </c>
      <c r="K294" s="574"/>
    </row>
    <row r="295" spans="1:11" s="575" customFormat="1" ht="16.5">
      <c r="A295" s="572" t="s">
        <v>1267</v>
      </c>
      <c r="B295" s="601" t="s">
        <v>106</v>
      </c>
      <c r="C295" s="574">
        <v>9515083</v>
      </c>
      <c r="D295" s="577"/>
      <c r="E295" s="574">
        <v>30844</v>
      </c>
      <c r="F295" s="574"/>
      <c r="G295" s="574">
        <v>0</v>
      </c>
      <c r="H295" s="577"/>
      <c r="I295" s="574">
        <f>SUM(C295)+SUM(E295)-SUM(G295)</f>
        <v>9545927</v>
      </c>
      <c r="K295" s="574"/>
    </row>
    <row r="296" spans="1:11" s="575" customFormat="1" ht="16.5">
      <c r="A296" s="572" t="s">
        <v>805</v>
      </c>
      <c r="B296" s="576" t="s">
        <v>22</v>
      </c>
      <c r="C296" s="574">
        <v>1407975802</v>
      </c>
      <c r="D296" s="577"/>
      <c r="E296" s="574">
        <f>16575376119+1</f>
        <v>16575376120</v>
      </c>
      <c r="F296" s="574"/>
      <c r="G296" s="574">
        <v>16594489684</v>
      </c>
      <c r="H296" s="577"/>
      <c r="I296" s="574">
        <f>SUM(C296)+SUM(E296)-SUM(G296)</f>
        <v>1388862238</v>
      </c>
      <c r="K296" s="574"/>
    </row>
    <row r="297" spans="1:11" s="575" customFormat="1" ht="16.5">
      <c r="A297" s="572" t="s">
        <v>1253</v>
      </c>
      <c r="B297" s="576"/>
      <c r="C297" s="574"/>
      <c r="D297" s="577"/>
      <c r="E297" s="574"/>
      <c r="F297" s="574"/>
      <c r="G297" s="574"/>
      <c r="H297" s="577"/>
      <c r="I297" s="574"/>
      <c r="K297" s="574"/>
    </row>
    <row r="298" spans="1:11" s="575" customFormat="1" ht="16.5">
      <c r="A298" s="572" t="s">
        <v>788</v>
      </c>
      <c r="B298" s="576" t="s">
        <v>22</v>
      </c>
      <c r="C298" s="574">
        <v>390</v>
      </c>
      <c r="D298" s="577"/>
      <c r="E298" s="574">
        <v>0</v>
      </c>
      <c r="F298" s="574"/>
      <c r="G298" s="574">
        <v>0</v>
      </c>
      <c r="H298" s="577"/>
      <c r="I298" s="574">
        <f t="shared" ref="I298" si="14">SUM(C298)+SUM(E298)-SUM(G298)</f>
        <v>390</v>
      </c>
      <c r="K298" s="574"/>
    </row>
    <row r="299" spans="1:11" s="575" customFormat="1" ht="16.5">
      <c r="A299" s="568" t="s">
        <v>1361</v>
      </c>
      <c r="B299" s="576" t="s">
        <v>22</v>
      </c>
      <c r="C299" s="574" t="s">
        <v>22</v>
      </c>
      <c r="D299" s="577"/>
      <c r="E299" s="574"/>
      <c r="F299" s="574"/>
      <c r="G299" s="574"/>
      <c r="H299" s="577"/>
      <c r="I299" s="574" t="s">
        <v>22</v>
      </c>
      <c r="K299" s="574"/>
    </row>
    <row r="300" spans="1:11" s="575" customFormat="1" ht="16.5">
      <c r="A300" s="572" t="s">
        <v>1280</v>
      </c>
      <c r="B300" s="576" t="s">
        <v>22</v>
      </c>
      <c r="C300" s="574">
        <v>25552</v>
      </c>
      <c r="D300" s="577"/>
      <c r="E300" s="574">
        <v>4115</v>
      </c>
      <c r="F300" s="574"/>
      <c r="G300" s="574">
        <v>6325</v>
      </c>
      <c r="H300" s="577"/>
      <c r="I300" s="574">
        <f>SUM(C300)+SUM(E300)-SUM(G300)</f>
        <v>23342</v>
      </c>
      <c r="K300" s="574"/>
    </row>
    <row r="301" spans="1:11" s="575" customFormat="1" ht="16.5">
      <c r="A301" s="568" t="s">
        <v>766</v>
      </c>
      <c r="B301" s="576"/>
      <c r="C301" s="574" t="s">
        <v>22</v>
      </c>
      <c r="D301" s="577"/>
      <c r="E301" s="574"/>
      <c r="F301" s="574"/>
      <c r="G301" s="574"/>
      <c r="H301" s="577"/>
      <c r="I301" s="574" t="s">
        <v>22</v>
      </c>
      <c r="K301" s="574"/>
    </row>
    <row r="302" spans="1:11" s="575" customFormat="1" ht="16.5">
      <c r="A302" s="572" t="s">
        <v>1268</v>
      </c>
      <c r="B302" s="576" t="s">
        <v>22</v>
      </c>
      <c r="C302" s="574">
        <v>8019066</v>
      </c>
      <c r="D302" s="577"/>
      <c r="E302" s="574">
        <v>238231468</v>
      </c>
      <c r="F302" s="574"/>
      <c r="G302" s="574">
        <v>243946273</v>
      </c>
      <c r="H302" s="577"/>
      <c r="I302" s="574">
        <f>SUM(C302)+SUM(E302)-SUM(G302)</f>
        <v>2304261</v>
      </c>
      <c r="K302" s="574"/>
    </row>
    <row r="303" spans="1:11" s="575" customFormat="1" ht="16.5">
      <c r="A303" s="572" t="s">
        <v>1245</v>
      </c>
      <c r="B303" s="576"/>
      <c r="C303" s="574"/>
      <c r="D303" s="577"/>
      <c r="E303" s="574"/>
      <c r="F303" s="574"/>
      <c r="G303" s="574"/>
      <c r="H303" s="577"/>
      <c r="I303" s="574"/>
      <c r="K303" s="574"/>
    </row>
    <row r="304" spans="1:11" s="575" customFormat="1" ht="16.5">
      <c r="A304" s="572" t="s">
        <v>1154</v>
      </c>
      <c r="B304" s="576" t="s">
        <v>22</v>
      </c>
      <c r="C304" s="574">
        <v>3380404</v>
      </c>
      <c r="D304" s="577"/>
      <c r="E304" s="574">
        <v>12201169</v>
      </c>
      <c r="F304" s="574"/>
      <c r="G304" s="574">
        <v>10792865</v>
      </c>
      <c r="H304" s="577"/>
      <c r="I304" s="574">
        <f t="shared" ref="I304" si="15">SUM(C304)+SUM(E304)-SUM(G304)</f>
        <v>4788708</v>
      </c>
      <c r="K304" s="574"/>
    </row>
    <row r="305" spans="1:11" s="575" customFormat="1" ht="16.5">
      <c r="A305" s="579" t="s">
        <v>745</v>
      </c>
      <c r="B305" s="576"/>
      <c r="C305" s="574"/>
      <c r="D305" s="577"/>
      <c r="E305" s="574"/>
      <c r="F305" s="574"/>
      <c r="G305" s="574"/>
      <c r="H305" s="577"/>
      <c r="I305" s="574"/>
      <c r="K305" s="574"/>
    </row>
    <row r="306" spans="1:11" s="575" customFormat="1" ht="16.5">
      <c r="A306" s="579" t="s">
        <v>1194</v>
      </c>
      <c r="B306" s="576" t="s">
        <v>22</v>
      </c>
      <c r="C306" s="574">
        <v>35006881</v>
      </c>
      <c r="D306" s="577"/>
      <c r="E306" s="574">
        <v>101973</v>
      </c>
      <c r="F306" s="574"/>
      <c r="G306" s="574">
        <v>11000000</v>
      </c>
      <c r="H306" s="577"/>
      <c r="I306" s="574">
        <f>SUM(C306)+SUM(E306)-SUM(G306)</f>
        <v>24108854</v>
      </c>
      <c r="K306" s="574"/>
    </row>
    <row r="307" spans="1:11" s="575" customFormat="1" ht="16.5">
      <c r="A307" s="572" t="s">
        <v>809</v>
      </c>
      <c r="B307" s="576" t="s">
        <v>22</v>
      </c>
      <c r="C307" s="574">
        <v>3623617530</v>
      </c>
      <c r="D307" s="577"/>
      <c r="E307" s="574">
        <f>527393012+1</f>
        <v>527393013</v>
      </c>
      <c r="F307" s="574"/>
      <c r="G307" s="574">
        <v>238150078</v>
      </c>
      <c r="H307" s="577"/>
      <c r="I307" s="574">
        <f>SUM(C307)+SUM(E307)-SUM(G307)</f>
        <v>3912860465</v>
      </c>
      <c r="K307" s="574"/>
    </row>
    <row r="308" spans="1:11" s="575" customFormat="1" ht="16.5">
      <c r="A308" s="596" t="s">
        <v>810</v>
      </c>
      <c r="B308" s="576" t="s">
        <v>22</v>
      </c>
      <c r="C308" s="597">
        <f>SUM(C213:C307)</f>
        <v>8069837471</v>
      </c>
      <c r="D308" s="591" t="s">
        <v>22</v>
      </c>
      <c r="E308" s="597">
        <f>SUM(E213:E307)</f>
        <v>46079242474</v>
      </c>
      <c r="F308" s="591" t="s">
        <v>22</v>
      </c>
      <c r="G308" s="597">
        <f>SUM(G213:G307)</f>
        <v>45452606331</v>
      </c>
      <c r="H308" s="591" t="s">
        <v>22</v>
      </c>
      <c r="I308" s="597">
        <f>SUM(I213:I307)</f>
        <v>8696473614</v>
      </c>
      <c r="K308" s="574"/>
    </row>
    <row r="309" spans="1:11" s="575" customFormat="1" ht="16.5">
      <c r="A309" s="568"/>
      <c r="B309" s="576"/>
      <c r="C309" s="587"/>
      <c r="D309" s="577"/>
      <c r="E309" s="587"/>
      <c r="F309" s="577"/>
      <c r="G309" s="587"/>
      <c r="H309" s="577"/>
      <c r="I309" s="574"/>
    </row>
    <row r="310" spans="1:11" s="575" customFormat="1" ht="17.25" thickBot="1">
      <c r="A310" s="599" t="s">
        <v>811</v>
      </c>
      <c r="B310" s="589" t="s">
        <v>22</v>
      </c>
      <c r="C310" s="1152">
        <f>SUM(C308+C207+C198+C190+C176+C161+C144+C57)</f>
        <v>47800745546</v>
      </c>
      <c r="D310" s="591" t="s">
        <v>22</v>
      </c>
      <c r="E310" s="1152">
        <f>SUM(E308+E207+E198+E190+E176+E161+E144+E57)</f>
        <v>193305864696</v>
      </c>
      <c r="F310" s="591" t="s">
        <v>22</v>
      </c>
      <c r="G310" s="1152">
        <f>SUM(G308+G207+G198+G190+G176+G161+G144+G57)</f>
        <v>186828227066</v>
      </c>
      <c r="H310" s="591" t="s">
        <v>22</v>
      </c>
      <c r="I310" s="1152">
        <f>SUM(I308+I207+I198+I190+I176+I161+I144+I57)</f>
        <v>54278383176</v>
      </c>
    </row>
    <row r="311" spans="1:11" ht="15.75" thickTop="1"/>
    <row r="313" spans="1:11" ht="16.5">
      <c r="A313" s="599"/>
      <c r="B313" s="568"/>
      <c r="C313" s="1141"/>
      <c r="D313" s="1138"/>
      <c r="E313" s="1141"/>
      <c r="F313" s="1138"/>
      <c r="G313" s="1141"/>
      <c r="H313" s="1138"/>
      <c r="I313" s="571"/>
    </row>
    <row r="314" spans="1:11" ht="16.5">
      <c r="A314" s="568"/>
      <c r="B314" s="576"/>
      <c r="C314" s="1138"/>
      <c r="D314" s="1140"/>
      <c r="E314" s="1138"/>
      <c r="F314" s="1140"/>
      <c r="G314" s="1138"/>
      <c r="H314" s="1140"/>
      <c r="I314" s="571"/>
    </row>
    <row r="315" spans="1:11" s="575" customFormat="1" ht="16.5">
      <c r="I315" s="882"/>
    </row>
    <row r="316" spans="1:11" s="575" customFormat="1" ht="16.5">
      <c r="A316" s="568"/>
      <c r="B316" s="576"/>
      <c r="C316" s="1138"/>
      <c r="D316" s="1140"/>
      <c r="E316" s="1138"/>
      <c r="F316" s="1140"/>
      <c r="G316" s="1138"/>
      <c r="H316" s="1140"/>
      <c r="I316" s="1139"/>
    </row>
  </sheetData>
  <printOptions horizontalCentered="1"/>
  <pageMargins left="0.7" right="0.46" top="1.25" bottom="0.25" header="0.75" footer="0.25"/>
  <pageSetup scale="53" firstPageNumber="61" fitToHeight="7" orientation="landscape" useFirstPageNumber="1" r:id="rId1"/>
  <headerFooter differentFirst="1">
    <oddHeader>&amp;L&amp;"Arial,Bold"&amp;14STATE OF NEW YORK
SOLE CUSTODY FUNDS AND ACCOUNTS
STATEMENT OF RECEIPTS AND DISBURSEMENTS
FISCAL YEAR ENDED MARCH 31, 2021&amp;R&amp;"Arial,Bold"&amp;14EXHIBIT C-4
(continued)</oddHeader>
    <oddFooter>&amp;R&amp;P</oddFooter>
    <firstHeader>&amp;L&amp;"Arial,Bold"&amp;14STATE OF NEW YORK
SOLE CUSTODY FUNDS AND ACCOUNTS
STATEMENT OF RECEIPTS AND DISBURSEMENTS
FISCAL YEAR ENDED MARCH 31, 2021&amp;R&amp;"Arial,Bold"&amp;14EXHIBIT C-4</firstHeader>
    <firstFooter>&amp;R&amp;P</firstFooter>
  </headerFooter>
  <rowBreaks count="6" manualBreakCount="6">
    <brk id="50" max="8" man="1"/>
    <brk id="92" max="8" man="1"/>
    <brk id="137" max="8" man="1"/>
    <brk id="182" max="8" man="1"/>
    <brk id="226" max="8" man="1"/>
    <brk id="26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showGridLines="0" zoomScale="90" workbookViewId="0"/>
  </sheetViews>
  <sheetFormatPr defaultColWidth="9.77734375" defaultRowHeight="12.75"/>
  <cols>
    <col min="1" max="1" width="51.77734375" style="485" customWidth="1"/>
    <col min="2" max="2" width="1.77734375" style="485" customWidth="1"/>
    <col min="3" max="3" width="20.77734375" style="485" customWidth="1"/>
    <col min="4" max="4" width="2.109375" style="485" customWidth="1"/>
    <col min="5" max="5" width="3.77734375" style="485" customWidth="1"/>
    <col min="6" max="6" width="20.77734375" style="485" customWidth="1"/>
    <col min="7" max="7" width="2.109375" style="485" customWidth="1"/>
    <col min="8" max="8" width="3.77734375" style="485" customWidth="1"/>
    <col min="9" max="9" width="20.77734375" style="485" customWidth="1"/>
    <col min="10" max="10" width="2.109375" style="485" customWidth="1"/>
    <col min="11" max="11" width="3.77734375" style="485" customWidth="1"/>
    <col min="12" max="12" width="20.77734375" style="485" customWidth="1"/>
    <col min="13" max="13" width="6.77734375" style="485" customWidth="1"/>
    <col min="14" max="14" width="12.77734375" style="485" customWidth="1"/>
    <col min="15" max="15" width="16.77734375" style="485" customWidth="1"/>
    <col min="16" max="16384" width="9.77734375" style="485"/>
  </cols>
  <sheetData>
    <row r="1" spans="1:13" ht="18" customHeight="1">
      <c r="A1" s="607" t="s">
        <v>826</v>
      </c>
    </row>
    <row r="3" spans="1:13" s="378" customFormat="1" ht="16.5" customHeight="1">
      <c r="A3" s="475" t="s">
        <v>59</v>
      </c>
      <c r="B3" s="55"/>
      <c r="C3" s="55"/>
      <c r="D3" s="55"/>
      <c r="E3" s="55"/>
      <c r="F3" s="55"/>
      <c r="G3" s="55"/>
      <c r="H3" s="55"/>
      <c r="I3" s="55"/>
      <c r="J3" s="55"/>
      <c r="K3" s="55"/>
      <c r="L3" s="55"/>
      <c r="M3" s="101"/>
    </row>
    <row r="4" spans="1:13" s="378" customFormat="1" ht="18" customHeight="1">
      <c r="A4" s="475" t="s">
        <v>566</v>
      </c>
      <c r="B4" s="476"/>
      <c r="C4" s="55"/>
      <c r="D4" s="55"/>
      <c r="E4" s="55"/>
      <c r="F4" s="55"/>
      <c r="G4" s="55"/>
      <c r="H4" s="55"/>
      <c r="I4" s="55"/>
      <c r="J4" s="55"/>
      <c r="K4" s="55"/>
      <c r="L4" s="55"/>
      <c r="M4" s="101"/>
    </row>
    <row r="5" spans="1:13" s="378" customFormat="1" ht="17.25" customHeight="1">
      <c r="A5" s="475" t="s">
        <v>567</v>
      </c>
      <c r="B5" s="55"/>
      <c r="C5" s="55"/>
      <c r="D5" s="55"/>
      <c r="E5" s="55"/>
      <c r="F5" s="55"/>
      <c r="G5" s="55"/>
      <c r="H5" s="55"/>
      <c r="I5" s="55"/>
      <c r="J5" s="55"/>
      <c r="K5" s="55"/>
      <c r="L5" s="389" t="s">
        <v>568</v>
      </c>
      <c r="M5" s="101"/>
    </row>
    <row r="6" spans="1:13" s="378" customFormat="1" ht="17.25" customHeight="1">
      <c r="A6" s="477" t="s">
        <v>569</v>
      </c>
      <c r="B6" s="478"/>
      <c r="C6" s="55"/>
      <c r="D6" s="55"/>
      <c r="E6" s="55"/>
      <c r="F6" s="55"/>
      <c r="G6" s="55"/>
      <c r="H6" s="55"/>
      <c r="I6" s="55"/>
      <c r="J6" s="55"/>
      <c r="K6" s="55"/>
      <c r="L6" s="55"/>
      <c r="M6" s="101"/>
    </row>
    <row r="7" spans="1:13" s="378" customFormat="1" ht="17.25" customHeight="1">
      <c r="A7" s="477" t="s">
        <v>1313</v>
      </c>
      <c r="B7" s="480"/>
      <c r="C7" s="55"/>
      <c r="D7" s="55"/>
      <c r="E7" s="55"/>
      <c r="F7" s="55"/>
      <c r="G7" s="55"/>
      <c r="H7" s="55"/>
      <c r="I7" s="55"/>
      <c r="J7" s="55"/>
      <c r="K7" s="55"/>
      <c r="L7" s="55"/>
      <c r="M7" s="101"/>
    </row>
    <row r="8" spans="1:13" s="378" customFormat="1" ht="16.5" customHeight="1">
      <c r="A8" s="85" t="s">
        <v>1182</v>
      </c>
      <c r="B8" s="55"/>
      <c r="C8" s="55"/>
      <c r="D8" s="55"/>
      <c r="E8" s="55"/>
      <c r="F8" s="55"/>
      <c r="G8" s="55"/>
      <c r="H8" s="55"/>
      <c r="I8" s="55"/>
      <c r="J8" s="55"/>
      <c r="K8" s="55"/>
      <c r="L8" s="55"/>
      <c r="M8" s="101"/>
    </row>
    <row r="9" spans="1:13" s="378" customFormat="1" ht="14.1" customHeight="1">
      <c r="A9" s="55"/>
      <c r="B9" s="55"/>
      <c r="C9" s="55"/>
      <c r="D9" s="55"/>
      <c r="E9" s="55"/>
      <c r="F9" s="55"/>
      <c r="G9" s="55"/>
      <c r="H9" s="55"/>
      <c r="I9" s="55"/>
      <c r="J9" s="55"/>
      <c r="K9" s="55"/>
      <c r="L9" s="55"/>
      <c r="M9" s="101"/>
    </row>
    <row r="10" spans="1:13" s="378" customFormat="1" ht="14.1" customHeight="1">
      <c r="A10" s="55"/>
      <c r="B10" s="55"/>
      <c r="C10" s="55"/>
      <c r="D10" s="55"/>
      <c r="E10" s="55"/>
      <c r="F10" s="55"/>
      <c r="G10" s="55"/>
      <c r="H10" s="55"/>
      <c r="I10" s="481" t="s">
        <v>570</v>
      </c>
      <c r="J10" s="481"/>
      <c r="K10" s="482"/>
      <c r="L10" s="482"/>
      <c r="M10" s="101"/>
    </row>
    <row r="11" spans="1:13" s="378" customFormat="1" ht="14.1" customHeight="1">
      <c r="A11" s="55"/>
      <c r="B11" s="55"/>
      <c r="C11" s="55" t="s">
        <v>22</v>
      </c>
      <c r="D11" s="55"/>
      <c r="E11" s="55"/>
      <c r="F11" s="142" t="s">
        <v>571</v>
      </c>
      <c r="G11" s="85"/>
      <c r="H11" s="55"/>
      <c r="I11" s="78"/>
      <c r="J11" s="78"/>
      <c r="K11" s="78"/>
      <c r="L11" s="78"/>
      <c r="M11" s="101"/>
    </row>
    <row r="12" spans="1:13" s="378" customFormat="1" ht="14.1" customHeight="1">
      <c r="A12" s="55"/>
      <c r="B12" s="55"/>
      <c r="C12" s="142" t="s">
        <v>572</v>
      </c>
      <c r="D12" s="85"/>
      <c r="E12" s="55"/>
      <c r="F12" s="142" t="s">
        <v>55</v>
      </c>
      <c r="G12" s="85"/>
      <c r="H12" s="55"/>
      <c r="I12" s="142" t="s">
        <v>1314</v>
      </c>
      <c r="J12" s="85"/>
      <c r="K12" s="55"/>
      <c r="L12" s="142" t="s">
        <v>1203</v>
      </c>
      <c r="M12" s="101"/>
    </row>
    <row r="13" spans="1:13" s="378" customFormat="1" ht="17.100000000000001" customHeight="1">
      <c r="A13" s="85" t="s">
        <v>0</v>
      </c>
      <c r="B13" s="85"/>
      <c r="C13" s="78"/>
      <c r="D13" s="55"/>
      <c r="E13" s="55"/>
      <c r="F13" s="78"/>
      <c r="G13" s="55"/>
      <c r="H13" s="55"/>
      <c r="I13" s="78"/>
      <c r="J13" s="55"/>
      <c r="K13" s="55"/>
      <c r="L13" s="78"/>
      <c r="M13" s="101"/>
    </row>
    <row r="14" spans="1:13" s="378" customFormat="1" ht="17.100000000000001" customHeight="1">
      <c r="A14" s="55" t="s">
        <v>573</v>
      </c>
      <c r="B14" s="5" t="s">
        <v>22</v>
      </c>
      <c r="C14" s="1070">
        <f>+'Exhibit B-1'!S19</f>
        <v>67659</v>
      </c>
      <c r="D14" s="1012"/>
      <c r="E14" s="1047"/>
      <c r="F14" s="1070">
        <f>+'Exhibit B-2'!U22</f>
        <v>522817</v>
      </c>
      <c r="G14" s="1012"/>
      <c r="H14" s="1047"/>
      <c r="I14" s="1070">
        <f>ROUND(SUM(C14+F14),1)</f>
        <v>590476</v>
      </c>
      <c r="J14" s="1012"/>
      <c r="K14" s="1047"/>
      <c r="L14" s="1070">
        <f>+'Exhibit B-1'!U19+'Exhibit B-2'!W22</f>
        <v>670008</v>
      </c>
      <c r="M14" s="101"/>
    </row>
    <row r="15" spans="1:13" s="378" customFormat="1" ht="17.100000000000001" customHeight="1">
      <c r="A15" s="478" t="s">
        <v>574</v>
      </c>
      <c r="B15" s="5" t="s">
        <v>22</v>
      </c>
      <c r="C15" s="1033">
        <f>+'Exhibit B-1'!S20</f>
        <v>57050013</v>
      </c>
      <c r="D15" s="1012"/>
      <c r="E15" s="1047"/>
      <c r="F15" s="1071">
        <v>0</v>
      </c>
      <c r="G15" s="1012"/>
      <c r="H15" s="1047"/>
      <c r="I15" s="1033">
        <f>ROUND(SUM(C15+F15),1)</f>
        <v>57050013</v>
      </c>
      <c r="J15" s="1012"/>
      <c r="K15" s="1047"/>
      <c r="L15" s="1060">
        <f>+'Exhibit B-1'!U20</f>
        <v>16826</v>
      </c>
      <c r="M15" s="483"/>
    </row>
    <row r="16" spans="1:13" s="378" customFormat="1" ht="17.100000000000001" customHeight="1">
      <c r="A16" s="478" t="s">
        <v>575</v>
      </c>
      <c r="B16" s="5" t="s">
        <v>22</v>
      </c>
      <c r="C16" s="1033">
        <f>+'Exhibit B-1'!S21</f>
        <v>15133805</v>
      </c>
      <c r="D16" s="1012"/>
      <c r="E16" s="1047"/>
      <c r="F16" s="1071">
        <v>0</v>
      </c>
      <c r="G16" s="1012"/>
      <c r="H16" s="1047"/>
      <c r="I16" s="1033">
        <f>ROUND(SUM(C16+F16),1)</f>
        <v>15133805</v>
      </c>
      <c r="J16" s="1012"/>
      <c r="K16" s="1047"/>
      <c r="L16" s="1060">
        <f>+'Exhibit B-1'!U21</f>
        <v>2284671</v>
      </c>
      <c r="M16" s="483"/>
    </row>
    <row r="17" spans="1:13" s="378" customFormat="1" ht="17.100000000000001" customHeight="1">
      <c r="A17" s="85" t="s">
        <v>576</v>
      </c>
      <c r="B17" s="5" t="s">
        <v>22</v>
      </c>
      <c r="C17" s="1029">
        <f>ROUND(SUM(C14:C16),1)</f>
        <v>72251477</v>
      </c>
      <c r="D17" s="1036"/>
      <c r="E17" s="1036"/>
      <c r="F17" s="1029">
        <f>ROUND(SUM(F14:F14),1)</f>
        <v>522817</v>
      </c>
      <c r="G17" s="1036"/>
      <c r="H17" s="1036"/>
      <c r="I17" s="1029">
        <f>ROUND(SUM(I14:I16),1)</f>
        <v>72774294</v>
      </c>
      <c r="J17" s="1023"/>
      <c r="K17" s="1023"/>
      <c r="L17" s="1072">
        <f>ROUND(SUM(L14:L16),1)</f>
        <v>2971505</v>
      </c>
      <c r="M17" s="101"/>
    </row>
    <row r="18" spans="1:13" s="378" customFormat="1" ht="17.100000000000001" customHeight="1">
      <c r="A18" s="55"/>
      <c r="B18" s="55"/>
      <c r="C18" s="1048"/>
      <c r="D18" s="1012"/>
      <c r="E18" s="1012"/>
      <c r="F18" s="1048"/>
      <c r="G18" s="1012"/>
      <c r="H18" s="1012"/>
      <c r="I18" s="1048"/>
      <c r="J18" s="1012"/>
      <c r="K18" s="1012"/>
      <c r="L18" s="1048"/>
      <c r="M18" s="101"/>
    </row>
    <row r="19" spans="1:13" s="378" customFormat="1" ht="17.100000000000001" customHeight="1">
      <c r="A19" s="85" t="s">
        <v>6</v>
      </c>
      <c r="B19" s="85"/>
      <c r="C19" s="1012"/>
      <c r="D19" s="1012"/>
      <c r="E19" s="1012"/>
      <c r="F19" s="1012"/>
      <c r="G19" s="1012"/>
      <c r="H19" s="1012"/>
      <c r="I19" s="1012"/>
      <c r="J19" s="1012"/>
      <c r="K19" s="1012"/>
      <c r="L19" s="1012"/>
      <c r="M19" s="101"/>
    </row>
    <row r="20" spans="1:13" s="378" customFormat="1" ht="17.100000000000001" customHeight="1">
      <c r="A20" s="478" t="s">
        <v>107</v>
      </c>
      <c r="B20" s="478"/>
      <c r="C20" s="1012"/>
      <c r="D20" s="1012"/>
      <c r="E20" s="1012"/>
      <c r="F20" s="1012"/>
      <c r="G20" s="1012"/>
      <c r="H20" s="1012"/>
      <c r="I20" s="1012"/>
      <c r="J20" s="1012"/>
      <c r="K20" s="1012"/>
      <c r="L20" s="1012"/>
      <c r="M20" s="101"/>
    </row>
    <row r="21" spans="1:13" s="378" customFormat="1" ht="17.100000000000001" customHeight="1">
      <c r="A21" s="55" t="s">
        <v>577</v>
      </c>
      <c r="B21" s="5" t="s">
        <v>22</v>
      </c>
      <c r="C21" s="1033">
        <f>+'Exhibit B-1'!S27</f>
        <v>12538</v>
      </c>
      <c r="D21" s="1012"/>
      <c r="E21" s="1012"/>
      <c r="F21" s="1033">
        <f>+'Exhibit B-2'!U27</f>
        <v>134691</v>
      </c>
      <c r="G21" s="1012"/>
      <c r="H21" s="1012"/>
      <c r="I21" s="1033">
        <f>ROUND(SUM(C21+F21),1)</f>
        <v>147229</v>
      </c>
      <c r="J21" s="1012"/>
      <c r="K21" s="1012"/>
      <c r="L21" s="1012">
        <f>+'Exhibit B-1'!U27+'Exhibit B-2'!W27</f>
        <v>143335</v>
      </c>
      <c r="M21" s="101"/>
    </row>
    <row r="22" spans="1:13" s="378" customFormat="1" ht="17.100000000000001" customHeight="1">
      <c r="A22" s="55" t="s">
        <v>578</v>
      </c>
      <c r="B22" s="5" t="s">
        <v>22</v>
      </c>
      <c r="C22" s="1033">
        <f>+'Exhibit B-1'!S28</f>
        <v>52662</v>
      </c>
      <c r="D22" s="1012"/>
      <c r="E22" s="1012"/>
      <c r="F22" s="1033">
        <f>+'Exhibit B-2'!U28</f>
        <v>520272</v>
      </c>
      <c r="G22" s="1012"/>
      <c r="H22" s="1012"/>
      <c r="I22" s="1033">
        <f>ROUND(SUM(C22+F22),1)</f>
        <v>572934</v>
      </c>
      <c r="J22" s="1012"/>
      <c r="K22" s="1012"/>
      <c r="L22" s="1012">
        <f>+'Exhibit B-1'!U28+'Exhibit B-2'!W28</f>
        <v>546740</v>
      </c>
      <c r="M22" s="101"/>
    </row>
    <row r="23" spans="1:13" s="378" customFormat="1" ht="17.100000000000001" customHeight="1">
      <c r="A23" s="478" t="s">
        <v>579</v>
      </c>
      <c r="B23" s="5" t="s">
        <v>22</v>
      </c>
      <c r="C23" s="1033">
        <f>+'Exhibit B-1'!S29</f>
        <v>1647</v>
      </c>
      <c r="D23" s="1012"/>
      <c r="E23" s="1012"/>
      <c r="F23" s="1033">
        <f>+'Exhibit B-2'!U29</f>
        <v>60192</v>
      </c>
      <c r="G23" s="1012"/>
      <c r="H23" s="1012"/>
      <c r="I23" s="1033">
        <f>ROUND(SUM(C23+F23),1)</f>
        <v>61839</v>
      </c>
      <c r="J23" s="1012"/>
      <c r="K23" s="1012"/>
      <c r="L23" s="1012">
        <f>+'Exhibit B-1'!U29+'Exhibit B-2'!W29</f>
        <v>57913</v>
      </c>
      <c r="M23" s="101"/>
    </row>
    <row r="24" spans="1:13" s="378" customFormat="1" ht="17.100000000000001" customHeight="1">
      <c r="A24" s="478" t="s">
        <v>580</v>
      </c>
      <c r="B24" s="5" t="s">
        <v>22</v>
      </c>
      <c r="C24" s="1033">
        <f>+'Exhibit B-1'!S30</f>
        <v>72071714</v>
      </c>
      <c r="D24" s="1012"/>
      <c r="E24" s="1012"/>
      <c r="F24" s="1073">
        <v>0</v>
      </c>
      <c r="G24" s="1012"/>
      <c r="H24" s="1012"/>
      <c r="I24" s="1021">
        <f>ROUND(SUM(C24+F24),1)</f>
        <v>72071714</v>
      </c>
      <c r="J24" s="1012"/>
      <c r="K24" s="1012"/>
      <c r="L24" s="1012">
        <f>+'Exhibit B-1'!U30</f>
        <v>2303371</v>
      </c>
      <c r="M24" s="101"/>
    </row>
    <row r="25" spans="1:13" s="378" customFormat="1" ht="17.100000000000001" customHeight="1">
      <c r="A25" s="85" t="s">
        <v>581</v>
      </c>
      <c r="B25" s="5" t="s">
        <v>22</v>
      </c>
      <c r="C25" s="1029">
        <f>ROUND(SUM(C21:C24),1)</f>
        <v>72138561</v>
      </c>
      <c r="D25" s="1036"/>
      <c r="E25" s="1036"/>
      <c r="F25" s="1029">
        <f>ROUND(SUM(F21:F24),1)</f>
        <v>715155</v>
      </c>
      <c r="G25" s="1036"/>
      <c r="H25" s="1036"/>
      <c r="I25" s="1029">
        <f>SUM(I21:I24)</f>
        <v>72853716</v>
      </c>
      <c r="J25" s="1023"/>
      <c r="K25" s="1023"/>
      <c r="L25" s="1072">
        <f>ROUND(SUM(L21:L24),1)</f>
        <v>3051359</v>
      </c>
      <c r="M25" s="101"/>
    </row>
    <row r="26" spans="1:13" s="378" customFormat="1" ht="17.100000000000001" customHeight="1">
      <c r="A26" s="55"/>
      <c r="B26" s="55"/>
      <c r="C26" s="1048"/>
      <c r="D26" s="1012"/>
      <c r="E26" s="1012"/>
      <c r="F26" s="1048"/>
      <c r="G26" s="1012"/>
      <c r="H26" s="1012"/>
      <c r="I26" s="1048"/>
      <c r="J26" s="1012"/>
      <c r="K26" s="1012"/>
      <c r="L26" s="1048"/>
      <c r="M26" s="101"/>
    </row>
    <row r="27" spans="1:13" s="378" customFormat="1" ht="17.100000000000001" customHeight="1">
      <c r="A27" s="85"/>
      <c r="B27" s="85"/>
      <c r="C27" s="1012"/>
      <c r="D27" s="1012"/>
      <c r="E27" s="1012"/>
      <c r="F27" s="1012"/>
      <c r="G27" s="1012"/>
      <c r="H27" s="1012"/>
      <c r="I27" s="1012"/>
      <c r="J27" s="1012"/>
      <c r="K27" s="1012"/>
      <c r="L27" s="1012"/>
      <c r="M27" s="101"/>
    </row>
    <row r="28" spans="1:13" s="378" customFormat="1" ht="17.100000000000001" customHeight="1">
      <c r="A28" s="85" t="s">
        <v>907</v>
      </c>
      <c r="B28" s="5" t="s">
        <v>22</v>
      </c>
      <c r="C28" s="1036">
        <f>ROUND(SUM(C17-C25),1)</f>
        <v>112916</v>
      </c>
      <c r="D28" s="1036"/>
      <c r="E28" s="1036"/>
      <c r="F28" s="1036">
        <f>ROUND(SUM(F17-F25),1)</f>
        <v>-192338</v>
      </c>
      <c r="G28" s="1036"/>
      <c r="H28" s="1036"/>
      <c r="I28" s="1036">
        <f>ROUND(SUM(I17-I25),1)</f>
        <v>-79422</v>
      </c>
      <c r="J28" s="1023"/>
      <c r="K28" s="1023"/>
      <c r="L28" s="1036">
        <f>ROUND(SUM(L17-L25),1)</f>
        <v>-79854</v>
      </c>
      <c r="M28" s="101"/>
    </row>
    <row r="29" spans="1:13" s="378" customFormat="1" ht="17.100000000000001" customHeight="1">
      <c r="A29" s="55"/>
      <c r="B29" s="55"/>
      <c r="C29" s="1048"/>
      <c r="D29" s="1012"/>
      <c r="E29" s="1012"/>
      <c r="F29" s="1048"/>
      <c r="G29" s="1012"/>
      <c r="H29" s="1012"/>
      <c r="I29" s="1048"/>
      <c r="J29" s="1012"/>
      <c r="K29" s="1012"/>
      <c r="L29" s="1048"/>
      <c r="M29" s="101"/>
    </row>
    <row r="30" spans="1:13" s="378" customFormat="1" ht="17.100000000000001" customHeight="1">
      <c r="A30" s="85" t="s">
        <v>17</v>
      </c>
      <c r="B30" s="85"/>
      <c r="C30" s="1012"/>
      <c r="D30" s="1012"/>
      <c r="E30" s="1012"/>
      <c r="F30" s="1012"/>
      <c r="G30" s="1012"/>
      <c r="H30" s="1012"/>
      <c r="I30" s="1012"/>
      <c r="J30" s="1012"/>
      <c r="K30" s="1012"/>
      <c r="L30" s="1012"/>
      <c r="M30" s="101"/>
    </row>
    <row r="31" spans="1:13" s="378" customFormat="1" ht="17.100000000000001" customHeight="1">
      <c r="A31" s="55" t="s">
        <v>582</v>
      </c>
      <c r="B31" s="5" t="s">
        <v>22</v>
      </c>
      <c r="C31" s="1071">
        <f>+'Exhibit B-1'!S36</f>
        <v>3000</v>
      </c>
      <c r="D31" s="1012"/>
      <c r="E31" s="1012"/>
      <c r="F31" s="1033">
        <f>+'Exhibit B-2'!U38</f>
        <v>133796</v>
      </c>
      <c r="G31" s="1033"/>
      <c r="H31" s="1033"/>
      <c r="I31" s="1033">
        <f>ROUND(SUM(F31,C31),1)</f>
        <v>136796</v>
      </c>
      <c r="J31" s="1012"/>
      <c r="K31" s="1012"/>
      <c r="L31" s="1012">
        <f>+'Exhibit B-1'!U36+'Exhibit B-2'!W38</f>
        <v>110139</v>
      </c>
      <c r="M31" s="101"/>
    </row>
    <row r="32" spans="1:13" s="378" customFormat="1" ht="17.100000000000001" customHeight="1">
      <c r="A32" s="55" t="s">
        <v>583</v>
      </c>
      <c r="B32" s="5" t="s">
        <v>22</v>
      </c>
      <c r="C32" s="1071">
        <f>+'Exhibit B-1'!S37</f>
        <v>0</v>
      </c>
      <c r="D32" s="1012"/>
      <c r="E32" s="1012"/>
      <c r="F32" s="1033">
        <f>+'Exhibit B-2'!U39</f>
        <v>-7456</v>
      </c>
      <c r="G32" s="1033"/>
      <c r="H32" s="1033"/>
      <c r="I32" s="1033">
        <f>ROUND(SUM(F32,C32),1)</f>
        <v>-7456</v>
      </c>
      <c r="J32" s="1012"/>
      <c r="K32" s="1012"/>
      <c r="L32" s="1012">
        <f>+'Exhibit B-1'!U37+'Exhibit B-2'!W39</f>
        <v>-22045</v>
      </c>
      <c r="M32" s="101"/>
    </row>
    <row r="33" spans="1:13" s="378" customFormat="1" ht="17.100000000000001" customHeight="1">
      <c r="A33" s="85" t="s">
        <v>584</v>
      </c>
      <c r="B33" s="5" t="s">
        <v>22</v>
      </c>
      <c r="C33" s="1074">
        <f>ROUND(SUM(C31:C32),1)</f>
        <v>3000</v>
      </c>
      <c r="D33" s="1023"/>
      <c r="E33" s="1023"/>
      <c r="F33" s="1074">
        <f>ROUND(SUM(F31:F32),1)</f>
        <v>126340</v>
      </c>
      <c r="G33" s="1036"/>
      <c r="H33" s="1036"/>
      <c r="I33" s="1029">
        <f>ROUND(SUM(I31:I32),1)</f>
        <v>129340</v>
      </c>
      <c r="J33" s="1023"/>
      <c r="K33" s="1023"/>
      <c r="L33" s="1072">
        <f>ROUND(SUM(L31:L32),1)</f>
        <v>88094</v>
      </c>
      <c r="M33" s="101"/>
    </row>
    <row r="34" spans="1:13" s="378" customFormat="1" ht="17.100000000000001" customHeight="1">
      <c r="A34" s="55"/>
      <c r="B34" s="55"/>
      <c r="C34" s="1048"/>
      <c r="D34" s="1012"/>
      <c r="E34" s="1012"/>
      <c r="F34" s="1048"/>
      <c r="G34" s="1012"/>
      <c r="H34" s="1012"/>
      <c r="I34" s="1048"/>
      <c r="J34" s="1012"/>
      <c r="K34" s="1012"/>
      <c r="L34" s="1048"/>
      <c r="M34" s="101"/>
    </row>
    <row r="35" spans="1:13" s="378" customFormat="1" ht="17.100000000000001" customHeight="1">
      <c r="A35" s="85" t="s">
        <v>32</v>
      </c>
      <c r="B35" s="85"/>
      <c r="C35" s="1012"/>
      <c r="D35" s="1012"/>
      <c r="E35" s="1012"/>
      <c r="F35" s="1012"/>
      <c r="G35" s="1012"/>
      <c r="H35" s="1012"/>
      <c r="I35" s="1012"/>
      <c r="J35" s="1012"/>
      <c r="K35" s="1012"/>
      <c r="L35" s="1012"/>
      <c r="M35" s="101"/>
    </row>
    <row r="36" spans="1:13" s="378" customFormat="1" ht="17.100000000000001" customHeight="1">
      <c r="A36" s="85" t="s">
        <v>585</v>
      </c>
      <c r="B36" s="5" t="s">
        <v>22</v>
      </c>
      <c r="C36" s="1036">
        <f>ROUND(SUM(C28+C33),1)</f>
        <v>115916</v>
      </c>
      <c r="D36" s="1033"/>
      <c r="E36" s="1033"/>
      <c r="F36" s="1036">
        <f>ROUND(SUM(F28+F33),1)</f>
        <v>-65998</v>
      </c>
      <c r="G36" s="1033"/>
      <c r="H36" s="1033"/>
      <c r="I36" s="1036">
        <f>ROUND(SUM(I28+I33),1)</f>
        <v>49918</v>
      </c>
      <c r="J36" s="1012"/>
      <c r="K36" s="1012"/>
      <c r="L36" s="1023">
        <f>ROUND(SUM(L28+L33),1)</f>
        <v>8240</v>
      </c>
      <c r="M36" s="101"/>
    </row>
    <row r="37" spans="1:13" s="378" customFormat="1" ht="17.100000000000001" customHeight="1">
      <c r="A37" s="85"/>
      <c r="B37" s="5" t="s">
        <v>22</v>
      </c>
      <c r="C37" s="1012"/>
      <c r="D37" s="1012"/>
      <c r="E37" s="1012"/>
      <c r="F37" s="1012"/>
      <c r="G37" s="1012"/>
      <c r="H37" s="1012"/>
      <c r="I37" s="1012"/>
      <c r="J37" s="1012"/>
      <c r="K37" s="1012"/>
      <c r="L37" s="1012"/>
      <c r="M37" s="101"/>
    </row>
    <row r="38" spans="1:13" s="378" customFormat="1" ht="17.100000000000001" customHeight="1">
      <c r="A38" s="85" t="s">
        <v>586</v>
      </c>
      <c r="B38" s="5" t="s">
        <v>22</v>
      </c>
      <c r="C38" s="1023">
        <f>+'Exhibit B-1'!S44</f>
        <v>29677</v>
      </c>
      <c r="D38" s="1023"/>
      <c r="E38" s="1023"/>
      <c r="F38" s="1023">
        <f>+'Exhibit B-2'!U48</f>
        <v>-297523</v>
      </c>
      <c r="G38" s="1023"/>
      <c r="H38" s="1023"/>
      <c r="I38" s="1023">
        <f>ROUND(SUM(C38+F38),1)</f>
        <v>-267846</v>
      </c>
      <c r="J38" s="1023"/>
      <c r="K38" s="1023"/>
      <c r="L38" s="1023">
        <f>+'Exhibit B-1'!U44+'Exhibit B-2'!W48</f>
        <v>-276086</v>
      </c>
      <c r="M38" s="101"/>
    </row>
    <row r="39" spans="1:13" s="378" customFormat="1" ht="22.35" customHeight="1" thickBot="1">
      <c r="A39" s="85" t="s">
        <v>587</v>
      </c>
      <c r="B39" s="5" t="s">
        <v>22</v>
      </c>
      <c r="C39" s="1075">
        <f>ROUND(SUM(C36+C38),1)</f>
        <v>145593</v>
      </c>
      <c r="D39" s="1023"/>
      <c r="E39" s="1076"/>
      <c r="F39" s="1075">
        <f>ROUND(SUM(F36+F38),1)</f>
        <v>-363521</v>
      </c>
      <c r="G39" s="1023"/>
      <c r="H39" s="1076"/>
      <c r="I39" s="1075">
        <f>ROUND(SUM(I36+I38),1)</f>
        <v>-217928</v>
      </c>
      <c r="J39" s="1023"/>
      <c r="K39" s="1076"/>
      <c r="L39" s="1075">
        <f>ROUND(SUM(L36+L38),1)</f>
        <v>-267846</v>
      </c>
      <c r="M39" s="101"/>
    </row>
    <row r="40" spans="1:13" s="378" customFormat="1" ht="14.25" customHeight="1" thickTop="1">
      <c r="A40" s="55"/>
      <c r="B40" s="55"/>
      <c r="C40" s="83"/>
      <c r="D40" s="55"/>
      <c r="E40" s="55"/>
      <c r="F40" s="83"/>
      <c r="G40" s="55"/>
      <c r="H40" s="55"/>
      <c r="I40" s="83"/>
      <c r="J40" s="55"/>
      <c r="K40" s="55"/>
      <c r="L40" s="83"/>
      <c r="M40" s="485"/>
    </row>
    <row r="41" spans="1:13" s="378" customFormat="1" ht="15" customHeight="1">
      <c r="A41" s="828" t="s">
        <v>1128</v>
      </c>
      <c r="B41" s="11"/>
      <c r="C41" s="55"/>
      <c r="D41" s="55"/>
      <c r="E41" s="55"/>
      <c r="F41" s="55"/>
      <c r="G41" s="55"/>
      <c r="H41" s="55"/>
      <c r="I41" s="55"/>
      <c r="J41" s="55"/>
      <c r="K41" s="55"/>
      <c r="L41" s="55"/>
      <c r="M41" s="486"/>
    </row>
    <row r="42" spans="1:13" s="378" customFormat="1" ht="15" customHeight="1">
      <c r="A42" s="11"/>
      <c r="B42" s="11"/>
      <c r="C42" s="55"/>
      <c r="D42" s="55"/>
      <c r="E42" s="55"/>
      <c r="F42" s="55"/>
      <c r="G42" s="55"/>
      <c r="H42" s="55"/>
      <c r="I42" s="55"/>
      <c r="J42" s="55"/>
      <c r="K42" s="55"/>
      <c r="L42" s="55"/>
      <c r="M42" s="486"/>
    </row>
    <row r="43" spans="1:13" s="378" customFormat="1" ht="15">
      <c r="A43" s="487"/>
      <c r="B43" s="487"/>
      <c r="C43" s="485"/>
      <c r="D43" s="485"/>
      <c r="E43" s="485"/>
      <c r="F43" s="485"/>
      <c r="G43" s="485"/>
      <c r="H43" s="101"/>
      <c r="I43" s="101"/>
      <c r="J43" s="101"/>
      <c r="K43" s="101"/>
      <c r="L43" s="101"/>
      <c r="M43" s="485"/>
    </row>
    <row r="44" spans="1:13" ht="15">
      <c r="A44" s="487"/>
      <c r="B44" s="487"/>
    </row>
    <row r="45" spans="1:13" ht="15">
      <c r="A45" s="487"/>
      <c r="B45" s="487"/>
    </row>
    <row r="46" spans="1:13" ht="15">
      <c r="A46" s="487"/>
      <c r="B46" s="487"/>
    </row>
    <row r="50" spans="1:2" s="378" customFormat="1" ht="15">
      <c r="A50" s="485"/>
      <c r="B50" s="485"/>
    </row>
    <row r="51" spans="1:2" s="378" customFormat="1" ht="15">
      <c r="A51" s="485"/>
      <c r="B51" s="485"/>
    </row>
  </sheetData>
  <hyperlinks>
    <hyperlink ref="A41" location="'Footnotes 1 - 11'!A1" display="See Accompanying Footnotes " xr:uid="{00000000-0004-0000-0300-000000000000}"/>
  </hyperlinks>
  <pageMargins left="0.8" right="0.31" top="1" bottom="0.25" header="0" footer="0.25"/>
  <pageSetup scale="60" firstPageNumber="10" orientation="landscape" useFirstPageNumber="1" r:id="rId1"/>
  <headerFooter scaleWithDoc="0">
    <oddFooter>&amp;R&amp;8&amp;P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8"/>
  <sheetViews>
    <sheetView showGridLines="0" zoomScale="90" workbookViewId="0"/>
  </sheetViews>
  <sheetFormatPr defaultColWidth="9.77734375" defaultRowHeight="15"/>
  <cols>
    <col min="1" max="1" width="48.77734375" style="489" customWidth="1"/>
    <col min="2" max="2" width="1.77734375" style="489" customWidth="1"/>
    <col min="3" max="3" width="20.77734375" style="489" customWidth="1"/>
    <col min="4" max="4" width="4.77734375" style="489" customWidth="1"/>
    <col min="5" max="5" width="2.77734375" style="489" customWidth="1"/>
    <col min="6" max="6" width="20.77734375" style="489" customWidth="1"/>
    <col min="7" max="7" width="4.77734375" style="489" customWidth="1"/>
    <col min="8" max="8" width="2.77734375" style="489" customWidth="1"/>
    <col min="9" max="9" width="20.77734375" style="489" customWidth="1"/>
    <col min="10" max="10" width="3.77734375" style="489" customWidth="1"/>
    <col min="11" max="11" width="2.77734375" style="489" customWidth="1"/>
    <col min="12" max="12" width="20.77734375" style="489" customWidth="1"/>
    <col min="13" max="13" width="8.77734375" style="489" customWidth="1"/>
    <col min="14" max="14" width="20.77734375" style="489" customWidth="1"/>
    <col min="15" max="15" width="12.77734375" style="489" customWidth="1"/>
    <col min="16" max="16" width="16.77734375" style="489" customWidth="1"/>
    <col min="17" max="16384" width="9.77734375" style="489"/>
  </cols>
  <sheetData>
    <row r="1" spans="1:20">
      <c r="A1" s="608" t="s">
        <v>826</v>
      </c>
    </row>
    <row r="3" spans="1:20" ht="17.25" customHeight="1">
      <c r="A3" s="475" t="s">
        <v>30</v>
      </c>
      <c r="B3" s="866"/>
      <c r="C3" s="866"/>
      <c r="D3" s="866"/>
      <c r="E3" s="866"/>
      <c r="F3" s="866"/>
      <c r="G3" s="866"/>
      <c r="H3" s="866"/>
      <c r="I3" s="866"/>
      <c r="J3" s="866"/>
      <c r="K3" s="866"/>
      <c r="L3" s="866"/>
      <c r="M3" s="488"/>
    </row>
    <row r="4" spans="1:20" ht="18" customHeight="1">
      <c r="A4" s="475" t="s">
        <v>588</v>
      </c>
      <c r="B4" s="867"/>
      <c r="C4" s="867"/>
      <c r="D4" s="867"/>
      <c r="E4" s="867"/>
      <c r="F4" s="867"/>
      <c r="G4" s="867"/>
      <c r="H4" s="867"/>
      <c r="I4" s="867"/>
      <c r="J4" s="867"/>
      <c r="K4" s="867"/>
      <c r="L4" s="867"/>
      <c r="M4" s="488"/>
    </row>
    <row r="5" spans="1:20" ht="17.25" customHeight="1">
      <c r="A5" s="475" t="s">
        <v>589</v>
      </c>
      <c r="B5" s="867"/>
      <c r="C5" s="867"/>
      <c r="D5" s="867"/>
      <c r="E5" s="867"/>
      <c r="F5" s="867"/>
      <c r="G5" s="867"/>
      <c r="H5" s="867"/>
      <c r="I5" s="867"/>
      <c r="J5" s="867"/>
      <c r="K5" s="867"/>
      <c r="L5" s="463" t="s">
        <v>590</v>
      </c>
      <c r="M5" s="488"/>
    </row>
    <row r="6" spans="1:20" ht="17.25" customHeight="1">
      <c r="A6" s="477" t="s">
        <v>591</v>
      </c>
      <c r="B6" s="867"/>
      <c r="C6" s="867"/>
      <c r="D6" s="867"/>
      <c r="E6" s="867"/>
      <c r="F6" s="867"/>
      <c r="G6" s="867"/>
      <c r="H6" s="867"/>
      <c r="I6" s="867"/>
      <c r="J6" s="867"/>
      <c r="K6" s="867"/>
      <c r="L6" s="867"/>
      <c r="M6" s="488"/>
    </row>
    <row r="7" spans="1:20" ht="17.25" customHeight="1">
      <c r="A7" s="477" t="s">
        <v>1313</v>
      </c>
      <c r="B7" s="867"/>
      <c r="C7" s="867"/>
      <c r="D7" s="867"/>
      <c r="E7" s="867"/>
      <c r="F7" s="867"/>
      <c r="G7" s="867"/>
      <c r="H7" s="867"/>
      <c r="I7" s="867"/>
      <c r="J7" s="867"/>
      <c r="K7" s="867"/>
      <c r="L7" s="867"/>
      <c r="M7" s="488"/>
    </row>
    <row r="8" spans="1:20" ht="17.25" customHeight="1">
      <c r="A8" s="475" t="s">
        <v>1183</v>
      </c>
      <c r="B8" s="867"/>
      <c r="C8" s="867"/>
      <c r="D8" s="867"/>
      <c r="E8" s="867"/>
      <c r="F8" s="867"/>
      <c r="G8" s="867"/>
      <c r="H8" s="867"/>
      <c r="I8" s="867"/>
      <c r="J8" s="867"/>
      <c r="K8" s="867"/>
      <c r="L8" s="867"/>
      <c r="M8" s="488"/>
    </row>
    <row r="9" spans="1:20" ht="19.350000000000001" customHeight="1">
      <c r="A9" s="488"/>
      <c r="G9" s="488"/>
      <c r="H9" s="488"/>
      <c r="I9" s="488"/>
      <c r="M9" s="488"/>
    </row>
    <row r="10" spans="1:20" ht="19.350000000000001" customHeight="1">
      <c r="A10" s="488"/>
      <c r="G10" s="488"/>
      <c r="H10" s="488"/>
      <c r="I10" s="488"/>
      <c r="M10" s="488"/>
    </row>
    <row r="11" spans="1:20" ht="19.350000000000001" customHeight="1">
      <c r="A11" s="488"/>
      <c r="G11" s="488"/>
      <c r="H11" s="488"/>
      <c r="I11" s="488"/>
      <c r="M11" s="488"/>
    </row>
    <row r="12" spans="1:20" ht="19.350000000000001" customHeight="1">
      <c r="A12" s="55"/>
      <c r="B12" s="55"/>
      <c r="C12" s="55"/>
      <c r="D12" s="55"/>
      <c r="E12" s="55"/>
      <c r="F12" s="55"/>
      <c r="G12" s="55"/>
      <c r="H12" s="55"/>
      <c r="I12" s="481" t="s">
        <v>592</v>
      </c>
      <c r="J12" s="482"/>
      <c r="K12" s="491"/>
      <c r="L12" s="482"/>
      <c r="M12" s="55"/>
      <c r="N12" s="55"/>
      <c r="O12" s="55"/>
      <c r="P12" s="55"/>
      <c r="Q12" s="55"/>
      <c r="R12" s="55"/>
      <c r="S12" s="55"/>
      <c r="T12" s="55"/>
    </row>
    <row r="13" spans="1:20" ht="19.350000000000001" customHeight="1">
      <c r="A13" s="55"/>
      <c r="B13" s="55"/>
      <c r="D13" s="55"/>
      <c r="E13" s="55"/>
      <c r="F13" s="142" t="s">
        <v>593</v>
      </c>
      <c r="G13" s="55"/>
      <c r="H13" s="55"/>
      <c r="I13" s="78"/>
      <c r="J13" s="78"/>
      <c r="K13" s="78"/>
      <c r="L13" s="78"/>
      <c r="N13" s="55"/>
      <c r="O13" s="55"/>
      <c r="P13" s="55"/>
      <c r="Q13" s="55"/>
      <c r="R13" s="55"/>
      <c r="S13" s="55"/>
      <c r="T13" s="55"/>
    </row>
    <row r="14" spans="1:20" ht="19.350000000000001" customHeight="1">
      <c r="A14" s="55"/>
      <c r="B14" s="55"/>
      <c r="C14" s="142" t="s">
        <v>594</v>
      </c>
      <c r="D14" s="55"/>
      <c r="E14" s="55"/>
      <c r="F14" s="142" t="s">
        <v>226</v>
      </c>
      <c r="G14" s="55"/>
      <c r="H14" s="55"/>
      <c r="I14" s="366" t="s">
        <v>1314</v>
      </c>
      <c r="J14" s="55"/>
      <c r="K14" s="55"/>
      <c r="L14" s="366" t="s">
        <v>1203</v>
      </c>
      <c r="N14" s="55"/>
      <c r="O14" s="55"/>
      <c r="P14" s="55"/>
      <c r="Q14" s="55"/>
      <c r="R14" s="55"/>
      <c r="S14" s="55"/>
      <c r="T14" s="55"/>
    </row>
    <row r="15" spans="1:20" ht="19.350000000000001" customHeight="1">
      <c r="A15" s="85" t="s">
        <v>0</v>
      </c>
      <c r="B15" s="55"/>
      <c r="C15" s="78"/>
      <c r="D15" s="55"/>
      <c r="E15" s="55"/>
      <c r="F15" s="78"/>
      <c r="G15" s="55"/>
      <c r="H15" s="55"/>
      <c r="I15" s="78"/>
      <c r="J15" s="55"/>
      <c r="K15" s="55"/>
      <c r="L15" s="78"/>
      <c r="N15" s="55"/>
      <c r="O15" s="55"/>
      <c r="P15" s="55"/>
      <c r="Q15" s="55"/>
      <c r="R15" s="55"/>
      <c r="S15" s="55"/>
      <c r="T15" s="55"/>
    </row>
    <row r="16" spans="1:20" ht="19.350000000000001" customHeight="1">
      <c r="A16" s="478" t="s">
        <v>1012</v>
      </c>
      <c r="B16" s="5" t="s">
        <v>22</v>
      </c>
      <c r="C16" s="404">
        <f>+'Exhibit C-1'!C19</f>
        <v>151021</v>
      </c>
      <c r="E16" s="71"/>
      <c r="F16" s="404">
        <f>+'Exhibit C-2'!G17</f>
        <v>585</v>
      </c>
      <c r="G16" s="55"/>
      <c r="H16" s="71"/>
      <c r="I16" s="404">
        <f>ROUND(SUM(F16,C16),1)</f>
        <v>151606</v>
      </c>
      <c r="J16" s="55"/>
      <c r="K16" s="71"/>
      <c r="L16" s="404">
        <f>+'Exhibit C-1'!F19+'Exhibit C-2'!I17</f>
        <v>146703</v>
      </c>
      <c r="N16" s="55"/>
      <c r="O16" s="55"/>
      <c r="P16" s="55"/>
      <c r="Q16" s="55"/>
      <c r="R16" s="55"/>
      <c r="S16" s="55"/>
      <c r="T16" s="55"/>
    </row>
    <row r="17" spans="1:20" ht="25.35" customHeight="1">
      <c r="A17" s="480" t="s">
        <v>596</v>
      </c>
      <c r="B17" s="5" t="s">
        <v>22</v>
      </c>
      <c r="C17" s="21">
        <f>ROUND(SUM(C16:C16),1)</f>
        <v>151021</v>
      </c>
      <c r="D17" s="26"/>
      <c r="E17" s="26"/>
      <c r="F17" s="21">
        <f>ROUND(SUM(F16:F16),1)</f>
        <v>585</v>
      </c>
      <c r="G17" s="26" t="s">
        <v>22</v>
      </c>
      <c r="H17" s="26"/>
      <c r="I17" s="21">
        <f>ROUND(SUM(I14:I16),1)</f>
        <v>151606</v>
      </c>
      <c r="J17" s="85"/>
      <c r="K17" s="85"/>
      <c r="L17" s="484">
        <f>ROUND(SUM(L16),1)</f>
        <v>146703</v>
      </c>
      <c r="N17" s="55"/>
      <c r="O17" s="55"/>
      <c r="P17" s="55"/>
      <c r="Q17" s="55"/>
      <c r="R17" s="55"/>
      <c r="S17" s="55"/>
      <c r="T17" s="55"/>
    </row>
    <row r="18" spans="1:20" ht="19.350000000000001" customHeight="1">
      <c r="A18" s="55"/>
      <c r="B18" s="5" t="s">
        <v>22</v>
      </c>
      <c r="C18" s="22"/>
      <c r="D18" s="23"/>
      <c r="E18" s="23"/>
      <c r="F18" s="22"/>
      <c r="G18" s="23"/>
      <c r="H18" s="23"/>
      <c r="I18" s="22"/>
      <c r="J18" s="55"/>
      <c r="K18" s="55"/>
      <c r="L18" s="78"/>
      <c r="N18" s="55"/>
      <c r="O18" s="55"/>
      <c r="P18" s="55"/>
      <c r="Q18" s="55"/>
      <c r="R18" s="55"/>
      <c r="S18" s="55"/>
      <c r="T18" s="55"/>
    </row>
    <row r="19" spans="1:20" ht="19.350000000000001" customHeight="1">
      <c r="A19" s="85" t="s">
        <v>6</v>
      </c>
      <c r="B19" s="5" t="s">
        <v>22</v>
      </c>
      <c r="C19" s="23"/>
      <c r="D19" s="23"/>
      <c r="E19" s="23"/>
      <c r="F19" s="23"/>
      <c r="G19" s="23"/>
      <c r="H19" s="23"/>
      <c r="I19" s="23"/>
      <c r="J19" s="55"/>
      <c r="K19" s="55"/>
      <c r="L19" s="55"/>
      <c r="N19" s="55"/>
      <c r="O19" s="55"/>
      <c r="P19" s="55"/>
      <c r="Q19" s="55"/>
      <c r="R19" s="55"/>
      <c r="S19" s="55"/>
      <c r="T19" s="55"/>
    </row>
    <row r="20" spans="1:20" ht="19.350000000000001" customHeight="1">
      <c r="A20" s="55" t="s">
        <v>107</v>
      </c>
      <c r="B20" s="5" t="s">
        <v>22</v>
      </c>
      <c r="C20" s="23"/>
      <c r="D20" s="23"/>
      <c r="E20" s="23"/>
      <c r="F20" s="23"/>
      <c r="G20" s="23"/>
      <c r="H20" s="23"/>
      <c r="I20" s="23"/>
      <c r="J20" s="55"/>
      <c r="K20" s="55"/>
      <c r="L20" s="55"/>
      <c r="N20" s="55"/>
      <c r="O20" s="55"/>
      <c r="P20" s="55"/>
      <c r="Q20" s="55"/>
      <c r="R20" s="55"/>
      <c r="S20" s="55"/>
      <c r="T20" s="55"/>
    </row>
    <row r="21" spans="1:20" ht="19.350000000000001" customHeight="1">
      <c r="A21" s="478" t="s">
        <v>1013</v>
      </c>
      <c r="B21" s="5" t="s">
        <v>22</v>
      </c>
      <c r="C21" s="23">
        <f>+'Exhibit C-1'!C24</f>
        <v>77623</v>
      </c>
      <c r="D21" s="23"/>
      <c r="E21" s="23"/>
      <c r="F21" s="23">
        <f>+'Exhibit C-2'!G23</f>
        <v>238</v>
      </c>
      <c r="G21" s="23"/>
      <c r="H21" s="23"/>
      <c r="I21" s="23">
        <f>ROUND(SUM(F21,C21),1)</f>
        <v>77861</v>
      </c>
      <c r="J21" s="55"/>
      <c r="K21" s="55"/>
      <c r="L21" s="55">
        <f>+'Exhibit C-1'!F24+'Exhibit C-2'!I23</f>
        <v>70645</v>
      </c>
      <c r="N21" s="55"/>
      <c r="O21" s="55"/>
      <c r="P21" s="55"/>
      <c r="Q21" s="55"/>
      <c r="R21" s="55"/>
      <c r="S21" s="55"/>
      <c r="T21" s="55"/>
    </row>
    <row r="22" spans="1:20" ht="19.350000000000001" customHeight="1">
      <c r="A22" s="478" t="s">
        <v>597</v>
      </c>
      <c r="B22" s="5" t="s">
        <v>22</v>
      </c>
      <c r="C22" s="23">
        <f>+'Exhibit C-1'!C25</f>
        <v>32431</v>
      </c>
      <c r="D22" s="23"/>
      <c r="E22" s="23"/>
      <c r="F22" s="23">
        <f>+'Exhibit C-2'!G24</f>
        <v>8</v>
      </c>
      <c r="G22" s="23"/>
      <c r="H22" s="23"/>
      <c r="I22" s="23">
        <f>ROUND(SUM(F22,C22),1)</f>
        <v>32439</v>
      </c>
      <c r="J22" s="55"/>
      <c r="K22" s="55"/>
      <c r="L22" s="55">
        <f>+'Exhibit C-1'!F25+'Exhibit C-2'!I24</f>
        <v>34429</v>
      </c>
      <c r="N22" s="55"/>
      <c r="O22" s="55"/>
      <c r="P22" s="55"/>
      <c r="Q22" s="55"/>
      <c r="R22" s="55"/>
      <c r="S22" s="55"/>
      <c r="T22" s="55"/>
    </row>
    <row r="23" spans="1:20" ht="19.350000000000001" customHeight="1">
      <c r="A23" s="478" t="s">
        <v>1014</v>
      </c>
      <c r="B23" s="5" t="s">
        <v>22</v>
      </c>
      <c r="C23" s="23">
        <f>+'Exhibit C-1'!C26</f>
        <v>39832</v>
      </c>
      <c r="D23" s="23"/>
      <c r="E23" s="23"/>
      <c r="F23" s="23">
        <f>+'Exhibit C-2'!G25</f>
        <v>142</v>
      </c>
      <c r="G23" s="23"/>
      <c r="H23" s="23"/>
      <c r="I23" s="23">
        <f>ROUND(SUM(F23,C23),1)</f>
        <v>39974</v>
      </c>
      <c r="J23" s="55"/>
      <c r="K23" s="55"/>
      <c r="L23" s="55">
        <f>+'Exhibit C-1'!F26+'Exhibit C-2'!I25</f>
        <v>38686</v>
      </c>
      <c r="N23" s="55"/>
      <c r="O23" s="55"/>
      <c r="P23" s="55"/>
      <c r="Q23" s="55"/>
      <c r="R23" s="55"/>
      <c r="S23" s="55"/>
      <c r="T23" s="55"/>
    </row>
    <row r="24" spans="1:20" ht="25.35" customHeight="1">
      <c r="A24" s="480" t="s">
        <v>598</v>
      </c>
      <c r="B24" s="5" t="s">
        <v>22</v>
      </c>
      <c r="C24" s="21">
        <f>ROUND(SUM(C20:C23),1)</f>
        <v>149886</v>
      </c>
      <c r="D24" s="26"/>
      <c r="E24" s="26"/>
      <c r="F24" s="21">
        <f>ROUND(SUM(F20:F23),1)</f>
        <v>388</v>
      </c>
      <c r="G24" s="26" t="s">
        <v>22</v>
      </c>
      <c r="H24" s="26"/>
      <c r="I24" s="21">
        <f>ROUND(SUM(I20:I23),1)</f>
        <v>150274</v>
      </c>
      <c r="J24" s="85"/>
      <c r="K24" s="85"/>
      <c r="L24" s="484">
        <f>ROUND(SUM(L21:L23),1)</f>
        <v>143760</v>
      </c>
      <c r="N24" s="55"/>
      <c r="O24" s="55"/>
      <c r="P24" s="55"/>
      <c r="Q24" s="55"/>
      <c r="R24" s="55"/>
      <c r="S24" s="55"/>
      <c r="T24" s="55"/>
    </row>
    <row r="25" spans="1:20" ht="19.350000000000001" customHeight="1">
      <c r="A25" s="55"/>
      <c r="B25" s="5" t="s">
        <v>22</v>
      </c>
      <c r="C25" s="22"/>
      <c r="D25" s="23"/>
      <c r="E25" s="23"/>
      <c r="F25" s="22"/>
      <c r="G25" s="23"/>
      <c r="H25" s="23"/>
      <c r="I25" s="22"/>
      <c r="J25" s="55"/>
      <c r="K25" s="55"/>
      <c r="L25" s="78"/>
      <c r="N25" s="55"/>
      <c r="O25" s="55"/>
      <c r="P25" s="55"/>
      <c r="Q25" s="55"/>
      <c r="R25" s="55"/>
      <c r="S25" s="55"/>
      <c r="T25" s="55"/>
    </row>
    <row r="26" spans="1:20" ht="19.350000000000001" customHeight="1">
      <c r="A26" s="85"/>
      <c r="B26" s="5" t="s">
        <v>22</v>
      </c>
      <c r="C26" s="23"/>
      <c r="D26" s="23"/>
      <c r="E26" s="23"/>
      <c r="F26" s="23"/>
      <c r="G26" s="23"/>
      <c r="H26" s="23"/>
      <c r="I26" s="23"/>
      <c r="J26" s="55"/>
      <c r="K26" s="55"/>
      <c r="L26" s="55"/>
      <c r="N26" s="55"/>
      <c r="O26" s="55"/>
      <c r="P26" s="55"/>
      <c r="Q26" s="55"/>
      <c r="R26" s="55"/>
      <c r="S26" s="55"/>
      <c r="T26" s="55"/>
    </row>
    <row r="27" spans="1:20" ht="19.350000000000001" customHeight="1">
      <c r="A27" s="480" t="s">
        <v>908</v>
      </c>
      <c r="B27" s="5" t="s">
        <v>22</v>
      </c>
      <c r="C27" s="26">
        <f>ROUND(SUM(C17-C24),1)</f>
        <v>1135</v>
      </c>
      <c r="D27" s="23"/>
      <c r="E27" s="23"/>
      <c r="F27" s="26">
        <f>ROUND(SUM(F17-F24),1)</f>
        <v>197</v>
      </c>
      <c r="G27" s="23" t="s">
        <v>22</v>
      </c>
      <c r="H27" s="23"/>
      <c r="I27" s="26">
        <f>ROUND(SUM(I17-I24),1)</f>
        <v>1332</v>
      </c>
      <c r="J27" s="55"/>
      <c r="K27" s="55"/>
      <c r="L27" s="85">
        <f>ROUND(SUM(L17-L24),1)</f>
        <v>2943</v>
      </c>
      <c r="N27" s="55"/>
      <c r="O27" s="55"/>
      <c r="P27" s="55"/>
      <c r="Q27" s="55"/>
      <c r="R27" s="55"/>
      <c r="S27" s="55"/>
      <c r="T27" s="55"/>
    </row>
    <row r="28" spans="1:20" ht="19.350000000000001" customHeight="1">
      <c r="A28" s="55"/>
      <c r="B28" s="5" t="s">
        <v>22</v>
      </c>
      <c r="C28" s="78"/>
      <c r="D28" s="55"/>
      <c r="E28" s="55"/>
      <c r="F28" s="78"/>
      <c r="G28" s="55"/>
      <c r="H28" s="55"/>
      <c r="I28" s="78"/>
      <c r="J28" s="55"/>
      <c r="K28" s="55"/>
      <c r="L28" s="78"/>
      <c r="N28" s="55"/>
      <c r="O28" s="55"/>
      <c r="P28" s="55"/>
      <c r="Q28" s="55"/>
      <c r="R28" s="55"/>
      <c r="S28" s="55"/>
      <c r="T28" s="55"/>
    </row>
    <row r="29" spans="1:20" ht="19.350000000000001" customHeight="1">
      <c r="A29" s="55"/>
      <c r="B29" s="5" t="s">
        <v>22</v>
      </c>
      <c r="C29" s="55"/>
      <c r="D29" s="55"/>
      <c r="E29" s="55"/>
      <c r="F29" s="55"/>
      <c r="G29" s="55"/>
      <c r="H29" s="55"/>
      <c r="I29" s="55"/>
      <c r="J29" s="55"/>
      <c r="K29" s="55"/>
      <c r="L29" s="55"/>
      <c r="N29" s="55"/>
      <c r="O29" s="55"/>
      <c r="P29" s="55"/>
      <c r="Q29" s="55"/>
      <c r="R29" s="55"/>
      <c r="S29" s="55"/>
      <c r="T29" s="55"/>
    </row>
    <row r="30" spans="1:20" ht="18" customHeight="1">
      <c r="A30" s="480" t="s">
        <v>1032</v>
      </c>
      <c r="B30" s="5" t="s">
        <v>22</v>
      </c>
      <c r="C30" s="85">
        <f>+'Exhibit C-1'!C31</f>
        <v>-1145</v>
      </c>
      <c r="D30" s="527"/>
      <c r="E30" s="85"/>
      <c r="F30" s="85">
        <f>+'Exhibit C-2'!G33</f>
        <v>14293</v>
      </c>
      <c r="H30" s="85"/>
      <c r="I30" s="85">
        <f>ROUND(SUM(C30:F30),1)</f>
        <v>13148</v>
      </c>
      <c r="J30" s="85"/>
      <c r="K30" s="85"/>
      <c r="L30" s="390">
        <f>'Exhibit C-1'!F31+'Exhibit C-2'!I33</f>
        <v>10205</v>
      </c>
      <c r="N30" s="55"/>
      <c r="O30" s="55"/>
      <c r="P30" s="55"/>
      <c r="Q30" s="55"/>
      <c r="R30" s="55"/>
      <c r="S30" s="55"/>
      <c r="T30" s="55"/>
    </row>
    <row r="31" spans="1:20" ht="19.350000000000001" customHeight="1">
      <c r="A31" s="55"/>
      <c r="B31" s="5" t="s">
        <v>22</v>
      </c>
      <c r="C31" s="78"/>
      <c r="D31" s="55"/>
      <c r="E31" s="55"/>
      <c r="F31" s="78"/>
      <c r="G31" s="55"/>
      <c r="H31" s="55"/>
      <c r="I31" s="78"/>
      <c r="J31" s="55"/>
      <c r="K31" s="55"/>
      <c r="L31" s="78"/>
      <c r="N31" s="55"/>
      <c r="O31" s="55"/>
      <c r="P31" s="55"/>
      <c r="Q31" s="55"/>
      <c r="R31" s="55"/>
      <c r="S31" s="55"/>
      <c r="T31" s="55"/>
    </row>
    <row r="32" spans="1:20" ht="19.350000000000001" customHeight="1" thickBot="1">
      <c r="A32" s="480" t="s">
        <v>1033</v>
      </c>
      <c r="B32" s="5" t="s">
        <v>22</v>
      </c>
      <c r="C32" s="472">
        <f>ROUND(SUM(C27+C30),1)</f>
        <v>-10</v>
      </c>
      <c r="D32" s="527"/>
      <c r="E32" s="389"/>
      <c r="F32" s="472">
        <f>ROUND(SUM(F27+F30),1)</f>
        <v>14490</v>
      </c>
      <c r="H32" s="389"/>
      <c r="I32" s="472">
        <f>ROUND(SUM(I27+I30),1)</f>
        <v>14480</v>
      </c>
      <c r="J32" s="85"/>
      <c r="K32" s="389"/>
      <c r="L32" s="472">
        <f>ROUND(SUM(L27+L30),1)</f>
        <v>13148</v>
      </c>
      <c r="N32" s="55"/>
      <c r="O32" s="55"/>
      <c r="P32" s="55"/>
      <c r="Q32" s="55"/>
      <c r="R32" s="55"/>
      <c r="S32" s="55"/>
      <c r="T32" s="55"/>
    </row>
    <row r="33" spans="1:20" ht="19.350000000000001" customHeight="1" thickTop="1">
      <c r="B33" s="55"/>
      <c r="C33" s="497"/>
      <c r="D33" s="55"/>
      <c r="E33" s="55"/>
      <c r="F33" s="497"/>
      <c r="G33" s="55"/>
      <c r="H33" s="55"/>
      <c r="I33" s="83"/>
      <c r="J33" s="55"/>
      <c r="K33" s="55"/>
      <c r="L33" s="497"/>
      <c r="M33" s="55"/>
      <c r="N33" s="55"/>
      <c r="O33" s="55"/>
      <c r="P33" s="55"/>
      <c r="Q33" s="55"/>
      <c r="R33" s="55"/>
      <c r="S33" s="55"/>
      <c r="T33" s="55"/>
    </row>
    <row r="34" spans="1:20" ht="15.75">
      <c r="A34" s="828" t="s">
        <v>1128</v>
      </c>
      <c r="B34" s="57"/>
      <c r="C34" s="498"/>
      <c r="D34" s="498"/>
      <c r="E34" s="499"/>
    </row>
    <row r="35" spans="1:20" ht="15.75">
      <c r="A35" s="11"/>
      <c r="B35" s="57"/>
      <c r="C35" s="498"/>
      <c r="D35" s="498"/>
      <c r="E35" s="499"/>
    </row>
    <row r="36" spans="1:20">
      <c r="A36" s="672"/>
      <c r="B36" s="57"/>
      <c r="C36" s="500"/>
      <c r="D36" s="500"/>
      <c r="E36" s="501"/>
    </row>
    <row r="37" spans="1:20">
      <c r="A37" s="451"/>
    </row>
    <row r="38" spans="1:20">
      <c r="A38" s="502"/>
    </row>
    <row r="41" spans="1:20">
      <c r="F41" s="488"/>
    </row>
    <row r="43" spans="1:20">
      <c r="F43" s="488"/>
    </row>
    <row r="44" spans="1:20">
      <c r="F44" s="488"/>
    </row>
    <row r="45" spans="1:20">
      <c r="F45" s="488"/>
    </row>
    <row r="46" spans="1:20">
      <c r="F46" s="488"/>
    </row>
    <row r="47" spans="1:20">
      <c r="F47" s="488"/>
    </row>
    <row r="48" spans="1:20">
      <c r="F48" s="488"/>
    </row>
    <row r="50" spans="6:6">
      <c r="F50" s="488"/>
    </row>
    <row r="54" spans="6:6">
      <c r="F54" s="488"/>
    </row>
    <row r="55" spans="6:6">
      <c r="F55" s="488"/>
    </row>
    <row r="56" spans="6:6">
      <c r="F56" s="488"/>
    </row>
    <row r="57" spans="6:6">
      <c r="F57" s="488"/>
    </row>
    <row r="58" spans="6:6">
      <c r="F58" s="488"/>
    </row>
    <row r="59" spans="6:6">
      <c r="F59" s="488"/>
    </row>
    <row r="60" spans="6:6">
      <c r="F60" s="488"/>
    </row>
    <row r="61" spans="6:6">
      <c r="F61" s="488"/>
    </row>
    <row r="62" spans="6:6">
      <c r="F62" s="488"/>
    </row>
    <row r="63" spans="6:6">
      <c r="F63" s="488"/>
    </row>
    <row r="64" spans="6:6">
      <c r="F64" s="488"/>
    </row>
    <row r="65" spans="6:6">
      <c r="F65" s="488"/>
    </row>
    <row r="66" spans="6:6">
      <c r="F66" s="488"/>
    </row>
    <row r="67" spans="6:6">
      <c r="F67" s="488"/>
    </row>
    <row r="69" spans="6:6">
      <c r="F69" s="488"/>
    </row>
    <row r="70" spans="6:6">
      <c r="F70" s="488"/>
    </row>
    <row r="73" spans="6:6">
      <c r="F73" s="488"/>
    </row>
    <row r="74" spans="6:6">
      <c r="F74" s="488"/>
    </row>
    <row r="75" spans="6:6">
      <c r="F75" s="488"/>
    </row>
    <row r="76" spans="6:6">
      <c r="F76" s="488"/>
    </row>
    <row r="77" spans="6:6">
      <c r="F77" s="488"/>
    </row>
    <row r="78" spans="6:6">
      <c r="F78" s="488"/>
    </row>
  </sheetData>
  <hyperlinks>
    <hyperlink ref="A34" location="'Footnotes 1 - 11'!A1" display="See Accompanying Footnotes" xr:uid="{00000000-0004-0000-0400-000000000000}"/>
  </hyperlinks>
  <pageMargins left="1.1000000000000001" right="0.5" top="1" bottom="0.25" header="0" footer="0.25"/>
  <pageSetup scale="60" firstPageNumber="11" orientation="landscape" useFirstPageNumber="1" r:id="rId1"/>
  <headerFooter scaleWithDoc="0">
    <oddFooter>&amp;R&amp;8&amp;P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5"/>
  <sheetViews>
    <sheetView showGridLines="0" zoomScale="80" workbookViewId="0"/>
  </sheetViews>
  <sheetFormatPr defaultColWidth="8.77734375" defaultRowHeight="15"/>
  <cols>
    <col min="1" max="1" width="51" style="312" customWidth="1"/>
    <col min="2" max="2" width="2.109375" style="312" customWidth="1"/>
    <col min="3" max="3" width="15.109375" style="267" bestFit="1" customWidth="1"/>
    <col min="4" max="4" width="2" style="267" customWidth="1"/>
    <col min="5" max="5" width="14.77734375" style="267" customWidth="1"/>
    <col min="6" max="6" width="2" style="267" customWidth="1"/>
    <col min="7" max="7" width="14.77734375" style="267" customWidth="1"/>
    <col min="8" max="8" width="2.109375" style="314" customWidth="1"/>
    <col min="9" max="9" width="17.77734375" style="345" customWidth="1"/>
    <col min="10" max="10" width="2.109375" style="314" customWidth="1"/>
    <col min="11" max="11" width="15.109375" style="314" customWidth="1"/>
    <col min="12" max="13" width="3.77734375" style="314" customWidth="1"/>
    <col min="14" max="14" width="12.44140625" style="267" customWidth="1"/>
    <col min="15" max="15" width="2.109375" style="267" customWidth="1"/>
    <col min="16" max="16" width="12.5546875" style="267" customWidth="1"/>
    <col min="17" max="17" width="2.109375" style="314" customWidth="1"/>
    <col min="18" max="18" width="12.77734375" style="314" customWidth="1"/>
    <col min="19" max="19" width="2.109375" style="314" customWidth="1"/>
    <col min="20" max="20" width="12.77734375" style="314" customWidth="1"/>
    <col min="21" max="21" width="2" style="267" customWidth="1"/>
    <col min="22" max="22" width="11.77734375" style="267" customWidth="1"/>
    <col min="23" max="23" width="11.44140625" style="267" customWidth="1"/>
    <col min="24" max="24" width="1.77734375" style="267" customWidth="1"/>
    <col min="25" max="25" width="11.77734375" style="267" customWidth="1"/>
    <col min="26" max="26" width="2.109375" style="267" customWidth="1"/>
    <col min="27" max="27" width="11.44140625" style="267" customWidth="1"/>
    <col min="28" max="28" width="5.44140625" style="267" customWidth="1"/>
    <col min="29" max="29" width="4.77734375" style="267" customWidth="1"/>
    <col min="30" max="30" width="10.5546875" style="267" customWidth="1"/>
    <col min="31" max="31" width="11.109375" style="267" customWidth="1"/>
    <col min="32" max="32" width="2.109375" style="267" customWidth="1"/>
    <col min="33" max="33" width="11.109375" style="267" customWidth="1"/>
    <col min="34" max="34" width="2.109375" style="267" customWidth="1"/>
    <col min="35" max="35" width="12.44140625" style="267" customWidth="1"/>
    <col min="36" max="40" width="8.77734375" style="267"/>
    <col min="41" max="41" width="8.77734375" style="314"/>
    <col min="42" max="16384" width="8.77734375" style="312"/>
  </cols>
  <sheetData>
    <row r="1" spans="1:35">
      <c r="A1" s="609" t="s">
        <v>826</v>
      </c>
    </row>
    <row r="3" spans="1:35" ht="18" customHeight="1">
      <c r="A3" s="457" t="s">
        <v>59</v>
      </c>
      <c r="B3" s="264"/>
      <c r="C3" s="265"/>
      <c r="D3" s="266"/>
      <c r="E3" s="266"/>
      <c r="F3" s="266"/>
      <c r="G3" s="265"/>
      <c r="H3" s="265"/>
      <c r="I3" s="322"/>
      <c r="J3" s="265"/>
      <c r="K3" s="265"/>
      <c r="L3" s="265"/>
      <c r="M3" s="266"/>
      <c r="N3" s="266"/>
      <c r="O3" s="266"/>
      <c r="P3" s="266"/>
      <c r="Q3" s="266"/>
      <c r="R3" s="266"/>
      <c r="S3" s="266"/>
      <c r="T3" s="266"/>
      <c r="U3" s="265"/>
      <c r="V3" s="266"/>
      <c r="W3" s="266"/>
      <c r="X3" s="266"/>
      <c r="Y3" s="266"/>
      <c r="Z3" s="266"/>
      <c r="AA3" s="266"/>
      <c r="AB3" s="266"/>
      <c r="AC3" s="266"/>
      <c r="AD3" s="266"/>
      <c r="AE3" s="266"/>
      <c r="AF3" s="266"/>
      <c r="AG3" s="266"/>
      <c r="AH3" s="266"/>
      <c r="AI3" s="266"/>
    </row>
    <row r="4" spans="1:35" ht="18" customHeight="1">
      <c r="A4" s="457" t="s">
        <v>47</v>
      </c>
      <c r="B4" s="264"/>
      <c r="C4" s="265"/>
      <c r="D4" s="266"/>
      <c r="E4" s="266"/>
      <c r="F4" s="266"/>
      <c r="G4" s="265"/>
      <c r="H4" s="265"/>
      <c r="I4" s="322"/>
      <c r="J4" s="265"/>
      <c r="K4" s="265"/>
      <c r="L4" s="265"/>
      <c r="M4" s="266"/>
      <c r="N4" s="266"/>
      <c r="O4" s="266"/>
      <c r="P4" s="266"/>
      <c r="Q4" s="266"/>
      <c r="R4" s="268"/>
      <c r="S4" s="266"/>
      <c r="T4" s="266"/>
      <c r="U4" s="265"/>
      <c r="V4" s="266"/>
      <c r="W4" s="266"/>
      <c r="X4" s="266"/>
      <c r="Y4" s="266"/>
      <c r="Z4" s="266"/>
      <c r="AA4" s="266"/>
      <c r="AB4" s="266"/>
      <c r="AC4" s="266"/>
      <c r="AD4" s="266"/>
      <c r="AE4" s="266"/>
      <c r="AF4" s="266"/>
      <c r="AG4" s="266"/>
      <c r="AH4" s="266"/>
      <c r="AI4" s="266"/>
    </row>
    <row r="5" spans="1:35" ht="18" customHeight="1">
      <c r="A5" s="457" t="s">
        <v>1047</v>
      </c>
      <c r="B5" s="269"/>
      <c r="C5" s="270"/>
      <c r="D5" s="271"/>
      <c r="E5" s="271"/>
      <c r="F5" s="271"/>
      <c r="G5" s="270"/>
      <c r="H5" s="270"/>
      <c r="I5" s="323"/>
      <c r="J5" s="270"/>
      <c r="K5" s="464" t="s">
        <v>494</v>
      </c>
      <c r="L5" s="270"/>
      <c r="M5" s="271"/>
      <c r="N5" s="271"/>
      <c r="O5" s="271"/>
      <c r="P5" s="271"/>
      <c r="Q5" s="271"/>
      <c r="R5" s="271"/>
      <c r="S5" s="271"/>
      <c r="T5" s="272"/>
      <c r="U5" s="270"/>
      <c r="V5" s="271"/>
      <c r="W5" s="271"/>
      <c r="X5" s="271"/>
      <c r="Y5" s="271"/>
      <c r="Z5" s="271"/>
      <c r="AA5" s="271"/>
      <c r="AB5" s="271"/>
      <c r="AC5" s="271"/>
      <c r="AD5" s="271"/>
      <c r="AE5" s="271"/>
      <c r="AF5" s="271"/>
      <c r="AG5" s="271"/>
      <c r="AH5" s="271"/>
      <c r="AI5" s="273"/>
    </row>
    <row r="6" spans="1:35" ht="18" customHeight="1">
      <c r="A6" s="457" t="s">
        <v>560</v>
      </c>
      <c r="B6" s="269"/>
      <c r="C6" s="270"/>
      <c r="D6" s="271"/>
      <c r="E6" s="271"/>
      <c r="F6" s="271"/>
      <c r="G6" s="270"/>
      <c r="H6" s="270"/>
      <c r="I6" s="323"/>
      <c r="J6" s="270"/>
      <c r="K6" s="270"/>
      <c r="L6" s="270"/>
      <c r="M6" s="271"/>
      <c r="N6" s="271"/>
      <c r="O6" s="271"/>
      <c r="P6" s="271"/>
      <c r="Q6" s="271"/>
      <c r="R6" s="271"/>
      <c r="S6" s="271"/>
      <c r="T6" s="274"/>
      <c r="U6" s="270"/>
      <c r="V6" s="271"/>
      <c r="W6" s="271"/>
      <c r="X6" s="271"/>
      <c r="Y6" s="271"/>
      <c r="Z6" s="271"/>
      <c r="AA6" s="271"/>
      <c r="AB6" s="271"/>
      <c r="AC6" s="271"/>
      <c r="AD6" s="271"/>
      <c r="AE6" s="271"/>
      <c r="AF6" s="271"/>
      <c r="AG6" s="271"/>
      <c r="AH6" s="271"/>
      <c r="AI6" s="271"/>
    </row>
    <row r="7" spans="1:35" ht="18" customHeight="1">
      <c r="A7" s="457" t="s">
        <v>561</v>
      </c>
      <c r="B7" s="269"/>
      <c r="C7" s="270"/>
      <c r="D7" s="271"/>
      <c r="E7" s="271"/>
      <c r="F7" s="271"/>
      <c r="G7" s="270"/>
      <c r="H7" s="270"/>
      <c r="I7" s="323"/>
      <c r="J7" s="270"/>
      <c r="K7" s="270"/>
      <c r="L7" s="270"/>
      <c r="M7" s="271"/>
      <c r="N7" s="271"/>
      <c r="O7" s="271"/>
      <c r="P7" s="271"/>
      <c r="Q7" s="271"/>
      <c r="R7" s="271"/>
      <c r="S7" s="271"/>
      <c r="T7" s="274"/>
      <c r="U7" s="270"/>
      <c r="V7" s="271"/>
      <c r="W7" s="271"/>
      <c r="X7" s="271"/>
      <c r="Y7" s="271"/>
      <c r="Z7" s="271"/>
      <c r="AA7" s="271"/>
      <c r="AB7" s="271"/>
      <c r="AC7" s="271"/>
      <c r="AD7" s="271"/>
      <c r="AE7" s="271"/>
      <c r="AF7" s="271"/>
      <c r="AG7" s="271"/>
      <c r="AH7" s="271"/>
      <c r="AI7" s="271"/>
    </row>
    <row r="8" spans="1:35" ht="18" customHeight="1">
      <c r="A8" s="458" t="s">
        <v>1313</v>
      </c>
      <c r="B8" s="269"/>
      <c r="C8" s="270"/>
      <c r="D8" s="271"/>
      <c r="E8" s="271"/>
      <c r="F8" s="271"/>
      <c r="G8" s="270"/>
      <c r="H8" s="270"/>
      <c r="I8" s="323"/>
      <c r="J8" s="270"/>
      <c r="K8" s="270"/>
      <c r="L8" s="270"/>
      <c r="M8" s="271"/>
      <c r="N8" s="271"/>
      <c r="O8" s="271"/>
      <c r="P8" s="271"/>
      <c r="Q8" s="271"/>
      <c r="R8" s="271"/>
      <c r="S8" s="271"/>
      <c r="T8" s="271"/>
      <c r="U8" s="270"/>
      <c r="V8" s="271"/>
      <c r="W8" s="271"/>
      <c r="X8" s="271"/>
      <c r="Y8" s="271"/>
      <c r="Z8" s="271"/>
      <c r="AA8" s="271"/>
      <c r="AB8" s="271"/>
      <c r="AC8" s="271"/>
      <c r="AD8" s="271"/>
      <c r="AE8" s="271"/>
      <c r="AF8" s="271"/>
      <c r="AG8" s="271"/>
      <c r="AH8" s="271"/>
      <c r="AI8" s="271"/>
    </row>
    <row r="9" spans="1:35" ht="16.350000000000001" customHeight="1">
      <c r="A9" s="292" t="s">
        <v>1184</v>
      </c>
      <c r="B9" s="275"/>
      <c r="C9" s="270"/>
      <c r="D9" s="271"/>
      <c r="E9" s="271"/>
      <c r="F9" s="271"/>
      <c r="G9" s="270"/>
      <c r="H9" s="270"/>
      <c r="I9" s="323"/>
      <c r="J9" s="270"/>
      <c r="K9" s="270"/>
      <c r="L9" s="270"/>
      <c r="M9" s="271"/>
      <c r="N9" s="271"/>
      <c r="O9" s="271"/>
      <c r="P9" s="271"/>
      <c r="Q9" s="271"/>
      <c r="R9" s="271"/>
      <c r="S9" s="271"/>
      <c r="T9" s="271"/>
      <c r="U9" s="270"/>
      <c r="V9" s="271"/>
      <c r="W9" s="271"/>
      <c r="X9" s="271"/>
      <c r="Y9" s="271"/>
      <c r="Z9" s="271"/>
      <c r="AA9" s="271"/>
      <c r="AB9" s="271"/>
      <c r="AC9" s="271"/>
      <c r="AD9" s="271"/>
      <c r="AE9" s="271"/>
      <c r="AF9" s="271"/>
      <c r="AG9" s="271"/>
      <c r="AH9" s="271"/>
      <c r="AI9" s="271"/>
    </row>
    <row r="10" spans="1:35" ht="15.75">
      <c r="A10" s="278"/>
      <c r="B10" s="278"/>
      <c r="C10" s="1210"/>
      <c r="D10" s="1210"/>
      <c r="E10" s="1210"/>
      <c r="F10" s="1210"/>
      <c r="G10" s="1210"/>
      <c r="H10" s="1210"/>
      <c r="I10" s="1210"/>
      <c r="J10" s="1210"/>
      <c r="K10" s="1210"/>
      <c r="L10" s="279"/>
      <c r="M10" s="280"/>
      <c r="N10" s="279"/>
      <c r="O10" s="279"/>
      <c r="P10" s="279"/>
      <c r="Q10" s="279"/>
      <c r="R10" s="279"/>
      <c r="S10" s="279"/>
      <c r="T10" s="279"/>
      <c r="U10" s="280"/>
      <c r="V10" s="279"/>
      <c r="W10" s="279"/>
      <c r="X10" s="279"/>
      <c r="Y10" s="279"/>
      <c r="Z10" s="279"/>
      <c r="AA10" s="279"/>
      <c r="AB10" s="279"/>
      <c r="AC10" s="280"/>
      <c r="AD10" s="279"/>
      <c r="AE10" s="281"/>
      <c r="AF10" s="279"/>
      <c r="AG10" s="279"/>
      <c r="AH10" s="279"/>
      <c r="AI10" s="279"/>
    </row>
    <row r="11" spans="1:35" ht="15.75">
      <c r="A11" s="278"/>
      <c r="B11" s="278"/>
      <c r="C11" s="280"/>
      <c r="D11" s="280"/>
      <c r="E11" s="280"/>
      <c r="F11" s="280"/>
      <c r="G11" s="280"/>
      <c r="H11" s="280"/>
      <c r="I11" s="324"/>
      <c r="J11" s="280"/>
      <c r="K11" s="280" t="s">
        <v>496</v>
      </c>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row>
    <row r="12" spans="1:35" ht="15.75">
      <c r="A12" s="278"/>
      <c r="B12" s="278"/>
      <c r="C12" s="283"/>
      <c r="D12" s="280"/>
      <c r="E12" s="280"/>
      <c r="F12" s="280"/>
      <c r="G12" s="283"/>
      <c r="H12" s="283"/>
      <c r="I12" s="325"/>
      <c r="J12" s="283"/>
      <c r="K12" s="284" t="s">
        <v>528</v>
      </c>
      <c r="L12" s="284"/>
      <c r="M12" s="280"/>
      <c r="N12" s="280"/>
      <c r="O12" s="280"/>
      <c r="P12" s="280"/>
      <c r="Q12" s="280"/>
      <c r="R12" s="280"/>
      <c r="S12" s="280"/>
      <c r="T12" s="285"/>
      <c r="U12" s="280"/>
      <c r="V12" s="280"/>
      <c r="W12" s="280"/>
      <c r="X12" s="280"/>
      <c r="Y12" s="280"/>
      <c r="Z12" s="280"/>
      <c r="AA12" s="285"/>
      <c r="AB12" s="282"/>
      <c r="AC12" s="280"/>
      <c r="AD12" s="280"/>
      <c r="AE12" s="280"/>
      <c r="AF12" s="280"/>
      <c r="AG12" s="280"/>
      <c r="AH12" s="280"/>
      <c r="AI12" s="285"/>
    </row>
    <row r="13" spans="1:35" ht="15.75">
      <c r="A13" s="278"/>
      <c r="B13" s="278"/>
      <c r="C13" s="1211" t="s">
        <v>497</v>
      </c>
      <c r="D13" s="1211"/>
      <c r="E13" s="1211"/>
      <c r="F13" s="1211"/>
      <c r="G13" s="1211"/>
      <c r="H13" s="283"/>
      <c r="I13" s="325"/>
      <c r="J13" s="283"/>
      <c r="K13" s="284" t="s">
        <v>498</v>
      </c>
      <c r="L13" s="284"/>
      <c r="M13" s="280"/>
      <c r="N13" s="286"/>
      <c r="O13" s="286"/>
      <c r="P13" s="287"/>
      <c r="Q13" s="280"/>
      <c r="R13" s="280"/>
      <c r="S13" s="280"/>
      <c r="T13" s="285"/>
      <c r="U13" s="280"/>
      <c r="V13" s="285"/>
      <c r="W13" s="282"/>
      <c r="X13" s="280"/>
      <c r="Y13" s="280"/>
      <c r="Z13" s="280"/>
      <c r="AA13" s="285"/>
      <c r="AB13" s="282"/>
      <c r="AC13" s="280"/>
      <c r="AD13" s="285"/>
      <c r="AE13" s="282"/>
      <c r="AF13" s="280"/>
      <c r="AG13" s="280"/>
      <c r="AH13" s="280"/>
      <c r="AI13" s="285"/>
    </row>
    <row r="14" spans="1:35" ht="15.75">
      <c r="A14" s="278"/>
      <c r="B14" s="278"/>
      <c r="C14" s="288" t="s">
        <v>499</v>
      </c>
      <c r="D14" s="326"/>
      <c r="E14" s="327" t="s">
        <v>500</v>
      </c>
      <c r="F14" s="326"/>
      <c r="G14" s="328" t="s">
        <v>501</v>
      </c>
      <c r="H14" s="325"/>
      <c r="I14" s="328" t="s">
        <v>502</v>
      </c>
      <c r="J14" s="283"/>
      <c r="K14" s="290" t="s">
        <v>296</v>
      </c>
      <c r="L14" s="282"/>
      <c r="M14" s="280"/>
      <c r="N14" s="282"/>
      <c r="O14" s="282"/>
      <c r="P14" s="282"/>
      <c r="Q14" s="280"/>
      <c r="R14" s="285"/>
      <c r="S14" s="280"/>
      <c r="T14" s="285"/>
      <c r="U14" s="280"/>
      <c r="V14" s="282"/>
      <c r="W14" s="282"/>
      <c r="X14" s="280"/>
      <c r="Y14" s="285"/>
      <c r="Z14" s="280"/>
      <c r="AA14" s="285"/>
      <c r="AB14" s="282"/>
      <c r="AC14" s="280"/>
      <c r="AD14" s="282"/>
      <c r="AE14" s="282"/>
      <c r="AF14" s="280"/>
      <c r="AG14" s="285"/>
      <c r="AH14" s="280"/>
      <c r="AI14" s="285"/>
    </row>
    <row r="15" spans="1:35">
      <c r="A15" s="275"/>
      <c r="B15" s="269"/>
      <c r="C15" s="291"/>
      <c r="D15" s="271"/>
      <c r="E15" s="271"/>
      <c r="F15" s="271"/>
      <c r="G15" s="291"/>
      <c r="H15" s="270"/>
      <c r="I15" s="329"/>
      <c r="J15" s="270"/>
      <c r="K15" s="291"/>
      <c r="L15" s="271"/>
      <c r="M15" s="271"/>
      <c r="N15" s="294"/>
      <c r="O15" s="271"/>
      <c r="P15" s="271"/>
      <c r="Q15" s="271"/>
      <c r="R15" s="271"/>
      <c r="S15" s="271"/>
      <c r="T15" s="271"/>
      <c r="U15" s="271"/>
      <c r="V15" s="271"/>
      <c r="W15" s="271"/>
      <c r="X15" s="271"/>
      <c r="Y15" s="271"/>
      <c r="Z15" s="271"/>
      <c r="AA15" s="271"/>
      <c r="AB15" s="271"/>
      <c r="AC15" s="271"/>
      <c r="AD15" s="271"/>
      <c r="AE15" s="271"/>
      <c r="AF15" s="271"/>
      <c r="AG15" s="271"/>
      <c r="AH15" s="271"/>
      <c r="AI15" s="271"/>
    </row>
    <row r="16" spans="1:35" ht="15.75">
      <c r="A16" s="292" t="s">
        <v>0</v>
      </c>
      <c r="B16" s="278"/>
      <c r="C16" s="293"/>
      <c r="D16" s="294"/>
      <c r="E16" s="294"/>
      <c r="F16" s="294"/>
      <c r="G16" s="293"/>
      <c r="H16" s="293"/>
      <c r="I16" s="331" t="s">
        <v>22</v>
      </c>
      <c r="J16" s="293"/>
      <c r="K16" s="293"/>
      <c r="L16" s="293"/>
      <c r="M16" s="294"/>
      <c r="O16" s="294"/>
      <c r="P16" s="294"/>
      <c r="Q16" s="294"/>
      <c r="R16" s="294"/>
      <c r="S16" s="294"/>
      <c r="T16" s="294"/>
      <c r="U16" s="294"/>
      <c r="V16" s="294"/>
      <c r="W16" s="294"/>
      <c r="X16" s="294"/>
      <c r="Y16" s="294"/>
      <c r="Z16" s="294"/>
      <c r="AA16" s="294"/>
      <c r="AB16" s="294"/>
      <c r="AC16" s="294"/>
      <c r="AD16" s="294"/>
      <c r="AE16" s="294"/>
      <c r="AF16" s="294"/>
      <c r="AG16" s="294"/>
      <c r="AH16" s="294"/>
      <c r="AI16" s="294"/>
    </row>
    <row r="17" spans="1:35">
      <c r="A17" s="451" t="s">
        <v>539</v>
      </c>
      <c r="B17" s="449" t="s">
        <v>22</v>
      </c>
      <c r="C17" s="901">
        <v>22450000</v>
      </c>
      <c r="D17" s="892"/>
      <c r="E17" s="1004">
        <v>22450000</v>
      </c>
      <c r="F17" s="886"/>
      <c r="G17" s="1004">
        <v>24491000</v>
      </c>
      <c r="H17" s="298"/>
      <c r="I17" s="410">
        <f>ROUND('Exhibit A-1'!Y14,-2)</f>
        <v>25456000</v>
      </c>
      <c r="J17" s="298"/>
      <c r="K17" s="382">
        <f>ROUND(SUM(I17)-SUM(G17),1)</f>
        <v>965000</v>
      </c>
      <c r="L17" s="293"/>
      <c r="M17" s="300"/>
      <c r="N17" s="294"/>
      <c r="O17" s="300"/>
      <c r="P17" s="294"/>
      <c r="Q17" s="300"/>
      <c r="R17" s="294"/>
      <c r="S17" s="300"/>
      <c r="T17" s="294"/>
      <c r="U17" s="300"/>
      <c r="V17" s="294"/>
      <c r="W17" s="294"/>
      <c r="X17" s="300"/>
      <c r="Y17" s="294"/>
      <c r="Z17" s="300"/>
      <c r="AA17" s="294"/>
      <c r="AB17" s="294"/>
      <c r="AC17" s="300"/>
      <c r="AD17" s="294"/>
      <c r="AE17" s="294"/>
      <c r="AF17" s="300"/>
      <c r="AG17" s="301"/>
      <c r="AH17" s="300"/>
      <c r="AI17" s="294"/>
    </row>
    <row r="18" spans="1:35">
      <c r="A18" s="451" t="s">
        <v>540</v>
      </c>
      <c r="B18" s="449" t="s">
        <v>22</v>
      </c>
      <c r="C18" s="331">
        <v>6934000</v>
      </c>
      <c r="D18" s="892"/>
      <c r="E18" s="302">
        <v>6446000</v>
      </c>
      <c r="F18" s="333"/>
      <c r="G18" s="302">
        <v>7196000</v>
      </c>
      <c r="H18" s="298"/>
      <c r="I18" s="331">
        <f>ROUND('Exhibit A-1'!Y15,-2)-100</f>
        <v>7249500</v>
      </c>
      <c r="J18" s="298"/>
      <c r="K18" s="297">
        <f>ROUND(SUM(I18)-SUM(G18),1)</f>
        <v>53500</v>
      </c>
      <c r="L18" s="293"/>
      <c r="M18" s="300"/>
      <c r="N18" s="294"/>
      <c r="O18" s="300"/>
      <c r="P18" s="294"/>
      <c r="Q18" s="300"/>
      <c r="R18" s="294"/>
      <c r="S18" s="300"/>
      <c r="T18" s="294"/>
      <c r="U18" s="300"/>
      <c r="V18" s="294"/>
      <c r="W18" s="294"/>
      <c r="X18" s="300"/>
      <c r="Y18" s="294"/>
      <c r="Z18" s="300"/>
      <c r="AA18" s="294"/>
      <c r="AB18" s="294"/>
      <c r="AC18" s="300"/>
      <c r="AD18" s="294"/>
      <c r="AE18" s="294"/>
      <c r="AF18" s="300"/>
      <c r="AG18" s="301"/>
      <c r="AH18" s="300"/>
      <c r="AI18" s="294"/>
    </row>
    <row r="19" spans="1:35">
      <c r="A19" s="451" t="s">
        <v>541</v>
      </c>
      <c r="B19" s="449" t="s">
        <v>22</v>
      </c>
      <c r="C19" s="331">
        <v>6506000</v>
      </c>
      <c r="D19" s="892"/>
      <c r="E19" s="302">
        <v>6506000</v>
      </c>
      <c r="F19" s="333"/>
      <c r="G19" s="302">
        <v>5921000</v>
      </c>
      <c r="H19" s="298"/>
      <c r="I19" s="331">
        <f>ROUND('Exhibit A-1'!Y16,-2)</f>
        <v>6420500</v>
      </c>
      <c r="J19" s="298"/>
      <c r="K19" s="297">
        <f t="shared" ref="K19:K26" si="0">ROUND(SUM(I19)-SUM(G19),1)</f>
        <v>499500</v>
      </c>
      <c r="L19" s="293"/>
      <c r="M19" s="300"/>
      <c r="N19" s="294"/>
      <c r="O19" s="300"/>
      <c r="P19" s="294"/>
      <c r="Q19" s="300"/>
      <c r="R19" s="294"/>
      <c r="S19" s="300"/>
      <c r="T19" s="294"/>
      <c r="U19" s="300"/>
      <c r="V19" s="294"/>
      <c r="W19" s="294"/>
      <c r="X19" s="300"/>
      <c r="Y19" s="294"/>
      <c r="Z19" s="300"/>
      <c r="AA19" s="294"/>
      <c r="AB19" s="294"/>
      <c r="AC19" s="300"/>
      <c r="AD19" s="294"/>
      <c r="AE19" s="294"/>
      <c r="AF19" s="300"/>
      <c r="AG19" s="301"/>
      <c r="AH19" s="300"/>
      <c r="AI19" s="294"/>
    </row>
    <row r="20" spans="1:35">
      <c r="A20" s="451" t="s">
        <v>542</v>
      </c>
      <c r="B20" s="449" t="s">
        <v>22</v>
      </c>
      <c r="C20" s="331">
        <v>1115000</v>
      </c>
      <c r="D20" s="892"/>
      <c r="E20" s="302">
        <v>1115000</v>
      </c>
      <c r="F20" s="333"/>
      <c r="G20" s="302">
        <v>1225000</v>
      </c>
      <c r="H20" s="298"/>
      <c r="I20" s="331">
        <f>ROUND('Exhibit A-1'!Y17,-2)</f>
        <v>1548800</v>
      </c>
      <c r="J20" s="298"/>
      <c r="K20" s="297">
        <f t="shared" si="0"/>
        <v>323800</v>
      </c>
      <c r="L20" s="293"/>
      <c r="M20" s="300"/>
      <c r="N20" s="294"/>
      <c r="O20" s="300"/>
      <c r="P20" s="294"/>
      <c r="Q20" s="300"/>
      <c r="R20" s="294"/>
      <c r="S20" s="300"/>
      <c r="T20" s="294"/>
      <c r="U20" s="300"/>
      <c r="V20" s="294"/>
      <c r="W20" s="294"/>
      <c r="X20" s="300"/>
      <c r="Y20" s="294"/>
      <c r="Z20" s="300"/>
      <c r="AA20" s="294"/>
      <c r="AB20" s="294"/>
      <c r="AC20" s="300"/>
      <c r="AD20" s="294"/>
      <c r="AE20" s="294"/>
      <c r="AF20" s="300"/>
      <c r="AG20" s="301"/>
      <c r="AH20" s="300"/>
      <c r="AI20" s="294"/>
    </row>
    <row r="21" spans="1:35">
      <c r="A21" s="295" t="s">
        <v>510</v>
      </c>
      <c r="B21" s="278" t="s">
        <v>22</v>
      </c>
      <c r="C21" s="331">
        <v>6373000</v>
      </c>
      <c r="D21" s="330"/>
      <c r="E21" s="302">
        <v>6896000</v>
      </c>
      <c r="F21" s="331"/>
      <c r="G21" s="302">
        <v>6913000</v>
      </c>
      <c r="H21" s="293"/>
      <c r="I21" s="331">
        <f>ROUND('Exhibit A-1'!Y18,-2)+100</f>
        <v>7515300</v>
      </c>
      <c r="J21" s="293"/>
      <c r="K21" s="297">
        <f t="shared" si="0"/>
        <v>602300</v>
      </c>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row>
    <row r="22" spans="1:35" ht="15.75">
      <c r="A22" s="295" t="s">
        <v>1051</v>
      </c>
      <c r="B22" s="278" t="s">
        <v>22</v>
      </c>
      <c r="C22" s="888">
        <v>0</v>
      </c>
      <c r="D22" s="330"/>
      <c r="E22" s="302">
        <v>0</v>
      </c>
      <c r="F22" s="331"/>
      <c r="G22" s="302">
        <v>0</v>
      </c>
      <c r="H22" s="293"/>
      <c r="I22" s="888">
        <f>ROUND('Exhibit A-1'!Y19,-2)</f>
        <v>400</v>
      </c>
      <c r="J22" s="293"/>
      <c r="K22" s="297">
        <f t="shared" si="0"/>
        <v>400</v>
      </c>
      <c r="L22" s="294"/>
      <c r="M22" s="280"/>
      <c r="N22" s="294"/>
      <c r="O22" s="294"/>
      <c r="P22" s="294"/>
      <c r="Q22" s="294"/>
      <c r="R22" s="294"/>
      <c r="S22" s="294"/>
      <c r="T22" s="294"/>
      <c r="U22" s="294"/>
      <c r="V22" s="307"/>
      <c r="W22" s="307"/>
      <c r="X22" s="294"/>
      <c r="Y22" s="307"/>
      <c r="Z22" s="294"/>
      <c r="AA22" s="307"/>
      <c r="AB22" s="332"/>
      <c r="AC22" s="294"/>
      <c r="AD22" s="294"/>
      <c r="AE22" s="294"/>
      <c r="AF22" s="294"/>
      <c r="AG22" s="294"/>
      <c r="AH22" s="294"/>
      <c r="AI22" s="294"/>
    </row>
    <row r="23" spans="1:35" ht="15.75">
      <c r="A23" s="295" t="s">
        <v>1049</v>
      </c>
      <c r="B23" s="278" t="s">
        <v>22</v>
      </c>
      <c r="C23" s="294"/>
      <c r="D23" s="293"/>
      <c r="E23" s="299"/>
      <c r="F23" s="297"/>
      <c r="G23" s="299"/>
      <c r="H23" s="293"/>
      <c r="I23" s="333"/>
      <c r="J23" s="293"/>
      <c r="K23" s="297" t="s">
        <v>22</v>
      </c>
      <c r="L23" s="294"/>
      <c r="M23" s="280"/>
      <c r="N23" s="294"/>
      <c r="O23" s="294"/>
      <c r="P23" s="294"/>
      <c r="Q23" s="294"/>
      <c r="R23" s="294"/>
      <c r="S23" s="294"/>
      <c r="T23" s="294"/>
      <c r="U23" s="294"/>
      <c r="V23" s="307"/>
      <c r="W23" s="307"/>
      <c r="X23" s="294"/>
      <c r="Y23" s="307"/>
      <c r="Z23" s="294"/>
      <c r="AA23" s="307"/>
      <c r="AB23" s="332"/>
      <c r="AC23" s="294"/>
      <c r="AD23" s="294"/>
      <c r="AE23" s="294"/>
      <c r="AF23" s="294"/>
      <c r="AG23" s="294"/>
      <c r="AH23" s="294"/>
      <c r="AI23" s="294"/>
    </row>
    <row r="24" spans="1:35" ht="15.75">
      <c r="A24" s="334" t="s">
        <v>1198</v>
      </c>
      <c r="B24" s="278" t="s">
        <v>22</v>
      </c>
      <c r="C24" s="294">
        <v>19154000</v>
      </c>
      <c r="D24" s="330"/>
      <c r="E24" s="650">
        <v>17609000</v>
      </c>
      <c r="F24" s="331"/>
      <c r="G24" s="650">
        <v>18068000</v>
      </c>
      <c r="H24" s="293"/>
      <c r="I24" s="333">
        <v>18578000</v>
      </c>
      <c r="J24" s="293"/>
      <c r="K24" s="297">
        <f t="shared" si="0"/>
        <v>510000</v>
      </c>
      <c r="L24" s="294"/>
      <c r="M24" s="280"/>
      <c r="N24" s="294"/>
      <c r="O24" s="294"/>
      <c r="P24" s="294"/>
      <c r="Q24" s="294"/>
      <c r="R24" s="294"/>
      <c r="S24" s="294"/>
      <c r="T24" s="294"/>
      <c r="U24" s="294"/>
      <c r="V24" s="307"/>
      <c r="W24" s="307"/>
      <c r="X24" s="294"/>
      <c r="Y24" s="307"/>
      <c r="Z24" s="294"/>
      <c r="AA24" s="307"/>
      <c r="AB24" s="332"/>
      <c r="AC24" s="294"/>
      <c r="AD24" s="294"/>
      <c r="AE24" s="294"/>
      <c r="AF24" s="294"/>
      <c r="AG24" s="294"/>
      <c r="AH24" s="294"/>
      <c r="AI24" s="294"/>
    </row>
    <row r="25" spans="1:35" ht="15.75">
      <c r="A25" s="334" t="s">
        <v>1053</v>
      </c>
      <c r="B25" s="278" t="s">
        <v>22</v>
      </c>
      <c r="C25" s="294">
        <v>5050000</v>
      </c>
      <c r="D25" s="330"/>
      <c r="E25" s="650">
        <v>4607000</v>
      </c>
      <c r="F25" s="331"/>
      <c r="G25" s="650">
        <v>5337000</v>
      </c>
      <c r="H25" s="293"/>
      <c r="I25" s="333">
        <v>4515600</v>
      </c>
      <c r="J25" s="293"/>
      <c r="K25" s="297">
        <f t="shared" si="0"/>
        <v>-821400</v>
      </c>
      <c r="L25" s="294"/>
      <c r="M25" s="280"/>
      <c r="N25" s="294"/>
      <c r="O25" s="294"/>
      <c r="P25" s="294"/>
      <c r="Q25" s="294"/>
      <c r="R25" s="294"/>
      <c r="S25" s="294"/>
      <c r="T25" s="294"/>
      <c r="U25" s="294"/>
      <c r="V25" s="307"/>
      <c r="W25" s="307"/>
      <c r="X25" s="294"/>
      <c r="Y25" s="307"/>
      <c r="Z25" s="294"/>
      <c r="AA25" s="307"/>
      <c r="AB25" s="332"/>
      <c r="AC25" s="294"/>
      <c r="AD25" s="294"/>
      <c r="AE25" s="294"/>
      <c r="AF25" s="294"/>
      <c r="AG25" s="294"/>
      <c r="AH25" s="294"/>
      <c r="AI25" s="294"/>
    </row>
    <row r="26" spans="1:35" ht="15.75">
      <c r="A26" s="334" t="s">
        <v>1052</v>
      </c>
      <c r="B26" s="278" t="s">
        <v>22</v>
      </c>
      <c r="C26" s="294">
        <v>781000</v>
      </c>
      <c r="D26" s="330"/>
      <c r="E26" s="650">
        <v>781000</v>
      </c>
      <c r="F26" s="331"/>
      <c r="G26" s="650">
        <v>730000</v>
      </c>
      <c r="H26" s="293"/>
      <c r="I26" s="333">
        <v>782700</v>
      </c>
      <c r="J26" s="293"/>
      <c r="K26" s="297">
        <f t="shared" si="0"/>
        <v>52700</v>
      </c>
      <c r="L26" s="294"/>
      <c r="M26" s="280"/>
      <c r="N26" s="294"/>
      <c r="O26" s="294"/>
      <c r="P26" s="294"/>
      <c r="Q26" s="294"/>
      <c r="R26" s="294"/>
      <c r="S26" s="294"/>
      <c r="T26" s="294"/>
      <c r="U26" s="294"/>
      <c r="V26" s="307"/>
      <c r="W26" s="307"/>
      <c r="X26" s="294"/>
      <c r="Y26" s="307"/>
      <c r="Z26" s="294"/>
      <c r="AA26" s="307"/>
      <c r="AB26" s="332"/>
      <c r="AC26" s="294"/>
      <c r="AD26" s="294"/>
      <c r="AE26" s="294"/>
      <c r="AF26" s="294"/>
      <c r="AG26" s="294"/>
      <c r="AH26" s="294"/>
      <c r="AI26" s="294"/>
    </row>
    <row r="27" spans="1:35" ht="15.75">
      <c r="A27" s="334" t="s">
        <v>511</v>
      </c>
      <c r="B27" s="278" t="s">
        <v>22</v>
      </c>
      <c r="C27" s="294">
        <v>2579000</v>
      </c>
      <c r="D27" s="330"/>
      <c r="E27" s="650">
        <v>2760000</v>
      </c>
      <c r="F27" s="331"/>
      <c r="G27" s="650">
        <v>3159000</v>
      </c>
      <c r="H27" s="293"/>
      <c r="I27" s="333">
        <v>2245100</v>
      </c>
      <c r="J27" s="293"/>
      <c r="K27" s="297">
        <f>ROUND(SUM(I27)-SUM(G27),1)</f>
        <v>-913900</v>
      </c>
      <c r="L27" s="294"/>
      <c r="M27" s="280"/>
      <c r="N27" s="294"/>
      <c r="O27" s="294"/>
      <c r="P27" s="294"/>
      <c r="Q27" s="294"/>
      <c r="R27" s="294"/>
      <c r="S27" s="294"/>
      <c r="T27" s="294"/>
      <c r="U27" s="294"/>
      <c r="V27" s="307"/>
      <c r="W27" s="307"/>
      <c r="X27" s="294"/>
      <c r="Y27" s="307"/>
      <c r="Z27" s="294"/>
      <c r="AA27" s="307"/>
      <c r="AB27" s="332"/>
      <c r="AC27" s="294"/>
      <c r="AD27" s="294"/>
      <c r="AE27" s="294"/>
      <c r="AF27" s="294"/>
      <c r="AG27" s="294"/>
      <c r="AH27" s="294"/>
      <c r="AI27" s="294"/>
    </row>
    <row r="28" spans="1:35" ht="15.75">
      <c r="A28" s="303" t="s">
        <v>512</v>
      </c>
      <c r="B28" s="278" t="s">
        <v>22</v>
      </c>
      <c r="C28" s="304">
        <f>ROUND(SUM(C17:C27),1)</f>
        <v>70942000</v>
      </c>
      <c r="D28" s="903"/>
      <c r="E28" s="904">
        <f>ROUND(SUM(E17:E27),1)</f>
        <v>69170000</v>
      </c>
      <c r="F28" s="903"/>
      <c r="G28" s="904">
        <f>ROUND(SUM(G17:G27),1)</f>
        <v>73040000</v>
      </c>
      <c r="H28" s="283"/>
      <c r="I28" s="337">
        <f>ROUND(SUM(I17:I27),1)</f>
        <v>74311900</v>
      </c>
      <c r="J28" s="283"/>
      <c r="K28" s="304">
        <f>ROUND(SUM(I28-G28),1)</f>
        <v>1271900</v>
      </c>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row>
    <row r="29" spans="1:35">
      <c r="A29" s="278"/>
      <c r="B29" s="278"/>
      <c r="C29" s="306"/>
      <c r="D29" s="330"/>
      <c r="E29" s="650"/>
      <c r="F29" s="330"/>
      <c r="G29" s="338"/>
      <c r="H29" s="293"/>
      <c r="I29" s="338"/>
      <c r="J29" s="293"/>
      <c r="K29" s="306"/>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row>
    <row r="30" spans="1:35" ht="15.75">
      <c r="A30" s="292" t="s">
        <v>6</v>
      </c>
      <c r="B30" s="278"/>
      <c r="C30" s="297"/>
      <c r="D30" s="330"/>
      <c r="E30" s="650"/>
      <c r="F30" s="330"/>
      <c r="G30" s="331"/>
      <c r="H30" s="293"/>
      <c r="I30" s="331"/>
      <c r="J30" s="293"/>
      <c r="K30" s="297"/>
      <c r="L30" s="293"/>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row>
    <row r="31" spans="1:35">
      <c r="A31" s="295" t="s">
        <v>513</v>
      </c>
      <c r="B31" s="278" t="s">
        <v>22</v>
      </c>
      <c r="C31" s="294">
        <v>46400000</v>
      </c>
      <c r="D31" s="330"/>
      <c r="E31" s="902">
        <v>46212000</v>
      </c>
      <c r="F31" s="330"/>
      <c r="G31" s="650">
        <v>52011000</v>
      </c>
      <c r="H31" s="293"/>
      <c r="I31" s="333">
        <f>ROUND('Exhibit A-1'!Y35,-2)</f>
        <v>48980800</v>
      </c>
      <c r="J31" s="293"/>
      <c r="K31" s="297">
        <f>ROUND(SUM(I31)-SUM(G31),1)</f>
        <v>-3030200</v>
      </c>
      <c r="L31" s="293"/>
      <c r="M31" s="294"/>
      <c r="N31" s="294"/>
      <c r="O31" s="300"/>
      <c r="P31" s="294"/>
      <c r="Q31" s="294"/>
      <c r="R31" s="300"/>
      <c r="S31" s="294"/>
      <c r="T31" s="294"/>
      <c r="U31" s="294"/>
      <c r="V31" s="307"/>
      <c r="W31" s="307"/>
      <c r="X31" s="294"/>
      <c r="Y31" s="307"/>
      <c r="Z31" s="294"/>
      <c r="AA31" s="307"/>
      <c r="AB31" s="332"/>
      <c r="AC31" s="294"/>
      <c r="AD31" s="294"/>
      <c r="AE31" s="294"/>
      <c r="AF31" s="294"/>
      <c r="AG31" s="294"/>
      <c r="AH31" s="294"/>
      <c r="AI31" s="294"/>
    </row>
    <row r="32" spans="1:35">
      <c r="A32" s="295" t="s">
        <v>514</v>
      </c>
      <c r="B32" s="278" t="s">
        <v>22</v>
      </c>
      <c r="C32" s="294">
        <v>11655000</v>
      </c>
      <c r="D32" s="330"/>
      <c r="E32" s="902">
        <v>11220000</v>
      </c>
      <c r="F32" s="330"/>
      <c r="G32" s="650">
        <v>10615000</v>
      </c>
      <c r="H32" s="293"/>
      <c r="I32" s="333">
        <f>ROUND(SUM('Exhibit A-1'!Y37+'Exhibit A-1'!Y38),-2)</f>
        <v>10104700</v>
      </c>
      <c r="J32" s="293"/>
      <c r="K32" s="297">
        <f t="shared" ref="K32:K38" si="1">ROUND(SUM(I32)-SUM(G32),1)</f>
        <v>-510300</v>
      </c>
      <c r="L32" s="293"/>
      <c r="M32" s="294"/>
      <c r="N32" s="294"/>
      <c r="O32" s="300"/>
      <c r="P32" s="294"/>
      <c r="Q32" s="294"/>
      <c r="R32" s="300"/>
      <c r="S32" s="294"/>
      <c r="T32" s="294"/>
      <c r="U32" s="294"/>
      <c r="V32" s="300"/>
      <c r="W32" s="300"/>
      <c r="X32" s="294"/>
      <c r="Y32" s="300"/>
      <c r="Z32" s="294"/>
      <c r="AA32" s="307"/>
      <c r="AB32" s="294"/>
      <c r="AC32" s="294"/>
      <c r="AD32" s="307"/>
      <c r="AE32" s="307"/>
      <c r="AF32" s="294"/>
      <c r="AG32" s="307"/>
      <c r="AH32" s="294"/>
      <c r="AI32" s="307"/>
    </row>
    <row r="33" spans="1:35">
      <c r="A33" s="295" t="s">
        <v>556</v>
      </c>
      <c r="B33" s="278" t="s">
        <v>22</v>
      </c>
      <c r="C33" s="294">
        <v>7249000</v>
      </c>
      <c r="D33" s="330"/>
      <c r="E33" s="902">
        <v>6999000</v>
      </c>
      <c r="F33" s="330"/>
      <c r="G33" s="650">
        <v>6084000</v>
      </c>
      <c r="H33" s="293"/>
      <c r="I33" s="333">
        <f>ROUND('Exhibit A-1'!Y39,-2)</f>
        <v>7031600</v>
      </c>
      <c r="J33" s="293"/>
      <c r="K33" s="297">
        <f t="shared" si="1"/>
        <v>947600</v>
      </c>
      <c r="L33" s="293"/>
      <c r="M33" s="294"/>
      <c r="N33" s="294"/>
      <c r="O33" s="300"/>
      <c r="P33" s="294"/>
      <c r="Q33" s="294"/>
      <c r="R33" s="300"/>
      <c r="S33" s="294"/>
      <c r="T33" s="294"/>
      <c r="U33" s="294"/>
      <c r="V33" s="307"/>
      <c r="W33" s="307"/>
      <c r="X33" s="294"/>
      <c r="Y33" s="307"/>
      <c r="Z33" s="294"/>
      <c r="AA33" s="307"/>
      <c r="AB33" s="332"/>
      <c r="AC33" s="294"/>
      <c r="AD33" s="307"/>
      <c r="AE33" s="307"/>
      <c r="AF33" s="294"/>
      <c r="AG33" s="307"/>
      <c r="AH33" s="294"/>
      <c r="AI33" s="307"/>
    </row>
    <row r="34" spans="1:35" ht="15.75">
      <c r="A34" s="295" t="s">
        <v>1050</v>
      </c>
      <c r="B34" s="278" t="s">
        <v>22</v>
      </c>
      <c r="C34" s="300"/>
      <c r="D34" s="330"/>
      <c r="E34" s="905" t="s">
        <v>22</v>
      </c>
      <c r="F34" s="330"/>
      <c r="G34" s="333"/>
      <c r="H34" s="293"/>
      <c r="I34" s="333"/>
      <c r="J34" s="293"/>
      <c r="K34" s="297" t="s">
        <v>22</v>
      </c>
      <c r="L34" s="294"/>
      <c r="M34" s="280"/>
      <c r="N34" s="300"/>
      <c r="O34" s="300"/>
      <c r="P34" s="300"/>
      <c r="Q34" s="294"/>
      <c r="R34" s="300"/>
      <c r="S34" s="294"/>
      <c r="T34" s="294"/>
      <c r="U34" s="294"/>
      <c r="V34" s="307"/>
      <c r="W34" s="307"/>
      <c r="X34" s="294"/>
      <c r="Y34" s="307"/>
      <c r="Z34" s="294"/>
      <c r="AA34" s="307"/>
      <c r="AB34" s="332"/>
      <c r="AC34" s="294"/>
      <c r="AD34" s="294"/>
      <c r="AE34" s="294"/>
      <c r="AF34" s="294"/>
      <c r="AG34" s="294"/>
      <c r="AH34" s="294"/>
      <c r="AI34" s="294"/>
    </row>
    <row r="35" spans="1:35" ht="15.75">
      <c r="A35" s="334" t="s">
        <v>557</v>
      </c>
      <c r="B35" s="278" t="s">
        <v>22</v>
      </c>
      <c r="C35" s="294">
        <v>1810000</v>
      </c>
      <c r="D35" s="330"/>
      <c r="E35" s="902">
        <v>308000</v>
      </c>
      <c r="F35" s="330"/>
      <c r="G35" s="650">
        <v>309000</v>
      </c>
      <c r="H35" s="293"/>
      <c r="I35" s="333">
        <v>326000</v>
      </c>
      <c r="J35" s="293"/>
      <c r="K35" s="297">
        <f t="shared" si="1"/>
        <v>17000</v>
      </c>
      <c r="L35" s="294"/>
      <c r="M35" s="280"/>
      <c r="N35" s="294"/>
      <c r="O35" s="300"/>
      <c r="P35" s="294"/>
      <c r="Q35" s="294"/>
      <c r="R35" s="300"/>
      <c r="S35" s="294"/>
      <c r="T35" s="294"/>
      <c r="U35" s="294"/>
      <c r="V35" s="307"/>
      <c r="W35" s="307"/>
      <c r="X35" s="294"/>
      <c r="Y35" s="307"/>
      <c r="Z35" s="294"/>
      <c r="AA35" s="307"/>
      <c r="AB35" s="332"/>
      <c r="AC35" s="294"/>
      <c r="AD35" s="294"/>
      <c r="AE35" s="294"/>
      <c r="AF35" s="294"/>
      <c r="AG35" s="294"/>
      <c r="AH35" s="294"/>
      <c r="AI35" s="294"/>
    </row>
    <row r="36" spans="1:35" ht="15.75">
      <c r="A36" s="334" t="s">
        <v>516</v>
      </c>
      <c r="B36" s="278" t="s">
        <v>22</v>
      </c>
      <c r="C36" s="294">
        <v>3512000</v>
      </c>
      <c r="D36" s="330"/>
      <c r="E36" s="902">
        <v>3334000</v>
      </c>
      <c r="F36" s="330"/>
      <c r="G36" s="650">
        <v>2983000</v>
      </c>
      <c r="H36" s="293"/>
      <c r="I36" s="333">
        <v>4539800</v>
      </c>
      <c r="J36" s="293"/>
      <c r="K36" s="297">
        <f t="shared" si="1"/>
        <v>1556800</v>
      </c>
      <c r="L36" s="294"/>
      <c r="M36" s="280"/>
      <c r="N36" s="294"/>
      <c r="O36" s="300"/>
      <c r="P36" s="294"/>
      <c r="Q36" s="294"/>
      <c r="R36" s="300"/>
      <c r="S36" s="294"/>
      <c r="T36" s="294"/>
      <c r="U36" s="294"/>
      <c r="V36" s="307"/>
      <c r="W36" s="307"/>
      <c r="X36" s="294"/>
      <c r="Y36" s="307"/>
      <c r="Z36" s="294"/>
      <c r="AA36" s="307"/>
      <c r="AB36" s="332"/>
      <c r="AC36" s="294"/>
      <c r="AD36" s="294"/>
      <c r="AE36" s="294"/>
      <c r="AF36" s="294"/>
      <c r="AG36" s="294"/>
      <c r="AH36" s="294"/>
      <c r="AI36" s="294"/>
    </row>
    <row r="37" spans="1:35" ht="15.75">
      <c r="A37" s="339" t="s">
        <v>517</v>
      </c>
      <c r="B37" s="278" t="s">
        <v>22</v>
      </c>
      <c r="C37" s="302">
        <v>0</v>
      </c>
      <c r="D37" s="330"/>
      <c r="E37" s="650">
        <v>0</v>
      </c>
      <c r="F37" s="330" t="s">
        <v>22</v>
      </c>
      <c r="G37" s="650">
        <v>0</v>
      </c>
      <c r="H37" s="293"/>
      <c r="I37" s="333">
        <v>270900</v>
      </c>
      <c r="J37" s="293"/>
      <c r="K37" s="297">
        <f t="shared" si="1"/>
        <v>270900</v>
      </c>
      <c r="L37" s="294"/>
      <c r="M37" s="280"/>
      <c r="N37" s="294"/>
      <c r="O37" s="300"/>
      <c r="P37" s="294"/>
      <c r="Q37" s="294"/>
      <c r="R37" s="300"/>
      <c r="S37" s="294"/>
      <c r="T37" s="294"/>
      <c r="U37" s="294"/>
      <c r="V37" s="307"/>
      <c r="W37" s="307"/>
      <c r="X37" s="294"/>
      <c r="Y37" s="307"/>
      <c r="Z37" s="294"/>
      <c r="AA37" s="307"/>
      <c r="AB37" s="332"/>
      <c r="AC37" s="294"/>
      <c r="AD37" s="294"/>
      <c r="AE37" s="294"/>
      <c r="AF37" s="294"/>
      <c r="AG37" s="294"/>
      <c r="AH37" s="294"/>
      <c r="AI37" s="294"/>
    </row>
    <row r="38" spans="1:35" ht="15.75">
      <c r="A38" s="334" t="s">
        <v>554</v>
      </c>
      <c r="B38" s="278" t="s">
        <v>22</v>
      </c>
      <c r="C38" s="294">
        <v>1273000</v>
      </c>
      <c r="D38" s="330"/>
      <c r="E38" s="902">
        <v>1273000</v>
      </c>
      <c r="F38" s="330"/>
      <c r="G38" s="650">
        <v>1239000</v>
      </c>
      <c r="H38" s="293"/>
      <c r="I38" s="333">
        <v>1229500</v>
      </c>
      <c r="J38" s="293"/>
      <c r="K38" s="297">
        <f t="shared" si="1"/>
        <v>-9500</v>
      </c>
      <c r="L38" s="294"/>
      <c r="M38" s="280"/>
      <c r="N38" s="294"/>
      <c r="O38" s="300"/>
      <c r="P38" s="294"/>
      <c r="Q38" s="294"/>
      <c r="R38" s="300"/>
      <c r="S38" s="294"/>
      <c r="T38" s="294"/>
      <c r="U38" s="294"/>
      <c r="V38" s="307"/>
      <c r="W38" s="307"/>
      <c r="X38" s="294"/>
      <c r="Y38" s="307"/>
      <c r="Z38" s="294"/>
      <c r="AA38" s="307"/>
      <c r="AB38" s="332"/>
      <c r="AC38" s="294"/>
      <c r="AD38" s="294"/>
      <c r="AE38" s="294"/>
      <c r="AF38" s="294"/>
      <c r="AG38" s="294"/>
      <c r="AH38" s="294"/>
      <c r="AI38" s="294"/>
    </row>
    <row r="39" spans="1:35" ht="15.75">
      <c r="A39" s="334" t="s">
        <v>555</v>
      </c>
      <c r="B39" s="278" t="s">
        <v>22</v>
      </c>
      <c r="C39" s="294">
        <v>1270000</v>
      </c>
      <c r="D39" s="330"/>
      <c r="E39" s="902">
        <v>1531000</v>
      </c>
      <c r="F39" s="330"/>
      <c r="G39" s="650">
        <v>1506000</v>
      </c>
      <c r="H39" s="293"/>
      <c r="I39" s="333">
        <v>1612000</v>
      </c>
      <c r="J39" s="293"/>
      <c r="K39" s="297">
        <f>ROUND(SUM(I39)-SUM(G39),1)</f>
        <v>106000</v>
      </c>
      <c r="L39" s="294"/>
      <c r="M39" s="280"/>
      <c r="N39" s="294"/>
      <c r="O39" s="300"/>
      <c r="P39" s="294"/>
      <c r="Q39" s="294"/>
      <c r="R39" s="300"/>
      <c r="S39" s="294"/>
      <c r="T39" s="294"/>
      <c r="U39" s="294"/>
      <c r="V39" s="307"/>
      <c r="W39" s="307"/>
      <c r="X39" s="294"/>
      <c r="Y39" s="307"/>
      <c r="Z39" s="294"/>
      <c r="AA39" s="307"/>
      <c r="AB39" s="332"/>
      <c r="AC39" s="294"/>
      <c r="AD39" s="294"/>
      <c r="AE39" s="294"/>
      <c r="AF39" s="294"/>
      <c r="AG39" s="294"/>
      <c r="AH39" s="294"/>
      <c r="AI39" s="294"/>
    </row>
    <row r="40" spans="1:35" ht="15.75">
      <c r="A40" s="303" t="s">
        <v>518</v>
      </c>
      <c r="B40" s="278" t="s">
        <v>22</v>
      </c>
      <c r="C40" s="304">
        <f>ROUND(SUM(C31:C39),1)</f>
        <v>73169000</v>
      </c>
      <c r="D40" s="335"/>
      <c r="E40" s="336">
        <f>ROUND(SUM(E31:E39),1)</f>
        <v>70877000</v>
      </c>
      <c r="F40" s="335"/>
      <c r="G40" s="336">
        <f>ROUND(SUM(G31:G39),1)</f>
        <v>74747000</v>
      </c>
      <c r="H40" s="283"/>
      <c r="I40" s="337">
        <f>ROUND(SUM(I31:I39),1)</f>
        <v>74095300</v>
      </c>
      <c r="J40" s="283"/>
      <c r="K40" s="304">
        <f>ROUND(SUM(I40-G40),1)</f>
        <v>-651700</v>
      </c>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row>
    <row r="41" spans="1:35" ht="15.75">
      <c r="A41" s="303"/>
      <c r="B41" s="278"/>
      <c r="C41" s="304"/>
      <c r="D41" s="335"/>
      <c r="E41" s="1131"/>
      <c r="F41" s="335"/>
      <c r="G41" s="1132"/>
      <c r="H41" s="283"/>
      <c r="I41" s="337"/>
      <c r="J41" s="283"/>
      <c r="K41" s="304"/>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row>
    <row r="42" spans="1:35" ht="15.75">
      <c r="A42" s="292" t="s">
        <v>110</v>
      </c>
      <c r="B42" s="278"/>
      <c r="C42" s="297"/>
      <c r="D42" s="293"/>
      <c r="E42" s="302"/>
      <c r="F42" s="293"/>
      <c r="G42" s="297"/>
      <c r="H42" s="293"/>
      <c r="J42" s="293"/>
      <c r="K42" s="297"/>
      <c r="L42" s="293"/>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row>
    <row r="43" spans="1:35" ht="15.75">
      <c r="A43" s="303" t="s">
        <v>519</v>
      </c>
      <c r="B43" s="278" t="s">
        <v>22</v>
      </c>
      <c r="C43" s="340">
        <f>ROUND(SUM(C28)-SUM(C40),1)</f>
        <v>-2227000</v>
      </c>
      <c r="D43" s="283"/>
      <c r="E43" s="340">
        <f>ROUND(SUM(E28)-SUM(E40),1)</f>
        <v>-1707000</v>
      </c>
      <c r="F43" s="283"/>
      <c r="G43" s="340">
        <f>ROUND(SUM(G28)-SUM(G40),1)</f>
        <v>-1707000</v>
      </c>
      <c r="H43" s="283"/>
      <c r="I43" s="662">
        <f>ROUND(SUM(I28)-SUM(I40),1)</f>
        <v>216600</v>
      </c>
      <c r="J43" s="283"/>
      <c r="K43" s="340">
        <f>ROUND(SUM(I43)-SUM(G43),1)</f>
        <v>1923600</v>
      </c>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row>
    <row r="44" spans="1:35" ht="15.75">
      <c r="A44" s="303"/>
      <c r="B44" s="278"/>
      <c r="C44" s="316"/>
      <c r="D44" s="283"/>
      <c r="E44" s="309"/>
      <c r="F44" s="283"/>
      <c r="G44" s="316"/>
      <c r="H44" s="283"/>
      <c r="I44" s="341"/>
      <c r="J44" s="283"/>
      <c r="K44" s="316"/>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row>
    <row r="45" spans="1:35" ht="24" customHeight="1">
      <c r="A45" s="1155" t="s">
        <v>1030</v>
      </c>
      <c r="B45" s="1156" t="s">
        <v>22</v>
      </c>
      <c r="C45" s="342">
        <f>ROUND('Exhibit A-1'!Y54,-3)</f>
        <v>8944000</v>
      </c>
      <c r="D45" s="345"/>
      <c r="E45" s="1157">
        <f>C45</f>
        <v>8944000</v>
      </c>
      <c r="F45" s="345"/>
      <c r="G45" s="342">
        <f>E45</f>
        <v>8944000</v>
      </c>
      <c r="H45" s="345"/>
      <c r="I45" s="342">
        <f>ROUND('Exhibit A-1'!Y54,-2)</f>
        <v>8944200</v>
      </c>
      <c r="J45" s="345"/>
      <c r="K45" s="662">
        <f>ROUND(SUM(I45)-SUM(G45),1)</f>
        <v>200</v>
      </c>
      <c r="L45" s="280"/>
      <c r="M45" s="317"/>
      <c r="N45" s="280"/>
      <c r="P45" s="280"/>
      <c r="Q45" s="267"/>
      <c r="R45" s="280"/>
      <c r="S45" s="267"/>
      <c r="T45" s="280"/>
    </row>
    <row r="46" spans="1:35" ht="24.75" customHeight="1" thickBot="1">
      <c r="A46" s="303" t="s">
        <v>1031</v>
      </c>
      <c r="B46" s="448" t="s">
        <v>22</v>
      </c>
      <c r="C46" s="383">
        <f>ROUND(SUM(C42:C45),1)</f>
        <v>6717000</v>
      </c>
      <c r="D46" s="318"/>
      <c r="E46" s="383">
        <f>ROUND(SUM(E42:E45),1)</f>
        <v>7237000</v>
      </c>
      <c r="F46" s="318"/>
      <c r="G46" s="383">
        <f>ROUND(SUM(G42:G45),1)</f>
        <v>7237000</v>
      </c>
      <c r="H46" s="318"/>
      <c r="I46" s="1121">
        <f>ROUND(SUM(I42:I45),1)</f>
        <v>9160800</v>
      </c>
      <c r="J46" s="318"/>
      <c r="K46" s="383">
        <f>ROUND(SUM(K42:K45),1)</f>
        <v>1923800</v>
      </c>
      <c r="L46" s="280"/>
      <c r="M46" s="319"/>
      <c r="N46" s="280"/>
      <c r="O46" s="311"/>
      <c r="P46" s="280"/>
      <c r="Q46" s="311"/>
      <c r="R46" s="280"/>
      <c r="S46" s="311"/>
      <c r="T46" s="280"/>
    </row>
    <row r="47" spans="1:35" ht="15.75" thickTop="1">
      <c r="A47" s="275"/>
      <c r="B47" s="315"/>
      <c r="C47" s="320"/>
      <c r="G47" s="313"/>
      <c r="I47" s="343"/>
      <c r="L47" s="267"/>
      <c r="M47" s="267"/>
      <c r="Q47" s="267"/>
      <c r="R47" s="267"/>
      <c r="S47" s="267"/>
      <c r="T47" s="267"/>
    </row>
    <row r="48" spans="1:35" ht="15.75">
      <c r="A48" s="828" t="s">
        <v>1128</v>
      </c>
      <c r="B48" s="269"/>
      <c r="C48" s="269"/>
      <c r="D48" s="269"/>
      <c r="E48" s="269"/>
      <c r="F48" s="269"/>
      <c r="G48" s="269"/>
      <c r="H48" s="269"/>
      <c r="I48" s="331" t="s">
        <v>22</v>
      </c>
      <c r="J48" s="269"/>
      <c r="K48" s="269"/>
      <c r="L48" s="269"/>
      <c r="M48" s="344"/>
      <c r="N48" s="269"/>
      <c r="O48" s="269"/>
      <c r="P48" s="269"/>
      <c r="Q48" s="269"/>
      <c r="R48" s="269"/>
      <c r="S48" s="269"/>
      <c r="T48" s="269"/>
      <c r="U48" s="269"/>
      <c r="V48" s="269"/>
      <c r="W48" s="269"/>
      <c r="X48" s="269"/>
      <c r="Y48" s="269"/>
      <c r="Z48" s="269"/>
      <c r="AA48" s="269"/>
      <c r="AB48" s="269"/>
      <c r="AC48" s="269"/>
      <c r="AD48" s="269"/>
      <c r="AE48" s="269"/>
    </row>
    <row r="49" spans="1:31">
      <c r="A49" s="269"/>
      <c r="B49" s="269"/>
      <c r="C49" s="269"/>
      <c r="D49" s="269"/>
      <c r="E49" s="269"/>
      <c r="F49" s="269"/>
      <c r="G49" s="269"/>
      <c r="H49" s="269"/>
      <c r="I49" s="674"/>
      <c r="J49" s="269"/>
      <c r="K49" s="269"/>
      <c r="L49" s="269"/>
      <c r="M49" s="344"/>
      <c r="N49" s="269"/>
      <c r="O49" s="269"/>
      <c r="P49" s="269"/>
      <c r="Q49" s="269"/>
      <c r="R49" s="269"/>
      <c r="S49" s="269"/>
      <c r="T49" s="269"/>
      <c r="U49" s="269"/>
      <c r="V49" s="269"/>
      <c r="W49" s="269"/>
      <c r="X49" s="269"/>
      <c r="Y49" s="269"/>
      <c r="Z49" s="269"/>
      <c r="AA49" s="269"/>
      <c r="AB49" s="269"/>
      <c r="AC49" s="269"/>
      <c r="AD49" s="269"/>
      <c r="AE49" s="269"/>
    </row>
    <row r="50" spans="1:31">
      <c r="L50" s="267"/>
      <c r="M50" s="267"/>
    </row>
    <row r="51" spans="1:31">
      <c r="L51" s="267"/>
      <c r="M51" s="267"/>
    </row>
    <row r="52" spans="1:31">
      <c r="L52" s="267"/>
      <c r="M52" s="267"/>
    </row>
    <row r="53" spans="1:31">
      <c r="L53" s="267"/>
      <c r="M53" s="267"/>
    </row>
    <row r="54" spans="1:31">
      <c r="L54" s="267"/>
      <c r="M54" s="267"/>
    </row>
    <row r="55" spans="1:31">
      <c r="M55" s="267"/>
    </row>
  </sheetData>
  <mergeCells count="2">
    <mergeCell ref="C10:K10"/>
    <mergeCell ref="C13:G13"/>
  </mergeCells>
  <hyperlinks>
    <hyperlink ref="A48" location="'Footnotes 1 - 11'!A1" display="See Accompanying Footnotes" xr:uid="{00000000-0004-0000-0500-000000000000}"/>
  </hyperlinks>
  <printOptions horizontalCentered="1" verticalCentered="1"/>
  <pageMargins left="1" right="0.46" top="0.65" bottom="0.25" header="0.5" footer="0.25"/>
  <pageSetup scale="67" firstPageNumber="12" orientation="landscape" useFirstPageNumber="1" r:id="rId1"/>
  <headerFooter scaleWithDoc="0">
    <oddFooter>&amp;R&amp;8&amp;P</oddFooter>
  </headerFooter>
  <customProperties>
    <customPr name="SheetOptions" r:id="rId2"/>
  </customProperties>
  <ignoredErrors>
    <ignoredError sqref="I17:K17 I28:K31 J24:K27 I40:K41 J35:K39 I42:K43 I19:K20 J18:K18 I22:K23 J21:K21 I33:K34 J32:K3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52"/>
  <sheetViews>
    <sheetView showGridLines="0" zoomScale="90" zoomScaleNormal="80" workbookViewId="0"/>
  </sheetViews>
  <sheetFormatPr defaultRowHeight="15"/>
  <cols>
    <col min="1" max="1" width="51" customWidth="1"/>
    <col min="2" max="2" width="2.109375" customWidth="1"/>
    <col min="3" max="3" width="14.109375" style="351" customWidth="1"/>
    <col min="4" max="4" width="2" style="351" customWidth="1"/>
    <col min="5" max="5" width="14.77734375" style="351" customWidth="1"/>
    <col min="6" max="6" width="2" style="351" customWidth="1"/>
    <col min="7" max="7" width="14.77734375" style="351" customWidth="1"/>
    <col min="8" max="8" width="2.109375" style="378" customWidth="1"/>
    <col min="9" max="9" width="14.77734375" style="379" customWidth="1"/>
    <col min="10" max="10" width="1.44140625" style="870" customWidth="1"/>
    <col min="11" max="11" width="14.77734375" style="379" customWidth="1"/>
    <col min="12" max="12" width="1" style="379" customWidth="1"/>
    <col min="13" max="13" width="13.21875" style="378" customWidth="1"/>
    <col min="14" max="14" width="2.109375" style="351" customWidth="1"/>
    <col min="15" max="15" width="14.77734375" style="378" customWidth="1"/>
    <col min="16" max="17" width="3.77734375" style="378" customWidth="1"/>
    <col min="18" max="18" width="12.44140625" style="351" customWidth="1"/>
    <col min="19" max="19" width="2.109375" style="351" customWidth="1"/>
    <col min="20" max="20" width="12.5546875" style="351" customWidth="1"/>
    <col min="21" max="21" width="2.109375" style="378" customWidth="1"/>
    <col min="22" max="22" width="12.77734375" style="378" customWidth="1"/>
    <col min="23" max="23" width="2.109375" style="378" customWidth="1"/>
    <col min="24" max="24" width="12.77734375" style="378" customWidth="1"/>
    <col min="25" max="25" width="2" style="351" customWidth="1"/>
    <col min="26" max="26" width="11.77734375" style="351" customWidth="1"/>
    <col min="27" max="27" width="11.44140625" style="351" customWidth="1"/>
    <col min="28" max="28" width="1.77734375" style="351" customWidth="1"/>
    <col min="29" max="29" width="11.77734375" style="351" customWidth="1"/>
    <col min="30" max="30" width="2.109375" style="351" customWidth="1"/>
    <col min="31" max="31" width="11.44140625" style="351" customWidth="1"/>
    <col min="32" max="32" width="0.5546875" style="351" customWidth="1"/>
    <col min="33" max="33" width="2.109375" style="351" customWidth="1"/>
    <col min="34" max="34" width="10.5546875" style="351" customWidth="1"/>
    <col min="35" max="35" width="11.109375" style="351" customWidth="1"/>
    <col min="36" max="36" width="2.109375" style="351" customWidth="1"/>
    <col min="37" max="37" width="11.109375" style="351" customWidth="1"/>
    <col min="38" max="38" width="2.109375" style="351" customWidth="1"/>
    <col min="39" max="39" width="12.44140625" style="351" customWidth="1"/>
    <col min="40" max="44" width="8.77734375" style="351"/>
    <col min="45" max="45" width="8.77734375" style="378"/>
    <col min="259" max="259" width="51" customWidth="1"/>
    <col min="260" max="260" width="2.109375" customWidth="1"/>
    <col min="261" max="261" width="14.109375" customWidth="1"/>
    <col min="262" max="263" width="8.77734375" customWidth="1"/>
    <col min="264" max="264" width="2" customWidth="1"/>
    <col min="265" max="265" width="14.77734375" customWidth="1"/>
    <col min="266" max="266" width="2" customWidth="1"/>
    <col min="267" max="267" width="14.77734375" customWidth="1"/>
    <col min="268" max="268" width="2.109375" customWidth="1"/>
    <col min="269" max="269" width="14.77734375" customWidth="1"/>
    <col min="270" max="270" width="2.109375" customWidth="1"/>
    <col min="271" max="271" width="14.77734375" customWidth="1"/>
    <col min="272" max="273" width="3.77734375" customWidth="1"/>
    <col min="274" max="274" width="12.44140625" customWidth="1"/>
    <col min="275" max="275" width="2.109375" customWidth="1"/>
    <col min="276" max="276" width="12.5546875" customWidth="1"/>
    <col min="277" max="277" width="2.109375" customWidth="1"/>
    <col min="278" max="278" width="12.77734375" customWidth="1"/>
    <col min="279" max="279" width="2.109375" customWidth="1"/>
    <col min="280" max="280" width="12.77734375" customWidth="1"/>
    <col min="281" max="281" width="2" customWidth="1"/>
    <col min="282" max="282" width="11.77734375" customWidth="1"/>
    <col min="283" max="283" width="11.44140625" customWidth="1"/>
    <col min="284" max="284" width="1.77734375" customWidth="1"/>
    <col min="285" max="285" width="11.77734375" customWidth="1"/>
    <col min="286" max="286" width="2.109375" customWidth="1"/>
    <col min="287" max="287" width="11.44140625" customWidth="1"/>
    <col min="288" max="288" width="0.5546875" customWidth="1"/>
    <col min="289" max="289" width="2.109375" customWidth="1"/>
    <col min="290" max="290" width="10.5546875" customWidth="1"/>
    <col min="291" max="291" width="11.109375" customWidth="1"/>
    <col min="292" max="292" width="2.109375" customWidth="1"/>
    <col min="293" max="293" width="11.109375" customWidth="1"/>
    <col min="294" max="294" width="2.109375" customWidth="1"/>
    <col min="295" max="295" width="12.44140625" customWidth="1"/>
    <col min="515" max="515" width="51" customWidth="1"/>
    <col min="516" max="516" width="2.109375" customWidth="1"/>
    <col min="517" max="517" width="14.109375" customWidth="1"/>
    <col min="518" max="519" width="8.77734375" customWidth="1"/>
    <col min="520" max="520" width="2" customWidth="1"/>
    <col min="521" max="521" width="14.77734375" customWidth="1"/>
    <col min="522" max="522" width="2" customWidth="1"/>
    <col min="523" max="523" width="14.77734375" customWidth="1"/>
    <col min="524" max="524" width="2.109375" customWidth="1"/>
    <col min="525" max="525" width="14.77734375" customWidth="1"/>
    <col min="526" max="526" width="2.109375" customWidth="1"/>
    <col min="527" max="527" width="14.77734375" customWidth="1"/>
    <col min="528" max="529" width="3.77734375" customWidth="1"/>
    <col min="530" max="530" width="12.44140625" customWidth="1"/>
    <col min="531" max="531" width="2.109375" customWidth="1"/>
    <col min="532" max="532" width="12.5546875" customWidth="1"/>
    <col min="533" max="533" width="2.109375" customWidth="1"/>
    <col min="534" max="534" width="12.77734375" customWidth="1"/>
    <col min="535" max="535" width="2.109375" customWidth="1"/>
    <col min="536" max="536" width="12.77734375" customWidth="1"/>
    <col min="537" max="537" width="2" customWidth="1"/>
    <col min="538" max="538" width="11.77734375" customWidth="1"/>
    <col min="539" max="539" width="11.44140625" customWidth="1"/>
    <col min="540" max="540" width="1.77734375" customWidth="1"/>
    <col min="541" max="541" width="11.77734375" customWidth="1"/>
    <col min="542" max="542" width="2.109375" customWidth="1"/>
    <col min="543" max="543" width="11.44140625" customWidth="1"/>
    <col min="544" max="544" width="0.5546875" customWidth="1"/>
    <col min="545" max="545" width="2.109375" customWidth="1"/>
    <col min="546" max="546" width="10.5546875" customWidth="1"/>
    <col min="547" max="547" width="11.109375" customWidth="1"/>
    <col min="548" max="548" width="2.109375" customWidth="1"/>
    <col min="549" max="549" width="11.109375" customWidth="1"/>
    <col min="550" max="550" width="2.109375" customWidth="1"/>
    <col min="551" max="551" width="12.44140625" customWidth="1"/>
    <col min="771" max="771" width="51" customWidth="1"/>
    <col min="772" max="772" width="2.109375" customWidth="1"/>
    <col min="773" max="773" width="14.109375" customWidth="1"/>
    <col min="774" max="775" width="8.77734375" customWidth="1"/>
    <col min="776" max="776" width="2" customWidth="1"/>
    <col min="777" max="777" width="14.77734375" customWidth="1"/>
    <col min="778" max="778" width="2" customWidth="1"/>
    <col min="779" max="779" width="14.77734375" customWidth="1"/>
    <col min="780" max="780" width="2.109375" customWidth="1"/>
    <col min="781" max="781" width="14.77734375" customWidth="1"/>
    <col min="782" max="782" width="2.109375" customWidth="1"/>
    <col min="783" max="783" width="14.77734375" customWidth="1"/>
    <col min="784" max="785" width="3.77734375" customWidth="1"/>
    <col min="786" max="786" width="12.44140625" customWidth="1"/>
    <col min="787" max="787" width="2.109375" customWidth="1"/>
    <col min="788" max="788" width="12.5546875" customWidth="1"/>
    <col min="789" max="789" width="2.109375" customWidth="1"/>
    <col min="790" max="790" width="12.77734375" customWidth="1"/>
    <col min="791" max="791" width="2.109375" customWidth="1"/>
    <col min="792" max="792" width="12.77734375" customWidth="1"/>
    <col min="793" max="793" width="2" customWidth="1"/>
    <col min="794" max="794" width="11.77734375" customWidth="1"/>
    <col min="795" max="795" width="11.44140625" customWidth="1"/>
    <col min="796" max="796" width="1.77734375" customWidth="1"/>
    <col min="797" max="797" width="11.77734375" customWidth="1"/>
    <col min="798" max="798" width="2.109375" customWidth="1"/>
    <col min="799" max="799" width="11.44140625" customWidth="1"/>
    <col min="800" max="800" width="0.5546875" customWidth="1"/>
    <col min="801" max="801" width="2.109375" customWidth="1"/>
    <col min="802" max="802" width="10.5546875" customWidth="1"/>
    <col min="803" max="803" width="11.109375" customWidth="1"/>
    <col min="804" max="804" width="2.109375" customWidth="1"/>
    <col min="805" max="805" width="11.109375" customWidth="1"/>
    <col min="806" max="806" width="2.109375" customWidth="1"/>
    <col min="807" max="807" width="12.44140625" customWidth="1"/>
    <col min="1027" max="1027" width="51" customWidth="1"/>
    <col min="1028" max="1028" width="2.109375" customWidth="1"/>
    <col min="1029" max="1029" width="14.109375" customWidth="1"/>
    <col min="1030" max="1031" width="8.77734375" customWidth="1"/>
    <col min="1032" max="1032" width="2" customWidth="1"/>
    <col min="1033" max="1033" width="14.77734375" customWidth="1"/>
    <col min="1034" max="1034" width="2" customWidth="1"/>
    <col min="1035" max="1035" width="14.77734375" customWidth="1"/>
    <col min="1036" max="1036" width="2.109375" customWidth="1"/>
    <col min="1037" max="1037" width="14.77734375" customWidth="1"/>
    <col min="1038" max="1038" width="2.109375" customWidth="1"/>
    <col min="1039" max="1039" width="14.77734375" customWidth="1"/>
    <col min="1040" max="1041" width="3.77734375" customWidth="1"/>
    <col min="1042" max="1042" width="12.44140625" customWidth="1"/>
    <col min="1043" max="1043" width="2.109375" customWidth="1"/>
    <col min="1044" max="1044" width="12.5546875" customWidth="1"/>
    <col min="1045" max="1045" width="2.109375" customWidth="1"/>
    <col min="1046" max="1046" width="12.77734375" customWidth="1"/>
    <col min="1047" max="1047" width="2.109375" customWidth="1"/>
    <col min="1048" max="1048" width="12.77734375" customWidth="1"/>
    <col min="1049" max="1049" width="2" customWidth="1"/>
    <col min="1050" max="1050" width="11.77734375" customWidth="1"/>
    <col min="1051" max="1051" width="11.44140625" customWidth="1"/>
    <col min="1052" max="1052" width="1.77734375" customWidth="1"/>
    <col min="1053" max="1053" width="11.77734375" customWidth="1"/>
    <col min="1054" max="1054" width="2.109375" customWidth="1"/>
    <col min="1055" max="1055" width="11.44140625" customWidth="1"/>
    <col min="1056" max="1056" width="0.5546875" customWidth="1"/>
    <col min="1057" max="1057" width="2.109375" customWidth="1"/>
    <col min="1058" max="1058" width="10.5546875" customWidth="1"/>
    <col min="1059" max="1059" width="11.109375" customWidth="1"/>
    <col min="1060" max="1060" width="2.109375" customWidth="1"/>
    <col min="1061" max="1061" width="11.109375" customWidth="1"/>
    <col min="1062" max="1062" width="2.109375" customWidth="1"/>
    <col min="1063" max="1063" width="12.44140625" customWidth="1"/>
    <col min="1283" max="1283" width="51" customWidth="1"/>
    <col min="1284" max="1284" width="2.109375" customWidth="1"/>
    <col min="1285" max="1285" width="14.109375" customWidth="1"/>
    <col min="1286" max="1287" width="8.77734375" customWidth="1"/>
    <col min="1288" max="1288" width="2" customWidth="1"/>
    <col min="1289" max="1289" width="14.77734375" customWidth="1"/>
    <col min="1290" max="1290" width="2" customWidth="1"/>
    <col min="1291" max="1291" width="14.77734375" customWidth="1"/>
    <col min="1292" max="1292" width="2.109375" customWidth="1"/>
    <col min="1293" max="1293" width="14.77734375" customWidth="1"/>
    <col min="1294" max="1294" width="2.109375" customWidth="1"/>
    <col min="1295" max="1295" width="14.77734375" customWidth="1"/>
    <col min="1296" max="1297" width="3.77734375" customWidth="1"/>
    <col min="1298" max="1298" width="12.44140625" customWidth="1"/>
    <col min="1299" max="1299" width="2.109375" customWidth="1"/>
    <col min="1300" max="1300" width="12.5546875" customWidth="1"/>
    <col min="1301" max="1301" width="2.109375" customWidth="1"/>
    <col min="1302" max="1302" width="12.77734375" customWidth="1"/>
    <col min="1303" max="1303" width="2.109375" customWidth="1"/>
    <col min="1304" max="1304" width="12.77734375" customWidth="1"/>
    <col min="1305" max="1305" width="2" customWidth="1"/>
    <col min="1306" max="1306" width="11.77734375" customWidth="1"/>
    <col min="1307" max="1307" width="11.44140625" customWidth="1"/>
    <col min="1308" max="1308" width="1.77734375" customWidth="1"/>
    <col min="1309" max="1309" width="11.77734375" customWidth="1"/>
    <col min="1310" max="1310" width="2.109375" customWidth="1"/>
    <col min="1311" max="1311" width="11.44140625" customWidth="1"/>
    <col min="1312" max="1312" width="0.5546875" customWidth="1"/>
    <col min="1313" max="1313" width="2.109375" customWidth="1"/>
    <col min="1314" max="1314" width="10.5546875" customWidth="1"/>
    <col min="1315" max="1315" width="11.109375" customWidth="1"/>
    <col min="1316" max="1316" width="2.109375" customWidth="1"/>
    <col min="1317" max="1317" width="11.109375" customWidth="1"/>
    <col min="1318" max="1318" width="2.109375" customWidth="1"/>
    <col min="1319" max="1319" width="12.44140625" customWidth="1"/>
    <col min="1539" max="1539" width="51" customWidth="1"/>
    <col min="1540" max="1540" width="2.109375" customWidth="1"/>
    <col min="1541" max="1541" width="14.109375" customWidth="1"/>
    <col min="1542" max="1543" width="8.77734375" customWidth="1"/>
    <col min="1544" max="1544" width="2" customWidth="1"/>
    <col min="1545" max="1545" width="14.77734375" customWidth="1"/>
    <col min="1546" max="1546" width="2" customWidth="1"/>
    <col min="1547" max="1547" width="14.77734375" customWidth="1"/>
    <col min="1548" max="1548" width="2.109375" customWidth="1"/>
    <col min="1549" max="1549" width="14.77734375" customWidth="1"/>
    <col min="1550" max="1550" width="2.109375" customWidth="1"/>
    <col min="1551" max="1551" width="14.77734375" customWidth="1"/>
    <col min="1552" max="1553" width="3.77734375" customWidth="1"/>
    <col min="1554" max="1554" width="12.44140625" customWidth="1"/>
    <col min="1555" max="1555" width="2.109375" customWidth="1"/>
    <col min="1556" max="1556" width="12.5546875" customWidth="1"/>
    <col min="1557" max="1557" width="2.109375" customWidth="1"/>
    <col min="1558" max="1558" width="12.77734375" customWidth="1"/>
    <col min="1559" max="1559" width="2.109375" customWidth="1"/>
    <col min="1560" max="1560" width="12.77734375" customWidth="1"/>
    <col min="1561" max="1561" width="2" customWidth="1"/>
    <col min="1562" max="1562" width="11.77734375" customWidth="1"/>
    <col min="1563" max="1563" width="11.44140625" customWidth="1"/>
    <col min="1564" max="1564" width="1.77734375" customWidth="1"/>
    <col min="1565" max="1565" width="11.77734375" customWidth="1"/>
    <col min="1566" max="1566" width="2.109375" customWidth="1"/>
    <col min="1567" max="1567" width="11.44140625" customWidth="1"/>
    <col min="1568" max="1568" width="0.5546875" customWidth="1"/>
    <col min="1569" max="1569" width="2.109375" customWidth="1"/>
    <col min="1570" max="1570" width="10.5546875" customWidth="1"/>
    <col min="1571" max="1571" width="11.109375" customWidth="1"/>
    <col min="1572" max="1572" width="2.109375" customWidth="1"/>
    <col min="1573" max="1573" width="11.109375" customWidth="1"/>
    <col min="1574" max="1574" width="2.109375" customWidth="1"/>
    <col min="1575" max="1575" width="12.44140625" customWidth="1"/>
    <col min="1795" max="1795" width="51" customWidth="1"/>
    <col min="1796" max="1796" width="2.109375" customWidth="1"/>
    <col min="1797" max="1797" width="14.109375" customWidth="1"/>
    <col min="1798" max="1799" width="8.77734375" customWidth="1"/>
    <col min="1800" max="1800" width="2" customWidth="1"/>
    <col min="1801" max="1801" width="14.77734375" customWidth="1"/>
    <col min="1802" max="1802" width="2" customWidth="1"/>
    <col min="1803" max="1803" width="14.77734375" customWidth="1"/>
    <col min="1804" max="1804" width="2.109375" customWidth="1"/>
    <col min="1805" max="1805" width="14.77734375" customWidth="1"/>
    <col min="1806" max="1806" width="2.109375" customWidth="1"/>
    <col min="1807" max="1807" width="14.77734375" customWidth="1"/>
    <col min="1808" max="1809" width="3.77734375" customWidth="1"/>
    <col min="1810" max="1810" width="12.44140625" customWidth="1"/>
    <col min="1811" max="1811" width="2.109375" customWidth="1"/>
    <col min="1812" max="1812" width="12.5546875" customWidth="1"/>
    <col min="1813" max="1813" width="2.109375" customWidth="1"/>
    <col min="1814" max="1814" width="12.77734375" customWidth="1"/>
    <col min="1815" max="1815" width="2.109375" customWidth="1"/>
    <col min="1816" max="1816" width="12.77734375" customWidth="1"/>
    <col min="1817" max="1817" width="2" customWidth="1"/>
    <col min="1818" max="1818" width="11.77734375" customWidth="1"/>
    <col min="1819" max="1819" width="11.44140625" customWidth="1"/>
    <col min="1820" max="1820" width="1.77734375" customWidth="1"/>
    <col min="1821" max="1821" width="11.77734375" customWidth="1"/>
    <col min="1822" max="1822" width="2.109375" customWidth="1"/>
    <col min="1823" max="1823" width="11.44140625" customWidth="1"/>
    <col min="1824" max="1824" width="0.5546875" customWidth="1"/>
    <col min="1825" max="1825" width="2.109375" customWidth="1"/>
    <col min="1826" max="1826" width="10.5546875" customWidth="1"/>
    <col min="1827" max="1827" width="11.109375" customWidth="1"/>
    <col min="1828" max="1828" width="2.109375" customWidth="1"/>
    <col min="1829" max="1829" width="11.109375" customWidth="1"/>
    <col min="1830" max="1830" width="2.109375" customWidth="1"/>
    <col min="1831" max="1831" width="12.44140625" customWidth="1"/>
    <col min="2051" max="2051" width="51" customWidth="1"/>
    <col min="2052" max="2052" width="2.109375" customWidth="1"/>
    <col min="2053" max="2053" width="14.109375" customWidth="1"/>
    <col min="2054" max="2055" width="8.77734375" customWidth="1"/>
    <col min="2056" max="2056" width="2" customWidth="1"/>
    <col min="2057" max="2057" width="14.77734375" customWidth="1"/>
    <col min="2058" max="2058" width="2" customWidth="1"/>
    <col min="2059" max="2059" width="14.77734375" customWidth="1"/>
    <col min="2060" max="2060" width="2.109375" customWidth="1"/>
    <col min="2061" max="2061" width="14.77734375" customWidth="1"/>
    <col min="2062" max="2062" width="2.109375" customWidth="1"/>
    <col min="2063" max="2063" width="14.77734375" customWidth="1"/>
    <col min="2064" max="2065" width="3.77734375" customWidth="1"/>
    <col min="2066" max="2066" width="12.44140625" customWidth="1"/>
    <col min="2067" max="2067" width="2.109375" customWidth="1"/>
    <col min="2068" max="2068" width="12.5546875" customWidth="1"/>
    <col min="2069" max="2069" width="2.109375" customWidth="1"/>
    <col min="2070" max="2070" width="12.77734375" customWidth="1"/>
    <col min="2071" max="2071" width="2.109375" customWidth="1"/>
    <col min="2072" max="2072" width="12.77734375" customWidth="1"/>
    <col min="2073" max="2073" width="2" customWidth="1"/>
    <col min="2074" max="2074" width="11.77734375" customWidth="1"/>
    <col min="2075" max="2075" width="11.44140625" customWidth="1"/>
    <col min="2076" max="2076" width="1.77734375" customWidth="1"/>
    <col min="2077" max="2077" width="11.77734375" customWidth="1"/>
    <col min="2078" max="2078" width="2.109375" customWidth="1"/>
    <col min="2079" max="2079" width="11.44140625" customWidth="1"/>
    <col min="2080" max="2080" width="0.5546875" customWidth="1"/>
    <col min="2081" max="2081" width="2.109375" customWidth="1"/>
    <col min="2082" max="2082" width="10.5546875" customWidth="1"/>
    <col min="2083" max="2083" width="11.109375" customWidth="1"/>
    <col min="2084" max="2084" width="2.109375" customWidth="1"/>
    <col min="2085" max="2085" width="11.109375" customWidth="1"/>
    <col min="2086" max="2086" width="2.109375" customWidth="1"/>
    <col min="2087" max="2087" width="12.44140625" customWidth="1"/>
    <col min="2307" max="2307" width="51" customWidth="1"/>
    <col min="2308" max="2308" width="2.109375" customWidth="1"/>
    <col min="2309" max="2309" width="14.109375" customWidth="1"/>
    <col min="2310" max="2311" width="8.77734375" customWidth="1"/>
    <col min="2312" max="2312" width="2" customWidth="1"/>
    <col min="2313" max="2313" width="14.77734375" customWidth="1"/>
    <col min="2314" max="2314" width="2" customWidth="1"/>
    <col min="2315" max="2315" width="14.77734375" customWidth="1"/>
    <col min="2316" max="2316" width="2.109375" customWidth="1"/>
    <col min="2317" max="2317" width="14.77734375" customWidth="1"/>
    <col min="2318" max="2318" width="2.109375" customWidth="1"/>
    <col min="2319" max="2319" width="14.77734375" customWidth="1"/>
    <col min="2320" max="2321" width="3.77734375" customWidth="1"/>
    <col min="2322" max="2322" width="12.44140625" customWidth="1"/>
    <col min="2323" max="2323" width="2.109375" customWidth="1"/>
    <col min="2324" max="2324" width="12.5546875" customWidth="1"/>
    <col min="2325" max="2325" width="2.109375" customWidth="1"/>
    <col min="2326" max="2326" width="12.77734375" customWidth="1"/>
    <col min="2327" max="2327" width="2.109375" customWidth="1"/>
    <col min="2328" max="2328" width="12.77734375" customWidth="1"/>
    <col min="2329" max="2329" width="2" customWidth="1"/>
    <col min="2330" max="2330" width="11.77734375" customWidth="1"/>
    <col min="2331" max="2331" width="11.44140625" customWidth="1"/>
    <col min="2332" max="2332" width="1.77734375" customWidth="1"/>
    <col min="2333" max="2333" width="11.77734375" customWidth="1"/>
    <col min="2334" max="2334" width="2.109375" customWidth="1"/>
    <col min="2335" max="2335" width="11.44140625" customWidth="1"/>
    <col min="2336" max="2336" width="0.5546875" customWidth="1"/>
    <col min="2337" max="2337" width="2.109375" customWidth="1"/>
    <col min="2338" max="2338" width="10.5546875" customWidth="1"/>
    <col min="2339" max="2339" width="11.109375" customWidth="1"/>
    <col min="2340" max="2340" width="2.109375" customWidth="1"/>
    <col min="2341" max="2341" width="11.109375" customWidth="1"/>
    <col min="2342" max="2342" width="2.109375" customWidth="1"/>
    <col min="2343" max="2343" width="12.44140625" customWidth="1"/>
    <col min="2563" max="2563" width="51" customWidth="1"/>
    <col min="2564" max="2564" width="2.109375" customWidth="1"/>
    <col min="2565" max="2565" width="14.109375" customWidth="1"/>
    <col min="2566" max="2567" width="8.77734375" customWidth="1"/>
    <col min="2568" max="2568" width="2" customWidth="1"/>
    <col min="2569" max="2569" width="14.77734375" customWidth="1"/>
    <col min="2570" max="2570" width="2" customWidth="1"/>
    <col min="2571" max="2571" width="14.77734375" customWidth="1"/>
    <col min="2572" max="2572" width="2.109375" customWidth="1"/>
    <col min="2573" max="2573" width="14.77734375" customWidth="1"/>
    <col min="2574" max="2574" width="2.109375" customWidth="1"/>
    <col min="2575" max="2575" width="14.77734375" customWidth="1"/>
    <col min="2576" max="2577" width="3.77734375" customWidth="1"/>
    <col min="2578" max="2578" width="12.44140625" customWidth="1"/>
    <col min="2579" max="2579" width="2.109375" customWidth="1"/>
    <col min="2580" max="2580" width="12.5546875" customWidth="1"/>
    <col min="2581" max="2581" width="2.109375" customWidth="1"/>
    <col min="2582" max="2582" width="12.77734375" customWidth="1"/>
    <col min="2583" max="2583" width="2.109375" customWidth="1"/>
    <col min="2584" max="2584" width="12.77734375" customWidth="1"/>
    <col min="2585" max="2585" width="2" customWidth="1"/>
    <col min="2586" max="2586" width="11.77734375" customWidth="1"/>
    <col min="2587" max="2587" width="11.44140625" customWidth="1"/>
    <col min="2588" max="2588" width="1.77734375" customWidth="1"/>
    <col min="2589" max="2589" width="11.77734375" customWidth="1"/>
    <col min="2590" max="2590" width="2.109375" customWidth="1"/>
    <col min="2591" max="2591" width="11.44140625" customWidth="1"/>
    <col min="2592" max="2592" width="0.5546875" customWidth="1"/>
    <col min="2593" max="2593" width="2.109375" customWidth="1"/>
    <col min="2594" max="2594" width="10.5546875" customWidth="1"/>
    <col min="2595" max="2595" width="11.109375" customWidth="1"/>
    <col min="2596" max="2596" width="2.109375" customWidth="1"/>
    <col min="2597" max="2597" width="11.109375" customWidth="1"/>
    <col min="2598" max="2598" width="2.109375" customWidth="1"/>
    <col min="2599" max="2599" width="12.44140625" customWidth="1"/>
    <col min="2819" max="2819" width="51" customWidth="1"/>
    <col min="2820" max="2820" width="2.109375" customWidth="1"/>
    <col min="2821" max="2821" width="14.109375" customWidth="1"/>
    <col min="2822" max="2823" width="8.77734375" customWidth="1"/>
    <col min="2824" max="2824" width="2" customWidth="1"/>
    <col min="2825" max="2825" width="14.77734375" customWidth="1"/>
    <col min="2826" max="2826" width="2" customWidth="1"/>
    <col min="2827" max="2827" width="14.77734375" customWidth="1"/>
    <col min="2828" max="2828" width="2.109375" customWidth="1"/>
    <col min="2829" max="2829" width="14.77734375" customWidth="1"/>
    <col min="2830" max="2830" width="2.109375" customWidth="1"/>
    <col min="2831" max="2831" width="14.77734375" customWidth="1"/>
    <col min="2832" max="2833" width="3.77734375" customWidth="1"/>
    <col min="2834" max="2834" width="12.44140625" customWidth="1"/>
    <col min="2835" max="2835" width="2.109375" customWidth="1"/>
    <col min="2836" max="2836" width="12.5546875" customWidth="1"/>
    <col min="2837" max="2837" width="2.109375" customWidth="1"/>
    <col min="2838" max="2838" width="12.77734375" customWidth="1"/>
    <col min="2839" max="2839" width="2.109375" customWidth="1"/>
    <col min="2840" max="2840" width="12.77734375" customWidth="1"/>
    <col min="2841" max="2841" width="2" customWidth="1"/>
    <col min="2842" max="2842" width="11.77734375" customWidth="1"/>
    <col min="2843" max="2843" width="11.44140625" customWidth="1"/>
    <col min="2844" max="2844" width="1.77734375" customWidth="1"/>
    <col min="2845" max="2845" width="11.77734375" customWidth="1"/>
    <col min="2846" max="2846" width="2.109375" customWidth="1"/>
    <col min="2847" max="2847" width="11.44140625" customWidth="1"/>
    <col min="2848" max="2848" width="0.5546875" customWidth="1"/>
    <col min="2849" max="2849" width="2.109375" customWidth="1"/>
    <col min="2850" max="2850" width="10.5546875" customWidth="1"/>
    <col min="2851" max="2851" width="11.109375" customWidth="1"/>
    <col min="2852" max="2852" width="2.109375" customWidth="1"/>
    <col min="2853" max="2853" width="11.109375" customWidth="1"/>
    <col min="2854" max="2854" width="2.109375" customWidth="1"/>
    <col min="2855" max="2855" width="12.44140625" customWidth="1"/>
    <col min="3075" max="3075" width="51" customWidth="1"/>
    <col min="3076" max="3076" width="2.109375" customWidth="1"/>
    <col min="3077" max="3077" width="14.109375" customWidth="1"/>
    <col min="3078" max="3079" width="8.77734375" customWidth="1"/>
    <col min="3080" max="3080" width="2" customWidth="1"/>
    <col min="3081" max="3081" width="14.77734375" customWidth="1"/>
    <col min="3082" max="3082" width="2" customWidth="1"/>
    <col min="3083" max="3083" width="14.77734375" customWidth="1"/>
    <col min="3084" max="3084" width="2.109375" customWidth="1"/>
    <col min="3085" max="3085" width="14.77734375" customWidth="1"/>
    <col min="3086" max="3086" width="2.109375" customWidth="1"/>
    <col min="3087" max="3087" width="14.77734375" customWidth="1"/>
    <col min="3088" max="3089" width="3.77734375" customWidth="1"/>
    <col min="3090" max="3090" width="12.44140625" customWidth="1"/>
    <col min="3091" max="3091" width="2.109375" customWidth="1"/>
    <col min="3092" max="3092" width="12.5546875" customWidth="1"/>
    <col min="3093" max="3093" width="2.109375" customWidth="1"/>
    <col min="3094" max="3094" width="12.77734375" customWidth="1"/>
    <col min="3095" max="3095" width="2.109375" customWidth="1"/>
    <col min="3096" max="3096" width="12.77734375" customWidth="1"/>
    <col min="3097" max="3097" width="2" customWidth="1"/>
    <col min="3098" max="3098" width="11.77734375" customWidth="1"/>
    <col min="3099" max="3099" width="11.44140625" customWidth="1"/>
    <col min="3100" max="3100" width="1.77734375" customWidth="1"/>
    <col min="3101" max="3101" width="11.77734375" customWidth="1"/>
    <col min="3102" max="3102" width="2.109375" customWidth="1"/>
    <col min="3103" max="3103" width="11.44140625" customWidth="1"/>
    <col min="3104" max="3104" width="0.5546875" customWidth="1"/>
    <col min="3105" max="3105" width="2.109375" customWidth="1"/>
    <col min="3106" max="3106" width="10.5546875" customWidth="1"/>
    <col min="3107" max="3107" width="11.109375" customWidth="1"/>
    <col min="3108" max="3108" width="2.109375" customWidth="1"/>
    <col min="3109" max="3109" width="11.109375" customWidth="1"/>
    <col min="3110" max="3110" width="2.109375" customWidth="1"/>
    <col min="3111" max="3111" width="12.44140625" customWidth="1"/>
    <col min="3331" max="3331" width="51" customWidth="1"/>
    <col min="3332" max="3332" width="2.109375" customWidth="1"/>
    <col min="3333" max="3333" width="14.109375" customWidth="1"/>
    <col min="3334" max="3335" width="8.77734375" customWidth="1"/>
    <col min="3336" max="3336" width="2" customWidth="1"/>
    <col min="3337" max="3337" width="14.77734375" customWidth="1"/>
    <col min="3338" max="3338" width="2" customWidth="1"/>
    <col min="3339" max="3339" width="14.77734375" customWidth="1"/>
    <col min="3340" max="3340" width="2.109375" customWidth="1"/>
    <col min="3341" max="3341" width="14.77734375" customWidth="1"/>
    <col min="3342" max="3342" width="2.109375" customWidth="1"/>
    <col min="3343" max="3343" width="14.77734375" customWidth="1"/>
    <col min="3344" max="3345" width="3.77734375" customWidth="1"/>
    <col min="3346" max="3346" width="12.44140625" customWidth="1"/>
    <col min="3347" max="3347" width="2.109375" customWidth="1"/>
    <col min="3348" max="3348" width="12.5546875" customWidth="1"/>
    <col min="3349" max="3349" width="2.109375" customWidth="1"/>
    <col min="3350" max="3350" width="12.77734375" customWidth="1"/>
    <col min="3351" max="3351" width="2.109375" customWidth="1"/>
    <col min="3352" max="3352" width="12.77734375" customWidth="1"/>
    <col min="3353" max="3353" width="2" customWidth="1"/>
    <col min="3354" max="3354" width="11.77734375" customWidth="1"/>
    <col min="3355" max="3355" width="11.44140625" customWidth="1"/>
    <col min="3356" max="3356" width="1.77734375" customWidth="1"/>
    <col min="3357" max="3357" width="11.77734375" customWidth="1"/>
    <col min="3358" max="3358" width="2.109375" customWidth="1"/>
    <col min="3359" max="3359" width="11.44140625" customWidth="1"/>
    <col min="3360" max="3360" width="0.5546875" customWidth="1"/>
    <col min="3361" max="3361" width="2.109375" customWidth="1"/>
    <col min="3362" max="3362" width="10.5546875" customWidth="1"/>
    <col min="3363" max="3363" width="11.109375" customWidth="1"/>
    <col min="3364" max="3364" width="2.109375" customWidth="1"/>
    <col min="3365" max="3365" width="11.109375" customWidth="1"/>
    <col min="3366" max="3366" width="2.109375" customWidth="1"/>
    <col min="3367" max="3367" width="12.44140625" customWidth="1"/>
    <col min="3587" max="3587" width="51" customWidth="1"/>
    <col min="3588" max="3588" width="2.109375" customWidth="1"/>
    <col min="3589" max="3589" width="14.109375" customWidth="1"/>
    <col min="3590" max="3591" width="8.77734375" customWidth="1"/>
    <col min="3592" max="3592" width="2" customWidth="1"/>
    <col min="3593" max="3593" width="14.77734375" customWidth="1"/>
    <col min="3594" max="3594" width="2" customWidth="1"/>
    <col min="3595" max="3595" width="14.77734375" customWidth="1"/>
    <col min="3596" max="3596" width="2.109375" customWidth="1"/>
    <col min="3597" max="3597" width="14.77734375" customWidth="1"/>
    <col min="3598" max="3598" width="2.109375" customWidth="1"/>
    <col min="3599" max="3599" width="14.77734375" customWidth="1"/>
    <col min="3600" max="3601" width="3.77734375" customWidth="1"/>
    <col min="3602" max="3602" width="12.44140625" customWidth="1"/>
    <col min="3603" max="3603" width="2.109375" customWidth="1"/>
    <col min="3604" max="3604" width="12.5546875" customWidth="1"/>
    <col min="3605" max="3605" width="2.109375" customWidth="1"/>
    <col min="3606" max="3606" width="12.77734375" customWidth="1"/>
    <col min="3607" max="3607" width="2.109375" customWidth="1"/>
    <col min="3608" max="3608" width="12.77734375" customWidth="1"/>
    <col min="3609" max="3609" width="2" customWidth="1"/>
    <col min="3610" max="3610" width="11.77734375" customWidth="1"/>
    <col min="3611" max="3611" width="11.44140625" customWidth="1"/>
    <col min="3612" max="3612" width="1.77734375" customWidth="1"/>
    <col min="3613" max="3613" width="11.77734375" customWidth="1"/>
    <col min="3614" max="3614" width="2.109375" customWidth="1"/>
    <col min="3615" max="3615" width="11.44140625" customWidth="1"/>
    <col min="3616" max="3616" width="0.5546875" customWidth="1"/>
    <col min="3617" max="3617" width="2.109375" customWidth="1"/>
    <col min="3618" max="3618" width="10.5546875" customWidth="1"/>
    <col min="3619" max="3619" width="11.109375" customWidth="1"/>
    <col min="3620" max="3620" width="2.109375" customWidth="1"/>
    <col min="3621" max="3621" width="11.109375" customWidth="1"/>
    <col min="3622" max="3622" width="2.109375" customWidth="1"/>
    <col min="3623" max="3623" width="12.44140625" customWidth="1"/>
    <col min="3843" max="3843" width="51" customWidth="1"/>
    <col min="3844" max="3844" width="2.109375" customWidth="1"/>
    <col min="3845" max="3845" width="14.109375" customWidth="1"/>
    <col min="3846" max="3847" width="8.77734375" customWidth="1"/>
    <col min="3848" max="3848" width="2" customWidth="1"/>
    <col min="3849" max="3849" width="14.77734375" customWidth="1"/>
    <col min="3850" max="3850" width="2" customWidth="1"/>
    <col min="3851" max="3851" width="14.77734375" customWidth="1"/>
    <col min="3852" max="3852" width="2.109375" customWidth="1"/>
    <col min="3853" max="3853" width="14.77734375" customWidth="1"/>
    <col min="3854" max="3854" width="2.109375" customWidth="1"/>
    <col min="3855" max="3855" width="14.77734375" customWidth="1"/>
    <col min="3856" max="3857" width="3.77734375" customWidth="1"/>
    <col min="3858" max="3858" width="12.44140625" customWidth="1"/>
    <col min="3859" max="3859" width="2.109375" customWidth="1"/>
    <col min="3860" max="3860" width="12.5546875" customWidth="1"/>
    <col min="3861" max="3861" width="2.109375" customWidth="1"/>
    <col min="3862" max="3862" width="12.77734375" customWidth="1"/>
    <col min="3863" max="3863" width="2.109375" customWidth="1"/>
    <col min="3864" max="3864" width="12.77734375" customWidth="1"/>
    <col min="3865" max="3865" width="2" customWidth="1"/>
    <col min="3866" max="3866" width="11.77734375" customWidth="1"/>
    <col min="3867" max="3867" width="11.44140625" customWidth="1"/>
    <col min="3868" max="3868" width="1.77734375" customWidth="1"/>
    <col min="3869" max="3869" width="11.77734375" customWidth="1"/>
    <col min="3870" max="3870" width="2.109375" customWidth="1"/>
    <col min="3871" max="3871" width="11.44140625" customWidth="1"/>
    <col min="3872" max="3872" width="0.5546875" customWidth="1"/>
    <col min="3873" max="3873" width="2.109375" customWidth="1"/>
    <col min="3874" max="3874" width="10.5546875" customWidth="1"/>
    <col min="3875" max="3875" width="11.109375" customWidth="1"/>
    <col min="3876" max="3876" width="2.109375" customWidth="1"/>
    <col min="3877" max="3877" width="11.109375" customWidth="1"/>
    <col min="3878" max="3878" width="2.109375" customWidth="1"/>
    <col min="3879" max="3879" width="12.44140625" customWidth="1"/>
    <col min="4099" max="4099" width="51" customWidth="1"/>
    <col min="4100" max="4100" width="2.109375" customWidth="1"/>
    <col min="4101" max="4101" width="14.109375" customWidth="1"/>
    <col min="4102" max="4103" width="8.77734375" customWidth="1"/>
    <col min="4104" max="4104" width="2" customWidth="1"/>
    <col min="4105" max="4105" width="14.77734375" customWidth="1"/>
    <col min="4106" max="4106" width="2" customWidth="1"/>
    <col min="4107" max="4107" width="14.77734375" customWidth="1"/>
    <col min="4108" max="4108" width="2.109375" customWidth="1"/>
    <col min="4109" max="4109" width="14.77734375" customWidth="1"/>
    <col min="4110" max="4110" width="2.109375" customWidth="1"/>
    <col min="4111" max="4111" width="14.77734375" customWidth="1"/>
    <col min="4112" max="4113" width="3.77734375" customWidth="1"/>
    <col min="4114" max="4114" width="12.44140625" customWidth="1"/>
    <col min="4115" max="4115" width="2.109375" customWidth="1"/>
    <col min="4116" max="4116" width="12.5546875" customWidth="1"/>
    <col min="4117" max="4117" width="2.109375" customWidth="1"/>
    <col min="4118" max="4118" width="12.77734375" customWidth="1"/>
    <col min="4119" max="4119" width="2.109375" customWidth="1"/>
    <col min="4120" max="4120" width="12.77734375" customWidth="1"/>
    <col min="4121" max="4121" width="2" customWidth="1"/>
    <col min="4122" max="4122" width="11.77734375" customWidth="1"/>
    <col min="4123" max="4123" width="11.44140625" customWidth="1"/>
    <col min="4124" max="4124" width="1.77734375" customWidth="1"/>
    <col min="4125" max="4125" width="11.77734375" customWidth="1"/>
    <col min="4126" max="4126" width="2.109375" customWidth="1"/>
    <col min="4127" max="4127" width="11.44140625" customWidth="1"/>
    <col min="4128" max="4128" width="0.5546875" customWidth="1"/>
    <col min="4129" max="4129" width="2.109375" customWidth="1"/>
    <col min="4130" max="4130" width="10.5546875" customWidth="1"/>
    <col min="4131" max="4131" width="11.109375" customWidth="1"/>
    <col min="4132" max="4132" width="2.109375" customWidth="1"/>
    <col min="4133" max="4133" width="11.109375" customWidth="1"/>
    <col min="4134" max="4134" width="2.109375" customWidth="1"/>
    <col min="4135" max="4135" width="12.44140625" customWidth="1"/>
    <col min="4355" max="4355" width="51" customWidth="1"/>
    <col min="4356" max="4356" width="2.109375" customWidth="1"/>
    <col min="4357" max="4357" width="14.109375" customWidth="1"/>
    <col min="4358" max="4359" width="8.77734375" customWidth="1"/>
    <col min="4360" max="4360" width="2" customWidth="1"/>
    <col min="4361" max="4361" width="14.77734375" customWidth="1"/>
    <col min="4362" max="4362" width="2" customWidth="1"/>
    <col min="4363" max="4363" width="14.77734375" customWidth="1"/>
    <col min="4364" max="4364" width="2.109375" customWidth="1"/>
    <col min="4365" max="4365" width="14.77734375" customWidth="1"/>
    <col min="4366" max="4366" width="2.109375" customWidth="1"/>
    <col min="4367" max="4367" width="14.77734375" customWidth="1"/>
    <col min="4368" max="4369" width="3.77734375" customWidth="1"/>
    <col min="4370" max="4370" width="12.44140625" customWidth="1"/>
    <col min="4371" max="4371" width="2.109375" customWidth="1"/>
    <col min="4372" max="4372" width="12.5546875" customWidth="1"/>
    <col min="4373" max="4373" width="2.109375" customWidth="1"/>
    <col min="4374" max="4374" width="12.77734375" customWidth="1"/>
    <col min="4375" max="4375" width="2.109375" customWidth="1"/>
    <col min="4376" max="4376" width="12.77734375" customWidth="1"/>
    <col min="4377" max="4377" width="2" customWidth="1"/>
    <col min="4378" max="4378" width="11.77734375" customWidth="1"/>
    <col min="4379" max="4379" width="11.44140625" customWidth="1"/>
    <col min="4380" max="4380" width="1.77734375" customWidth="1"/>
    <col min="4381" max="4381" width="11.77734375" customWidth="1"/>
    <col min="4382" max="4382" width="2.109375" customWidth="1"/>
    <col min="4383" max="4383" width="11.44140625" customWidth="1"/>
    <col min="4384" max="4384" width="0.5546875" customWidth="1"/>
    <col min="4385" max="4385" width="2.109375" customWidth="1"/>
    <col min="4386" max="4386" width="10.5546875" customWidth="1"/>
    <col min="4387" max="4387" width="11.109375" customWidth="1"/>
    <col min="4388" max="4388" width="2.109375" customWidth="1"/>
    <col min="4389" max="4389" width="11.109375" customWidth="1"/>
    <col min="4390" max="4390" width="2.109375" customWidth="1"/>
    <col min="4391" max="4391" width="12.44140625" customWidth="1"/>
    <col min="4611" max="4611" width="51" customWidth="1"/>
    <col min="4612" max="4612" width="2.109375" customWidth="1"/>
    <col min="4613" max="4613" width="14.109375" customWidth="1"/>
    <col min="4614" max="4615" width="8.77734375" customWidth="1"/>
    <col min="4616" max="4616" width="2" customWidth="1"/>
    <col min="4617" max="4617" width="14.77734375" customWidth="1"/>
    <col min="4618" max="4618" width="2" customWidth="1"/>
    <col min="4619" max="4619" width="14.77734375" customWidth="1"/>
    <col min="4620" max="4620" width="2.109375" customWidth="1"/>
    <col min="4621" max="4621" width="14.77734375" customWidth="1"/>
    <col min="4622" max="4622" width="2.109375" customWidth="1"/>
    <col min="4623" max="4623" width="14.77734375" customWidth="1"/>
    <col min="4624" max="4625" width="3.77734375" customWidth="1"/>
    <col min="4626" max="4626" width="12.44140625" customWidth="1"/>
    <col min="4627" max="4627" width="2.109375" customWidth="1"/>
    <col min="4628" max="4628" width="12.5546875" customWidth="1"/>
    <col min="4629" max="4629" width="2.109375" customWidth="1"/>
    <col min="4630" max="4630" width="12.77734375" customWidth="1"/>
    <col min="4631" max="4631" width="2.109375" customWidth="1"/>
    <col min="4632" max="4632" width="12.77734375" customWidth="1"/>
    <col min="4633" max="4633" width="2" customWidth="1"/>
    <col min="4634" max="4634" width="11.77734375" customWidth="1"/>
    <col min="4635" max="4635" width="11.44140625" customWidth="1"/>
    <col min="4636" max="4636" width="1.77734375" customWidth="1"/>
    <col min="4637" max="4637" width="11.77734375" customWidth="1"/>
    <col min="4638" max="4638" width="2.109375" customWidth="1"/>
    <col min="4639" max="4639" width="11.44140625" customWidth="1"/>
    <col min="4640" max="4640" width="0.5546875" customWidth="1"/>
    <col min="4641" max="4641" width="2.109375" customWidth="1"/>
    <col min="4642" max="4642" width="10.5546875" customWidth="1"/>
    <col min="4643" max="4643" width="11.109375" customWidth="1"/>
    <col min="4644" max="4644" width="2.109375" customWidth="1"/>
    <col min="4645" max="4645" width="11.109375" customWidth="1"/>
    <col min="4646" max="4646" width="2.109375" customWidth="1"/>
    <col min="4647" max="4647" width="12.44140625" customWidth="1"/>
    <col min="4867" max="4867" width="51" customWidth="1"/>
    <col min="4868" max="4868" width="2.109375" customWidth="1"/>
    <col min="4869" max="4869" width="14.109375" customWidth="1"/>
    <col min="4870" max="4871" width="8.77734375" customWidth="1"/>
    <col min="4872" max="4872" width="2" customWidth="1"/>
    <col min="4873" max="4873" width="14.77734375" customWidth="1"/>
    <col min="4874" max="4874" width="2" customWidth="1"/>
    <col min="4875" max="4875" width="14.77734375" customWidth="1"/>
    <col min="4876" max="4876" width="2.109375" customWidth="1"/>
    <col min="4877" max="4877" width="14.77734375" customWidth="1"/>
    <col min="4878" max="4878" width="2.109375" customWidth="1"/>
    <col min="4879" max="4879" width="14.77734375" customWidth="1"/>
    <col min="4880" max="4881" width="3.77734375" customWidth="1"/>
    <col min="4882" max="4882" width="12.44140625" customWidth="1"/>
    <col min="4883" max="4883" width="2.109375" customWidth="1"/>
    <col min="4884" max="4884" width="12.5546875" customWidth="1"/>
    <col min="4885" max="4885" width="2.109375" customWidth="1"/>
    <col min="4886" max="4886" width="12.77734375" customWidth="1"/>
    <col min="4887" max="4887" width="2.109375" customWidth="1"/>
    <col min="4888" max="4888" width="12.77734375" customWidth="1"/>
    <col min="4889" max="4889" width="2" customWidth="1"/>
    <col min="4890" max="4890" width="11.77734375" customWidth="1"/>
    <col min="4891" max="4891" width="11.44140625" customWidth="1"/>
    <col min="4892" max="4892" width="1.77734375" customWidth="1"/>
    <col min="4893" max="4893" width="11.77734375" customWidth="1"/>
    <col min="4894" max="4894" width="2.109375" customWidth="1"/>
    <col min="4895" max="4895" width="11.44140625" customWidth="1"/>
    <col min="4896" max="4896" width="0.5546875" customWidth="1"/>
    <col min="4897" max="4897" width="2.109375" customWidth="1"/>
    <col min="4898" max="4898" width="10.5546875" customWidth="1"/>
    <col min="4899" max="4899" width="11.109375" customWidth="1"/>
    <col min="4900" max="4900" width="2.109375" customWidth="1"/>
    <col min="4901" max="4901" width="11.109375" customWidth="1"/>
    <col min="4902" max="4902" width="2.109375" customWidth="1"/>
    <col min="4903" max="4903" width="12.44140625" customWidth="1"/>
    <col min="5123" max="5123" width="51" customWidth="1"/>
    <col min="5124" max="5124" width="2.109375" customWidth="1"/>
    <col min="5125" max="5125" width="14.109375" customWidth="1"/>
    <col min="5126" max="5127" width="8.77734375" customWidth="1"/>
    <col min="5128" max="5128" width="2" customWidth="1"/>
    <col min="5129" max="5129" width="14.77734375" customWidth="1"/>
    <col min="5130" max="5130" width="2" customWidth="1"/>
    <col min="5131" max="5131" width="14.77734375" customWidth="1"/>
    <col min="5132" max="5132" width="2.109375" customWidth="1"/>
    <col min="5133" max="5133" width="14.77734375" customWidth="1"/>
    <col min="5134" max="5134" width="2.109375" customWidth="1"/>
    <col min="5135" max="5135" width="14.77734375" customWidth="1"/>
    <col min="5136" max="5137" width="3.77734375" customWidth="1"/>
    <col min="5138" max="5138" width="12.44140625" customWidth="1"/>
    <col min="5139" max="5139" width="2.109375" customWidth="1"/>
    <col min="5140" max="5140" width="12.5546875" customWidth="1"/>
    <col min="5141" max="5141" width="2.109375" customWidth="1"/>
    <col min="5142" max="5142" width="12.77734375" customWidth="1"/>
    <col min="5143" max="5143" width="2.109375" customWidth="1"/>
    <col min="5144" max="5144" width="12.77734375" customWidth="1"/>
    <col min="5145" max="5145" width="2" customWidth="1"/>
    <col min="5146" max="5146" width="11.77734375" customWidth="1"/>
    <col min="5147" max="5147" width="11.44140625" customWidth="1"/>
    <col min="5148" max="5148" width="1.77734375" customWidth="1"/>
    <col min="5149" max="5149" width="11.77734375" customWidth="1"/>
    <col min="5150" max="5150" width="2.109375" customWidth="1"/>
    <col min="5151" max="5151" width="11.44140625" customWidth="1"/>
    <col min="5152" max="5152" width="0.5546875" customWidth="1"/>
    <col min="5153" max="5153" width="2.109375" customWidth="1"/>
    <col min="5154" max="5154" width="10.5546875" customWidth="1"/>
    <col min="5155" max="5155" width="11.109375" customWidth="1"/>
    <col min="5156" max="5156" width="2.109375" customWidth="1"/>
    <col min="5157" max="5157" width="11.109375" customWidth="1"/>
    <col min="5158" max="5158" width="2.109375" customWidth="1"/>
    <col min="5159" max="5159" width="12.44140625" customWidth="1"/>
    <col min="5379" max="5379" width="51" customWidth="1"/>
    <col min="5380" max="5380" width="2.109375" customWidth="1"/>
    <col min="5381" max="5381" width="14.109375" customWidth="1"/>
    <col min="5382" max="5383" width="8.77734375" customWidth="1"/>
    <col min="5384" max="5384" width="2" customWidth="1"/>
    <col min="5385" max="5385" width="14.77734375" customWidth="1"/>
    <col min="5386" max="5386" width="2" customWidth="1"/>
    <col min="5387" max="5387" width="14.77734375" customWidth="1"/>
    <col min="5388" max="5388" width="2.109375" customWidth="1"/>
    <col min="5389" max="5389" width="14.77734375" customWidth="1"/>
    <col min="5390" max="5390" width="2.109375" customWidth="1"/>
    <col min="5391" max="5391" width="14.77734375" customWidth="1"/>
    <col min="5392" max="5393" width="3.77734375" customWidth="1"/>
    <col min="5394" max="5394" width="12.44140625" customWidth="1"/>
    <col min="5395" max="5395" width="2.109375" customWidth="1"/>
    <col min="5396" max="5396" width="12.5546875" customWidth="1"/>
    <col min="5397" max="5397" width="2.109375" customWidth="1"/>
    <col min="5398" max="5398" width="12.77734375" customWidth="1"/>
    <col min="5399" max="5399" width="2.109375" customWidth="1"/>
    <col min="5400" max="5400" width="12.77734375" customWidth="1"/>
    <col min="5401" max="5401" width="2" customWidth="1"/>
    <col min="5402" max="5402" width="11.77734375" customWidth="1"/>
    <col min="5403" max="5403" width="11.44140625" customWidth="1"/>
    <col min="5404" max="5404" width="1.77734375" customWidth="1"/>
    <col min="5405" max="5405" width="11.77734375" customWidth="1"/>
    <col min="5406" max="5406" width="2.109375" customWidth="1"/>
    <col min="5407" max="5407" width="11.44140625" customWidth="1"/>
    <col min="5408" max="5408" width="0.5546875" customWidth="1"/>
    <col min="5409" max="5409" width="2.109375" customWidth="1"/>
    <col min="5410" max="5410" width="10.5546875" customWidth="1"/>
    <col min="5411" max="5411" width="11.109375" customWidth="1"/>
    <col min="5412" max="5412" width="2.109375" customWidth="1"/>
    <col min="5413" max="5413" width="11.109375" customWidth="1"/>
    <col min="5414" max="5414" width="2.109375" customWidth="1"/>
    <col min="5415" max="5415" width="12.44140625" customWidth="1"/>
    <col min="5635" max="5635" width="51" customWidth="1"/>
    <col min="5636" max="5636" width="2.109375" customWidth="1"/>
    <col min="5637" max="5637" width="14.109375" customWidth="1"/>
    <col min="5638" max="5639" width="8.77734375" customWidth="1"/>
    <col min="5640" max="5640" width="2" customWidth="1"/>
    <col min="5641" max="5641" width="14.77734375" customWidth="1"/>
    <col min="5642" max="5642" width="2" customWidth="1"/>
    <col min="5643" max="5643" width="14.77734375" customWidth="1"/>
    <col min="5644" max="5644" width="2.109375" customWidth="1"/>
    <col min="5645" max="5645" width="14.77734375" customWidth="1"/>
    <col min="5646" max="5646" width="2.109375" customWidth="1"/>
    <col min="5647" max="5647" width="14.77734375" customWidth="1"/>
    <col min="5648" max="5649" width="3.77734375" customWidth="1"/>
    <col min="5650" max="5650" width="12.44140625" customWidth="1"/>
    <col min="5651" max="5651" width="2.109375" customWidth="1"/>
    <col min="5652" max="5652" width="12.5546875" customWidth="1"/>
    <col min="5653" max="5653" width="2.109375" customWidth="1"/>
    <col min="5654" max="5654" width="12.77734375" customWidth="1"/>
    <col min="5655" max="5655" width="2.109375" customWidth="1"/>
    <col min="5656" max="5656" width="12.77734375" customWidth="1"/>
    <col min="5657" max="5657" width="2" customWidth="1"/>
    <col min="5658" max="5658" width="11.77734375" customWidth="1"/>
    <col min="5659" max="5659" width="11.44140625" customWidth="1"/>
    <col min="5660" max="5660" width="1.77734375" customWidth="1"/>
    <col min="5661" max="5661" width="11.77734375" customWidth="1"/>
    <col min="5662" max="5662" width="2.109375" customWidth="1"/>
    <col min="5663" max="5663" width="11.44140625" customWidth="1"/>
    <col min="5664" max="5664" width="0.5546875" customWidth="1"/>
    <col min="5665" max="5665" width="2.109375" customWidth="1"/>
    <col min="5666" max="5666" width="10.5546875" customWidth="1"/>
    <col min="5667" max="5667" width="11.109375" customWidth="1"/>
    <col min="5668" max="5668" width="2.109375" customWidth="1"/>
    <col min="5669" max="5669" width="11.109375" customWidth="1"/>
    <col min="5670" max="5670" width="2.109375" customWidth="1"/>
    <col min="5671" max="5671" width="12.44140625" customWidth="1"/>
    <col min="5891" max="5891" width="51" customWidth="1"/>
    <col min="5892" max="5892" width="2.109375" customWidth="1"/>
    <col min="5893" max="5893" width="14.109375" customWidth="1"/>
    <col min="5894" max="5895" width="8.77734375" customWidth="1"/>
    <col min="5896" max="5896" width="2" customWidth="1"/>
    <col min="5897" max="5897" width="14.77734375" customWidth="1"/>
    <col min="5898" max="5898" width="2" customWidth="1"/>
    <col min="5899" max="5899" width="14.77734375" customWidth="1"/>
    <col min="5900" max="5900" width="2.109375" customWidth="1"/>
    <col min="5901" max="5901" width="14.77734375" customWidth="1"/>
    <col min="5902" max="5902" width="2.109375" customWidth="1"/>
    <col min="5903" max="5903" width="14.77734375" customWidth="1"/>
    <col min="5904" max="5905" width="3.77734375" customWidth="1"/>
    <col min="5906" max="5906" width="12.44140625" customWidth="1"/>
    <col min="5907" max="5907" width="2.109375" customWidth="1"/>
    <col min="5908" max="5908" width="12.5546875" customWidth="1"/>
    <col min="5909" max="5909" width="2.109375" customWidth="1"/>
    <col min="5910" max="5910" width="12.77734375" customWidth="1"/>
    <col min="5911" max="5911" width="2.109375" customWidth="1"/>
    <col min="5912" max="5912" width="12.77734375" customWidth="1"/>
    <col min="5913" max="5913" width="2" customWidth="1"/>
    <col min="5914" max="5914" width="11.77734375" customWidth="1"/>
    <col min="5915" max="5915" width="11.44140625" customWidth="1"/>
    <col min="5916" max="5916" width="1.77734375" customWidth="1"/>
    <col min="5917" max="5917" width="11.77734375" customWidth="1"/>
    <col min="5918" max="5918" width="2.109375" customWidth="1"/>
    <col min="5919" max="5919" width="11.44140625" customWidth="1"/>
    <col min="5920" max="5920" width="0.5546875" customWidth="1"/>
    <col min="5921" max="5921" width="2.109375" customWidth="1"/>
    <col min="5922" max="5922" width="10.5546875" customWidth="1"/>
    <col min="5923" max="5923" width="11.109375" customWidth="1"/>
    <col min="5924" max="5924" width="2.109375" customWidth="1"/>
    <col min="5925" max="5925" width="11.109375" customWidth="1"/>
    <col min="5926" max="5926" width="2.109375" customWidth="1"/>
    <col min="5927" max="5927" width="12.44140625" customWidth="1"/>
    <col min="6147" max="6147" width="51" customWidth="1"/>
    <col min="6148" max="6148" width="2.109375" customWidth="1"/>
    <col min="6149" max="6149" width="14.109375" customWidth="1"/>
    <col min="6150" max="6151" width="8.77734375" customWidth="1"/>
    <col min="6152" max="6152" width="2" customWidth="1"/>
    <col min="6153" max="6153" width="14.77734375" customWidth="1"/>
    <col min="6154" max="6154" width="2" customWidth="1"/>
    <col min="6155" max="6155" width="14.77734375" customWidth="1"/>
    <col min="6156" max="6156" width="2.109375" customWidth="1"/>
    <col min="6157" max="6157" width="14.77734375" customWidth="1"/>
    <col min="6158" max="6158" width="2.109375" customWidth="1"/>
    <col min="6159" max="6159" width="14.77734375" customWidth="1"/>
    <col min="6160" max="6161" width="3.77734375" customWidth="1"/>
    <col min="6162" max="6162" width="12.44140625" customWidth="1"/>
    <col min="6163" max="6163" width="2.109375" customWidth="1"/>
    <col min="6164" max="6164" width="12.5546875" customWidth="1"/>
    <col min="6165" max="6165" width="2.109375" customWidth="1"/>
    <col min="6166" max="6166" width="12.77734375" customWidth="1"/>
    <col min="6167" max="6167" width="2.109375" customWidth="1"/>
    <col min="6168" max="6168" width="12.77734375" customWidth="1"/>
    <col min="6169" max="6169" width="2" customWidth="1"/>
    <col min="6170" max="6170" width="11.77734375" customWidth="1"/>
    <col min="6171" max="6171" width="11.44140625" customWidth="1"/>
    <col min="6172" max="6172" width="1.77734375" customWidth="1"/>
    <col min="6173" max="6173" width="11.77734375" customWidth="1"/>
    <col min="6174" max="6174" width="2.109375" customWidth="1"/>
    <col min="6175" max="6175" width="11.44140625" customWidth="1"/>
    <col min="6176" max="6176" width="0.5546875" customWidth="1"/>
    <col min="6177" max="6177" width="2.109375" customWidth="1"/>
    <col min="6178" max="6178" width="10.5546875" customWidth="1"/>
    <col min="6179" max="6179" width="11.109375" customWidth="1"/>
    <col min="6180" max="6180" width="2.109375" customWidth="1"/>
    <col min="6181" max="6181" width="11.109375" customWidth="1"/>
    <col min="6182" max="6182" width="2.109375" customWidth="1"/>
    <col min="6183" max="6183" width="12.44140625" customWidth="1"/>
    <col min="6403" max="6403" width="51" customWidth="1"/>
    <col min="6404" max="6404" width="2.109375" customWidth="1"/>
    <col min="6405" max="6405" width="14.109375" customWidth="1"/>
    <col min="6406" max="6407" width="8.77734375" customWidth="1"/>
    <col min="6408" max="6408" width="2" customWidth="1"/>
    <col min="6409" max="6409" width="14.77734375" customWidth="1"/>
    <col min="6410" max="6410" width="2" customWidth="1"/>
    <col min="6411" max="6411" width="14.77734375" customWidth="1"/>
    <col min="6412" max="6412" width="2.109375" customWidth="1"/>
    <col min="6413" max="6413" width="14.77734375" customWidth="1"/>
    <col min="6414" max="6414" width="2.109375" customWidth="1"/>
    <col min="6415" max="6415" width="14.77734375" customWidth="1"/>
    <col min="6416" max="6417" width="3.77734375" customWidth="1"/>
    <col min="6418" max="6418" width="12.44140625" customWidth="1"/>
    <col min="6419" max="6419" width="2.109375" customWidth="1"/>
    <col min="6420" max="6420" width="12.5546875" customWidth="1"/>
    <col min="6421" max="6421" width="2.109375" customWidth="1"/>
    <col min="6422" max="6422" width="12.77734375" customWidth="1"/>
    <col min="6423" max="6423" width="2.109375" customWidth="1"/>
    <col min="6424" max="6424" width="12.77734375" customWidth="1"/>
    <col min="6425" max="6425" width="2" customWidth="1"/>
    <col min="6426" max="6426" width="11.77734375" customWidth="1"/>
    <col min="6427" max="6427" width="11.44140625" customWidth="1"/>
    <col min="6428" max="6428" width="1.77734375" customWidth="1"/>
    <col min="6429" max="6429" width="11.77734375" customWidth="1"/>
    <col min="6430" max="6430" width="2.109375" customWidth="1"/>
    <col min="6431" max="6431" width="11.44140625" customWidth="1"/>
    <col min="6432" max="6432" width="0.5546875" customWidth="1"/>
    <col min="6433" max="6433" width="2.109375" customWidth="1"/>
    <col min="6434" max="6434" width="10.5546875" customWidth="1"/>
    <col min="6435" max="6435" width="11.109375" customWidth="1"/>
    <col min="6436" max="6436" width="2.109375" customWidth="1"/>
    <col min="6437" max="6437" width="11.109375" customWidth="1"/>
    <col min="6438" max="6438" width="2.109375" customWidth="1"/>
    <col min="6439" max="6439" width="12.44140625" customWidth="1"/>
    <col min="6659" max="6659" width="51" customWidth="1"/>
    <col min="6660" max="6660" width="2.109375" customWidth="1"/>
    <col min="6661" max="6661" width="14.109375" customWidth="1"/>
    <col min="6662" max="6663" width="8.77734375" customWidth="1"/>
    <col min="6664" max="6664" width="2" customWidth="1"/>
    <col min="6665" max="6665" width="14.77734375" customWidth="1"/>
    <col min="6666" max="6666" width="2" customWidth="1"/>
    <col min="6667" max="6667" width="14.77734375" customWidth="1"/>
    <col min="6668" max="6668" width="2.109375" customWidth="1"/>
    <col min="6669" max="6669" width="14.77734375" customWidth="1"/>
    <col min="6670" max="6670" width="2.109375" customWidth="1"/>
    <col min="6671" max="6671" width="14.77734375" customWidth="1"/>
    <col min="6672" max="6673" width="3.77734375" customWidth="1"/>
    <col min="6674" max="6674" width="12.44140625" customWidth="1"/>
    <col min="6675" max="6675" width="2.109375" customWidth="1"/>
    <col min="6676" max="6676" width="12.5546875" customWidth="1"/>
    <col min="6677" max="6677" width="2.109375" customWidth="1"/>
    <col min="6678" max="6678" width="12.77734375" customWidth="1"/>
    <col min="6679" max="6679" width="2.109375" customWidth="1"/>
    <col min="6680" max="6680" width="12.77734375" customWidth="1"/>
    <col min="6681" max="6681" width="2" customWidth="1"/>
    <col min="6682" max="6682" width="11.77734375" customWidth="1"/>
    <col min="6683" max="6683" width="11.44140625" customWidth="1"/>
    <col min="6684" max="6684" width="1.77734375" customWidth="1"/>
    <col min="6685" max="6685" width="11.77734375" customWidth="1"/>
    <col min="6686" max="6686" width="2.109375" customWidth="1"/>
    <col min="6687" max="6687" width="11.44140625" customWidth="1"/>
    <col min="6688" max="6688" width="0.5546875" customWidth="1"/>
    <col min="6689" max="6689" width="2.109375" customWidth="1"/>
    <col min="6690" max="6690" width="10.5546875" customWidth="1"/>
    <col min="6691" max="6691" width="11.109375" customWidth="1"/>
    <col min="6692" max="6692" width="2.109375" customWidth="1"/>
    <col min="6693" max="6693" width="11.109375" customWidth="1"/>
    <col min="6694" max="6694" width="2.109375" customWidth="1"/>
    <col min="6695" max="6695" width="12.44140625" customWidth="1"/>
    <col min="6915" max="6915" width="51" customWidth="1"/>
    <col min="6916" max="6916" width="2.109375" customWidth="1"/>
    <col min="6917" max="6917" width="14.109375" customWidth="1"/>
    <col min="6918" max="6919" width="8.77734375" customWidth="1"/>
    <col min="6920" max="6920" width="2" customWidth="1"/>
    <col min="6921" max="6921" width="14.77734375" customWidth="1"/>
    <col min="6922" max="6922" width="2" customWidth="1"/>
    <col min="6923" max="6923" width="14.77734375" customWidth="1"/>
    <col min="6924" max="6924" width="2.109375" customWidth="1"/>
    <col min="6925" max="6925" width="14.77734375" customWidth="1"/>
    <col min="6926" max="6926" width="2.109375" customWidth="1"/>
    <col min="6927" max="6927" width="14.77734375" customWidth="1"/>
    <col min="6928" max="6929" width="3.77734375" customWidth="1"/>
    <col min="6930" max="6930" width="12.44140625" customWidth="1"/>
    <col min="6931" max="6931" width="2.109375" customWidth="1"/>
    <col min="6932" max="6932" width="12.5546875" customWidth="1"/>
    <col min="6933" max="6933" width="2.109375" customWidth="1"/>
    <col min="6934" max="6934" width="12.77734375" customWidth="1"/>
    <col min="6935" max="6935" width="2.109375" customWidth="1"/>
    <col min="6936" max="6936" width="12.77734375" customWidth="1"/>
    <col min="6937" max="6937" width="2" customWidth="1"/>
    <col min="6938" max="6938" width="11.77734375" customWidth="1"/>
    <col min="6939" max="6939" width="11.44140625" customWidth="1"/>
    <col min="6940" max="6940" width="1.77734375" customWidth="1"/>
    <col min="6941" max="6941" width="11.77734375" customWidth="1"/>
    <col min="6942" max="6942" width="2.109375" customWidth="1"/>
    <col min="6943" max="6943" width="11.44140625" customWidth="1"/>
    <col min="6944" max="6944" width="0.5546875" customWidth="1"/>
    <col min="6945" max="6945" width="2.109375" customWidth="1"/>
    <col min="6946" max="6946" width="10.5546875" customWidth="1"/>
    <col min="6947" max="6947" width="11.109375" customWidth="1"/>
    <col min="6948" max="6948" width="2.109375" customWidth="1"/>
    <col min="6949" max="6949" width="11.109375" customWidth="1"/>
    <col min="6950" max="6950" width="2.109375" customWidth="1"/>
    <col min="6951" max="6951" width="12.44140625" customWidth="1"/>
    <col min="7171" max="7171" width="51" customWidth="1"/>
    <col min="7172" max="7172" width="2.109375" customWidth="1"/>
    <col min="7173" max="7173" width="14.109375" customWidth="1"/>
    <col min="7174" max="7175" width="8.77734375" customWidth="1"/>
    <col min="7176" max="7176" width="2" customWidth="1"/>
    <col min="7177" max="7177" width="14.77734375" customWidth="1"/>
    <col min="7178" max="7178" width="2" customWidth="1"/>
    <col min="7179" max="7179" width="14.77734375" customWidth="1"/>
    <col min="7180" max="7180" width="2.109375" customWidth="1"/>
    <col min="7181" max="7181" width="14.77734375" customWidth="1"/>
    <col min="7182" max="7182" width="2.109375" customWidth="1"/>
    <col min="7183" max="7183" width="14.77734375" customWidth="1"/>
    <col min="7184" max="7185" width="3.77734375" customWidth="1"/>
    <col min="7186" max="7186" width="12.44140625" customWidth="1"/>
    <col min="7187" max="7187" width="2.109375" customWidth="1"/>
    <col min="7188" max="7188" width="12.5546875" customWidth="1"/>
    <col min="7189" max="7189" width="2.109375" customWidth="1"/>
    <col min="7190" max="7190" width="12.77734375" customWidth="1"/>
    <col min="7191" max="7191" width="2.109375" customWidth="1"/>
    <col min="7192" max="7192" width="12.77734375" customWidth="1"/>
    <col min="7193" max="7193" width="2" customWidth="1"/>
    <col min="7194" max="7194" width="11.77734375" customWidth="1"/>
    <col min="7195" max="7195" width="11.44140625" customWidth="1"/>
    <col min="7196" max="7196" width="1.77734375" customWidth="1"/>
    <col min="7197" max="7197" width="11.77734375" customWidth="1"/>
    <col min="7198" max="7198" width="2.109375" customWidth="1"/>
    <col min="7199" max="7199" width="11.44140625" customWidth="1"/>
    <col min="7200" max="7200" width="0.5546875" customWidth="1"/>
    <col min="7201" max="7201" width="2.109375" customWidth="1"/>
    <col min="7202" max="7202" width="10.5546875" customWidth="1"/>
    <col min="7203" max="7203" width="11.109375" customWidth="1"/>
    <col min="7204" max="7204" width="2.109375" customWidth="1"/>
    <col min="7205" max="7205" width="11.109375" customWidth="1"/>
    <col min="7206" max="7206" width="2.109375" customWidth="1"/>
    <col min="7207" max="7207" width="12.44140625" customWidth="1"/>
    <col min="7427" max="7427" width="51" customWidth="1"/>
    <col min="7428" max="7428" width="2.109375" customWidth="1"/>
    <col min="7429" max="7429" width="14.109375" customWidth="1"/>
    <col min="7430" max="7431" width="8.77734375" customWidth="1"/>
    <col min="7432" max="7432" width="2" customWidth="1"/>
    <col min="7433" max="7433" width="14.77734375" customWidth="1"/>
    <col min="7434" max="7434" width="2" customWidth="1"/>
    <col min="7435" max="7435" width="14.77734375" customWidth="1"/>
    <col min="7436" max="7436" width="2.109375" customWidth="1"/>
    <col min="7437" max="7437" width="14.77734375" customWidth="1"/>
    <col min="7438" max="7438" width="2.109375" customWidth="1"/>
    <col min="7439" max="7439" width="14.77734375" customWidth="1"/>
    <col min="7440" max="7441" width="3.77734375" customWidth="1"/>
    <col min="7442" max="7442" width="12.44140625" customWidth="1"/>
    <col min="7443" max="7443" width="2.109375" customWidth="1"/>
    <col min="7444" max="7444" width="12.5546875" customWidth="1"/>
    <col min="7445" max="7445" width="2.109375" customWidth="1"/>
    <col min="7446" max="7446" width="12.77734375" customWidth="1"/>
    <col min="7447" max="7447" width="2.109375" customWidth="1"/>
    <col min="7448" max="7448" width="12.77734375" customWidth="1"/>
    <col min="7449" max="7449" width="2" customWidth="1"/>
    <col min="7450" max="7450" width="11.77734375" customWidth="1"/>
    <col min="7451" max="7451" width="11.44140625" customWidth="1"/>
    <col min="7452" max="7452" width="1.77734375" customWidth="1"/>
    <col min="7453" max="7453" width="11.77734375" customWidth="1"/>
    <col min="7454" max="7454" width="2.109375" customWidth="1"/>
    <col min="7455" max="7455" width="11.44140625" customWidth="1"/>
    <col min="7456" max="7456" width="0.5546875" customWidth="1"/>
    <col min="7457" max="7457" width="2.109375" customWidth="1"/>
    <col min="7458" max="7458" width="10.5546875" customWidth="1"/>
    <col min="7459" max="7459" width="11.109375" customWidth="1"/>
    <col min="7460" max="7460" width="2.109375" customWidth="1"/>
    <col min="7461" max="7461" width="11.109375" customWidth="1"/>
    <col min="7462" max="7462" width="2.109375" customWidth="1"/>
    <col min="7463" max="7463" width="12.44140625" customWidth="1"/>
    <col min="7683" max="7683" width="51" customWidth="1"/>
    <col min="7684" max="7684" width="2.109375" customWidth="1"/>
    <col min="7685" max="7685" width="14.109375" customWidth="1"/>
    <col min="7686" max="7687" width="8.77734375" customWidth="1"/>
    <col min="7688" max="7688" width="2" customWidth="1"/>
    <col min="7689" max="7689" width="14.77734375" customWidth="1"/>
    <col min="7690" max="7690" width="2" customWidth="1"/>
    <col min="7691" max="7691" width="14.77734375" customWidth="1"/>
    <col min="7692" max="7692" width="2.109375" customWidth="1"/>
    <col min="7693" max="7693" width="14.77734375" customWidth="1"/>
    <col min="7694" max="7694" width="2.109375" customWidth="1"/>
    <col min="7695" max="7695" width="14.77734375" customWidth="1"/>
    <col min="7696" max="7697" width="3.77734375" customWidth="1"/>
    <col min="7698" max="7698" width="12.44140625" customWidth="1"/>
    <col min="7699" max="7699" width="2.109375" customWidth="1"/>
    <col min="7700" max="7700" width="12.5546875" customWidth="1"/>
    <col min="7701" max="7701" width="2.109375" customWidth="1"/>
    <col min="7702" max="7702" width="12.77734375" customWidth="1"/>
    <col min="7703" max="7703" width="2.109375" customWidth="1"/>
    <col min="7704" max="7704" width="12.77734375" customWidth="1"/>
    <col min="7705" max="7705" width="2" customWidth="1"/>
    <col min="7706" max="7706" width="11.77734375" customWidth="1"/>
    <col min="7707" max="7707" width="11.44140625" customWidth="1"/>
    <col min="7708" max="7708" width="1.77734375" customWidth="1"/>
    <col min="7709" max="7709" width="11.77734375" customWidth="1"/>
    <col min="7710" max="7710" width="2.109375" customWidth="1"/>
    <col min="7711" max="7711" width="11.44140625" customWidth="1"/>
    <col min="7712" max="7712" width="0.5546875" customWidth="1"/>
    <col min="7713" max="7713" width="2.109375" customWidth="1"/>
    <col min="7714" max="7714" width="10.5546875" customWidth="1"/>
    <col min="7715" max="7715" width="11.109375" customWidth="1"/>
    <col min="7716" max="7716" width="2.109375" customWidth="1"/>
    <col min="7717" max="7717" width="11.109375" customWidth="1"/>
    <col min="7718" max="7718" width="2.109375" customWidth="1"/>
    <col min="7719" max="7719" width="12.44140625" customWidth="1"/>
    <col min="7939" max="7939" width="51" customWidth="1"/>
    <col min="7940" max="7940" width="2.109375" customWidth="1"/>
    <col min="7941" max="7941" width="14.109375" customWidth="1"/>
    <col min="7942" max="7943" width="8.77734375" customWidth="1"/>
    <col min="7944" max="7944" width="2" customWidth="1"/>
    <col min="7945" max="7945" width="14.77734375" customWidth="1"/>
    <col min="7946" max="7946" width="2" customWidth="1"/>
    <col min="7947" max="7947" width="14.77734375" customWidth="1"/>
    <col min="7948" max="7948" width="2.109375" customWidth="1"/>
    <col min="7949" max="7949" width="14.77734375" customWidth="1"/>
    <col min="7950" max="7950" width="2.109375" customWidth="1"/>
    <col min="7951" max="7951" width="14.77734375" customWidth="1"/>
    <col min="7952" max="7953" width="3.77734375" customWidth="1"/>
    <col min="7954" max="7954" width="12.44140625" customWidth="1"/>
    <col min="7955" max="7955" width="2.109375" customWidth="1"/>
    <col min="7956" max="7956" width="12.5546875" customWidth="1"/>
    <col min="7957" max="7957" width="2.109375" customWidth="1"/>
    <col min="7958" max="7958" width="12.77734375" customWidth="1"/>
    <col min="7959" max="7959" width="2.109375" customWidth="1"/>
    <col min="7960" max="7960" width="12.77734375" customWidth="1"/>
    <col min="7961" max="7961" width="2" customWidth="1"/>
    <col min="7962" max="7962" width="11.77734375" customWidth="1"/>
    <col min="7963" max="7963" width="11.44140625" customWidth="1"/>
    <col min="7964" max="7964" width="1.77734375" customWidth="1"/>
    <col min="7965" max="7965" width="11.77734375" customWidth="1"/>
    <col min="7966" max="7966" width="2.109375" customWidth="1"/>
    <col min="7967" max="7967" width="11.44140625" customWidth="1"/>
    <col min="7968" max="7968" width="0.5546875" customWidth="1"/>
    <col min="7969" max="7969" width="2.109375" customWidth="1"/>
    <col min="7970" max="7970" width="10.5546875" customWidth="1"/>
    <col min="7971" max="7971" width="11.109375" customWidth="1"/>
    <col min="7972" max="7972" width="2.109375" customWidth="1"/>
    <col min="7973" max="7973" width="11.109375" customWidth="1"/>
    <col min="7974" max="7974" width="2.109375" customWidth="1"/>
    <col min="7975" max="7975" width="12.44140625" customWidth="1"/>
    <col min="8195" max="8195" width="51" customWidth="1"/>
    <col min="8196" max="8196" width="2.109375" customWidth="1"/>
    <col min="8197" max="8197" width="14.109375" customWidth="1"/>
    <col min="8198" max="8199" width="8.77734375" customWidth="1"/>
    <col min="8200" max="8200" width="2" customWidth="1"/>
    <col min="8201" max="8201" width="14.77734375" customWidth="1"/>
    <col min="8202" max="8202" width="2" customWidth="1"/>
    <col min="8203" max="8203" width="14.77734375" customWidth="1"/>
    <col min="8204" max="8204" width="2.109375" customWidth="1"/>
    <col min="8205" max="8205" width="14.77734375" customWidth="1"/>
    <col min="8206" max="8206" width="2.109375" customWidth="1"/>
    <col min="8207" max="8207" width="14.77734375" customWidth="1"/>
    <col min="8208" max="8209" width="3.77734375" customWidth="1"/>
    <col min="8210" max="8210" width="12.44140625" customWidth="1"/>
    <col min="8211" max="8211" width="2.109375" customWidth="1"/>
    <col min="8212" max="8212" width="12.5546875" customWidth="1"/>
    <col min="8213" max="8213" width="2.109375" customWidth="1"/>
    <col min="8214" max="8214" width="12.77734375" customWidth="1"/>
    <col min="8215" max="8215" width="2.109375" customWidth="1"/>
    <col min="8216" max="8216" width="12.77734375" customWidth="1"/>
    <col min="8217" max="8217" width="2" customWidth="1"/>
    <col min="8218" max="8218" width="11.77734375" customWidth="1"/>
    <col min="8219" max="8219" width="11.44140625" customWidth="1"/>
    <col min="8220" max="8220" width="1.77734375" customWidth="1"/>
    <col min="8221" max="8221" width="11.77734375" customWidth="1"/>
    <col min="8222" max="8222" width="2.109375" customWidth="1"/>
    <col min="8223" max="8223" width="11.44140625" customWidth="1"/>
    <col min="8224" max="8224" width="0.5546875" customWidth="1"/>
    <col min="8225" max="8225" width="2.109375" customWidth="1"/>
    <col min="8226" max="8226" width="10.5546875" customWidth="1"/>
    <col min="8227" max="8227" width="11.109375" customWidth="1"/>
    <col min="8228" max="8228" width="2.109375" customWidth="1"/>
    <col min="8229" max="8229" width="11.109375" customWidth="1"/>
    <col min="8230" max="8230" width="2.109375" customWidth="1"/>
    <col min="8231" max="8231" width="12.44140625" customWidth="1"/>
    <col min="8451" max="8451" width="51" customWidth="1"/>
    <col min="8452" max="8452" width="2.109375" customWidth="1"/>
    <col min="8453" max="8453" width="14.109375" customWidth="1"/>
    <col min="8454" max="8455" width="8.77734375" customWidth="1"/>
    <col min="8456" max="8456" width="2" customWidth="1"/>
    <col min="8457" max="8457" width="14.77734375" customWidth="1"/>
    <col min="8458" max="8458" width="2" customWidth="1"/>
    <col min="8459" max="8459" width="14.77734375" customWidth="1"/>
    <col min="8460" max="8460" width="2.109375" customWidth="1"/>
    <col min="8461" max="8461" width="14.77734375" customWidth="1"/>
    <col min="8462" max="8462" width="2.109375" customWidth="1"/>
    <col min="8463" max="8463" width="14.77734375" customWidth="1"/>
    <col min="8464" max="8465" width="3.77734375" customWidth="1"/>
    <col min="8466" max="8466" width="12.44140625" customWidth="1"/>
    <col min="8467" max="8467" width="2.109375" customWidth="1"/>
    <col min="8468" max="8468" width="12.5546875" customWidth="1"/>
    <col min="8469" max="8469" width="2.109375" customWidth="1"/>
    <col min="8470" max="8470" width="12.77734375" customWidth="1"/>
    <col min="8471" max="8471" width="2.109375" customWidth="1"/>
    <col min="8472" max="8472" width="12.77734375" customWidth="1"/>
    <col min="8473" max="8473" width="2" customWidth="1"/>
    <col min="8474" max="8474" width="11.77734375" customWidth="1"/>
    <col min="8475" max="8475" width="11.44140625" customWidth="1"/>
    <col min="8476" max="8476" width="1.77734375" customWidth="1"/>
    <col min="8477" max="8477" width="11.77734375" customWidth="1"/>
    <col min="8478" max="8478" width="2.109375" customWidth="1"/>
    <col min="8479" max="8479" width="11.44140625" customWidth="1"/>
    <col min="8480" max="8480" width="0.5546875" customWidth="1"/>
    <col min="8481" max="8481" width="2.109375" customWidth="1"/>
    <col min="8482" max="8482" width="10.5546875" customWidth="1"/>
    <col min="8483" max="8483" width="11.109375" customWidth="1"/>
    <col min="8484" max="8484" width="2.109375" customWidth="1"/>
    <col min="8485" max="8485" width="11.109375" customWidth="1"/>
    <col min="8486" max="8486" width="2.109375" customWidth="1"/>
    <col min="8487" max="8487" width="12.44140625" customWidth="1"/>
    <col min="8707" max="8707" width="51" customWidth="1"/>
    <col min="8708" max="8708" width="2.109375" customWidth="1"/>
    <col min="8709" max="8709" width="14.109375" customWidth="1"/>
    <col min="8710" max="8711" width="8.77734375" customWidth="1"/>
    <col min="8712" max="8712" width="2" customWidth="1"/>
    <col min="8713" max="8713" width="14.77734375" customWidth="1"/>
    <col min="8714" max="8714" width="2" customWidth="1"/>
    <col min="8715" max="8715" width="14.77734375" customWidth="1"/>
    <col min="8716" max="8716" width="2.109375" customWidth="1"/>
    <col min="8717" max="8717" width="14.77734375" customWidth="1"/>
    <col min="8718" max="8718" width="2.109375" customWidth="1"/>
    <col min="8719" max="8719" width="14.77734375" customWidth="1"/>
    <col min="8720" max="8721" width="3.77734375" customWidth="1"/>
    <col min="8722" max="8722" width="12.44140625" customWidth="1"/>
    <col min="8723" max="8723" width="2.109375" customWidth="1"/>
    <col min="8724" max="8724" width="12.5546875" customWidth="1"/>
    <col min="8725" max="8725" width="2.109375" customWidth="1"/>
    <col min="8726" max="8726" width="12.77734375" customWidth="1"/>
    <col min="8727" max="8727" width="2.109375" customWidth="1"/>
    <col min="8728" max="8728" width="12.77734375" customWidth="1"/>
    <col min="8729" max="8729" width="2" customWidth="1"/>
    <col min="8730" max="8730" width="11.77734375" customWidth="1"/>
    <col min="8731" max="8731" width="11.44140625" customWidth="1"/>
    <col min="8732" max="8732" width="1.77734375" customWidth="1"/>
    <col min="8733" max="8733" width="11.77734375" customWidth="1"/>
    <col min="8734" max="8734" width="2.109375" customWidth="1"/>
    <col min="8735" max="8735" width="11.44140625" customWidth="1"/>
    <col min="8736" max="8736" width="0.5546875" customWidth="1"/>
    <col min="8737" max="8737" width="2.109375" customWidth="1"/>
    <col min="8738" max="8738" width="10.5546875" customWidth="1"/>
    <col min="8739" max="8739" width="11.109375" customWidth="1"/>
    <col min="8740" max="8740" width="2.109375" customWidth="1"/>
    <col min="8741" max="8741" width="11.109375" customWidth="1"/>
    <col min="8742" max="8742" width="2.109375" customWidth="1"/>
    <col min="8743" max="8743" width="12.44140625" customWidth="1"/>
    <col min="8963" max="8963" width="51" customWidth="1"/>
    <col min="8964" max="8964" width="2.109375" customWidth="1"/>
    <col min="8965" max="8965" width="14.109375" customWidth="1"/>
    <col min="8966" max="8967" width="8.77734375" customWidth="1"/>
    <col min="8968" max="8968" width="2" customWidth="1"/>
    <col min="8969" max="8969" width="14.77734375" customWidth="1"/>
    <col min="8970" max="8970" width="2" customWidth="1"/>
    <col min="8971" max="8971" width="14.77734375" customWidth="1"/>
    <col min="8972" max="8972" width="2.109375" customWidth="1"/>
    <col min="8973" max="8973" width="14.77734375" customWidth="1"/>
    <col min="8974" max="8974" width="2.109375" customWidth="1"/>
    <col min="8975" max="8975" width="14.77734375" customWidth="1"/>
    <col min="8976" max="8977" width="3.77734375" customWidth="1"/>
    <col min="8978" max="8978" width="12.44140625" customWidth="1"/>
    <col min="8979" max="8979" width="2.109375" customWidth="1"/>
    <col min="8980" max="8980" width="12.5546875" customWidth="1"/>
    <col min="8981" max="8981" width="2.109375" customWidth="1"/>
    <col min="8982" max="8982" width="12.77734375" customWidth="1"/>
    <col min="8983" max="8983" width="2.109375" customWidth="1"/>
    <col min="8984" max="8984" width="12.77734375" customWidth="1"/>
    <col min="8985" max="8985" width="2" customWidth="1"/>
    <col min="8986" max="8986" width="11.77734375" customWidth="1"/>
    <col min="8987" max="8987" width="11.44140625" customWidth="1"/>
    <col min="8988" max="8988" width="1.77734375" customWidth="1"/>
    <col min="8989" max="8989" width="11.77734375" customWidth="1"/>
    <col min="8990" max="8990" width="2.109375" customWidth="1"/>
    <col min="8991" max="8991" width="11.44140625" customWidth="1"/>
    <col min="8992" max="8992" width="0.5546875" customWidth="1"/>
    <col min="8993" max="8993" width="2.109375" customWidth="1"/>
    <col min="8994" max="8994" width="10.5546875" customWidth="1"/>
    <col min="8995" max="8995" width="11.109375" customWidth="1"/>
    <col min="8996" max="8996" width="2.109375" customWidth="1"/>
    <col min="8997" max="8997" width="11.109375" customWidth="1"/>
    <col min="8998" max="8998" width="2.109375" customWidth="1"/>
    <col min="8999" max="8999" width="12.44140625" customWidth="1"/>
    <col min="9219" max="9219" width="51" customWidth="1"/>
    <col min="9220" max="9220" width="2.109375" customWidth="1"/>
    <col min="9221" max="9221" width="14.109375" customWidth="1"/>
    <col min="9222" max="9223" width="8.77734375" customWidth="1"/>
    <col min="9224" max="9224" width="2" customWidth="1"/>
    <col min="9225" max="9225" width="14.77734375" customWidth="1"/>
    <col min="9226" max="9226" width="2" customWidth="1"/>
    <col min="9227" max="9227" width="14.77734375" customWidth="1"/>
    <col min="9228" max="9228" width="2.109375" customWidth="1"/>
    <col min="9229" max="9229" width="14.77734375" customWidth="1"/>
    <col min="9230" max="9230" width="2.109375" customWidth="1"/>
    <col min="9231" max="9231" width="14.77734375" customWidth="1"/>
    <col min="9232" max="9233" width="3.77734375" customWidth="1"/>
    <col min="9234" max="9234" width="12.44140625" customWidth="1"/>
    <col min="9235" max="9235" width="2.109375" customWidth="1"/>
    <col min="9236" max="9236" width="12.5546875" customWidth="1"/>
    <col min="9237" max="9237" width="2.109375" customWidth="1"/>
    <col min="9238" max="9238" width="12.77734375" customWidth="1"/>
    <col min="9239" max="9239" width="2.109375" customWidth="1"/>
    <col min="9240" max="9240" width="12.77734375" customWidth="1"/>
    <col min="9241" max="9241" width="2" customWidth="1"/>
    <col min="9242" max="9242" width="11.77734375" customWidth="1"/>
    <col min="9243" max="9243" width="11.44140625" customWidth="1"/>
    <col min="9244" max="9244" width="1.77734375" customWidth="1"/>
    <col min="9245" max="9245" width="11.77734375" customWidth="1"/>
    <col min="9246" max="9246" width="2.109375" customWidth="1"/>
    <col min="9247" max="9247" width="11.44140625" customWidth="1"/>
    <col min="9248" max="9248" width="0.5546875" customWidth="1"/>
    <col min="9249" max="9249" width="2.109375" customWidth="1"/>
    <col min="9250" max="9250" width="10.5546875" customWidth="1"/>
    <col min="9251" max="9251" width="11.109375" customWidth="1"/>
    <col min="9252" max="9252" width="2.109375" customWidth="1"/>
    <col min="9253" max="9253" width="11.109375" customWidth="1"/>
    <col min="9254" max="9254" width="2.109375" customWidth="1"/>
    <col min="9255" max="9255" width="12.44140625" customWidth="1"/>
    <col min="9475" max="9475" width="51" customWidth="1"/>
    <col min="9476" max="9476" width="2.109375" customWidth="1"/>
    <col min="9477" max="9477" width="14.109375" customWidth="1"/>
    <col min="9478" max="9479" width="8.77734375" customWidth="1"/>
    <col min="9480" max="9480" width="2" customWidth="1"/>
    <col min="9481" max="9481" width="14.77734375" customWidth="1"/>
    <col min="9482" max="9482" width="2" customWidth="1"/>
    <col min="9483" max="9483" width="14.77734375" customWidth="1"/>
    <col min="9484" max="9484" width="2.109375" customWidth="1"/>
    <col min="9485" max="9485" width="14.77734375" customWidth="1"/>
    <col min="9486" max="9486" width="2.109375" customWidth="1"/>
    <col min="9487" max="9487" width="14.77734375" customWidth="1"/>
    <col min="9488" max="9489" width="3.77734375" customWidth="1"/>
    <col min="9490" max="9490" width="12.44140625" customWidth="1"/>
    <col min="9491" max="9491" width="2.109375" customWidth="1"/>
    <col min="9492" max="9492" width="12.5546875" customWidth="1"/>
    <col min="9493" max="9493" width="2.109375" customWidth="1"/>
    <col min="9494" max="9494" width="12.77734375" customWidth="1"/>
    <col min="9495" max="9495" width="2.109375" customWidth="1"/>
    <col min="9496" max="9496" width="12.77734375" customWidth="1"/>
    <col min="9497" max="9497" width="2" customWidth="1"/>
    <col min="9498" max="9498" width="11.77734375" customWidth="1"/>
    <col min="9499" max="9499" width="11.44140625" customWidth="1"/>
    <col min="9500" max="9500" width="1.77734375" customWidth="1"/>
    <col min="9501" max="9501" width="11.77734375" customWidth="1"/>
    <col min="9502" max="9502" width="2.109375" customWidth="1"/>
    <col min="9503" max="9503" width="11.44140625" customWidth="1"/>
    <col min="9504" max="9504" width="0.5546875" customWidth="1"/>
    <col min="9505" max="9505" width="2.109375" customWidth="1"/>
    <col min="9506" max="9506" width="10.5546875" customWidth="1"/>
    <col min="9507" max="9507" width="11.109375" customWidth="1"/>
    <col min="9508" max="9508" width="2.109375" customWidth="1"/>
    <col min="9509" max="9509" width="11.109375" customWidth="1"/>
    <col min="9510" max="9510" width="2.109375" customWidth="1"/>
    <col min="9511" max="9511" width="12.44140625" customWidth="1"/>
    <col min="9731" max="9731" width="51" customWidth="1"/>
    <col min="9732" max="9732" width="2.109375" customWidth="1"/>
    <col min="9733" max="9733" width="14.109375" customWidth="1"/>
    <col min="9734" max="9735" width="8.77734375" customWidth="1"/>
    <col min="9736" max="9736" width="2" customWidth="1"/>
    <col min="9737" max="9737" width="14.77734375" customWidth="1"/>
    <col min="9738" max="9738" width="2" customWidth="1"/>
    <col min="9739" max="9739" width="14.77734375" customWidth="1"/>
    <col min="9740" max="9740" width="2.109375" customWidth="1"/>
    <col min="9741" max="9741" width="14.77734375" customWidth="1"/>
    <col min="9742" max="9742" width="2.109375" customWidth="1"/>
    <col min="9743" max="9743" width="14.77734375" customWidth="1"/>
    <col min="9744" max="9745" width="3.77734375" customWidth="1"/>
    <col min="9746" max="9746" width="12.44140625" customWidth="1"/>
    <col min="9747" max="9747" width="2.109375" customWidth="1"/>
    <col min="9748" max="9748" width="12.5546875" customWidth="1"/>
    <col min="9749" max="9749" width="2.109375" customWidth="1"/>
    <col min="9750" max="9750" width="12.77734375" customWidth="1"/>
    <col min="9751" max="9751" width="2.109375" customWidth="1"/>
    <col min="9752" max="9752" width="12.77734375" customWidth="1"/>
    <col min="9753" max="9753" width="2" customWidth="1"/>
    <col min="9754" max="9754" width="11.77734375" customWidth="1"/>
    <col min="9755" max="9755" width="11.44140625" customWidth="1"/>
    <col min="9756" max="9756" width="1.77734375" customWidth="1"/>
    <col min="9757" max="9757" width="11.77734375" customWidth="1"/>
    <col min="9758" max="9758" width="2.109375" customWidth="1"/>
    <col min="9759" max="9759" width="11.44140625" customWidth="1"/>
    <col min="9760" max="9760" width="0.5546875" customWidth="1"/>
    <col min="9761" max="9761" width="2.109375" customWidth="1"/>
    <col min="9762" max="9762" width="10.5546875" customWidth="1"/>
    <col min="9763" max="9763" width="11.109375" customWidth="1"/>
    <col min="9764" max="9764" width="2.109375" customWidth="1"/>
    <col min="9765" max="9765" width="11.109375" customWidth="1"/>
    <col min="9766" max="9766" width="2.109375" customWidth="1"/>
    <col min="9767" max="9767" width="12.44140625" customWidth="1"/>
    <col min="9987" max="9987" width="51" customWidth="1"/>
    <col min="9988" max="9988" width="2.109375" customWidth="1"/>
    <col min="9989" max="9989" width="14.109375" customWidth="1"/>
    <col min="9990" max="9991" width="8.77734375" customWidth="1"/>
    <col min="9992" max="9992" width="2" customWidth="1"/>
    <col min="9993" max="9993" width="14.77734375" customWidth="1"/>
    <col min="9994" max="9994" width="2" customWidth="1"/>
    <col min="9995" max="9995" width="14.77734375" customWidth="1"/>
    <col min="9996" max="9996" width="2.109375" customWidth="1"/>
    <col min="9997" max="9997" width="14.77734375" customWidth="1"/>
    <col min="9998" max="9998" width="2.109375" customWidth="1"/>
    <col min="9999" max="9999" width="14.77734375" customWidth="1"/>
    <col min="10000" max="10001" width="3.77734375" customWidth="1"/>
    <col min="10002" max="10002" width="12.44140625" customWidth="1"/>
    <col min="10003" max="10003" width="2.109375" customWidth="1"/>
    <col min="10004" max="10004" width="12.5546875" customWidth="1"/>
    <col min="10005" max="10005" width="2.109375" customWidth="1"/>
    <col min="10006" max="10006" width="12.77734375" customWidth="1"/>
    <col min="10007" max="10007" width="2.109375" customWidth="1"/>
    <col min="10008" max="10008" width="12.77734375" customWidth="1"/>
    <col min="10009" max="10009" width="2" customWidth="1"/>
    <col min="10010" max="10010" width="11.77734375" customWidth="1"/>
    <col min="10011" max="10011" width="11.44140625" customWidth="1"/>
    <col min="10012" max="10012" width="1.77734375" customWidth="1"/>
    <col min="10013" max="10013" width="11.77734375" customWidth="1"/>
    <col min="10014" max="10014" width="2.109375" customWidth="1"/>
    <col min="10015" max="10015" width="11.44140625" customWidth="1"/>
    <col min="10016" max="10016" width="0.5546875" customWidth="1"/>
    <col min="10017" max="10017" width="2.109375" customWidth="1"/>
    <col min="10018" max="10018" width="10.5546875" customWidth="1"/>
    <col min="10019" max="10019" width="11.109375" customWidth="1"/>
    <col min="10020" max="10020" width="2.109375" customWidth="1"/>
    <col min="10021" max="10021" width="11.109375" customWidth="1"/>
    <col min="10022" max="10022" width="2.109375" customWidth="1"/>
    <col min="10023" max="10023" width="12.44140625" customWidth="1"/>
    <col min="10243" max="10243" width="51" customWidth="1"/>
    <col min="10244" max="10244" width="2.109375" customWidth="1"/>
    <col min="10245" max="10245" width="14.109375" customWidth="1"/>
    <col min="10246" max="10247" width="8.77734375" customWidth="1"/>
    <col min="10248" max="10248" width="2" customWidth="1"/>
    <col min="10249" max="10249" width="14.77734375" customWidth="1"/>
    <col min="10250" max="10250" width="2" customWidth="1"/>
    <col min="10251" max="10251" width="14.77734375" customWidth="1"/>
    <col min="10252" max="10252" width="2.109375" customWidth="1"/>
    <col min="10253" max="10253" width="14.77734375" customWidth="1"/>
    <col min="10254" max="10254" width="2.109375" customWidth="1"/>
    <col min="10255" max="10255" width="14.77734375" customWidth="1"/>
    <col min="10256" max="10257" width="3.77734375" customWidth="1"/>
    <col min="10258" max="10258" width="12.44140625" customWidth="1"/>
    <col min="10259" max="10259" width="2.109375" customWidth="1"/>
    <col min="10260" max="10260" width="12.5546875" customWidth="1"/>
    <col min="10261" max="10261" width="2.109375" customWidth="1"/>
    <col min="10262" max="10262" width="12.77734375" customWidth="1"/>
    <col min="10263" max="10263" width="2.109375" customWidth="1"/>
    <col min="10264" max="10264" width="12.77734375" customWidth="1"/>
    <col min="10265" max="10265" width="2" customWidth="1"/>
    <col min="10266" max="10266" width="11.77734375" customWidth="1"/>
    <col min="10267" max="10267" width="11.44140625" customWidth="1"/>
    <col min="10268" max="10268" width="1.77734375" customWidth="1"/>
    <col min="10269" max="10269" width="11.77734375" customWidth="1"/>
    <col min="10270" max="10270" width="2.109375" customWidth="1"/>
    <col min="10271" max="10271" width="11.44140625" customWidth="1"/>
    <col min="10272" max="10272" width="0.5546875" customWidth="1"/>
    <col min="10273" max="10273" width="2.109375" customWidth="1"/>
    <col min="10274" max="10274" width="10.5546875" customWidth="1"/>
    <col min="10275" max="10275" width="11.109375" customWidth="1"/>
    <col min="10276" max="10276" width="2.109375" customWidth="1"/>
    <col min="10277" max="10277" width="11.109375" customWidth="1"/>
    <col min="10278" max="10278" width="2.109375" customWidth="1"/>
    <col min="10279" max="10279" width="12.44140625" customWidth="1"/>
    <col min="10499" max="10499" width="51" customWidth="1"/>
    <col min="10500" max="10500" width="2.109375" customWidth="1"/>
    <col min="10501" max="10501" width="14.109375" customWidth="1"/>
    <col min="10502" max="10503" width="8.77734375" customWidth="1"/>
    <col min="10504" max="10504" width="2" customWidth="1"/>
    <col min="10505" max="10505" width="14.77734375" customWidth="1"/>
    <col min="10506" max="10506" width="2" customWidth="1"/>
    <col min="10507" max="10507" width="14.77734375" customWidth="1"/>
    <col min="10508" max="10508" width="2.109375" customWidth="1"/>
    <col min="10509" max="10509" width="14.77734375" customWidth="1"/>
    <col min="10510" max="10510" width="2.109375" customWidth="1"/>
    <col min="10511" max="10511" width="14.77734375" customWidth="1"/>
    <col min="10512" max="10513" width="3.77734375" customWidth="1"/>
    <col min="10514" max="10514" width="12.44140625" customWidth="1"/>
    <col min="10515" max="10515" width="2.109375" customWidth="1"/>
    <col min="10516" max="10516" width="12.5546875" customWidth="1"/>
    <col min="10517" max="10517" width="2.109375" customWidth="1"/>
    <col min="10518" max="10518" width="12.77734375" customWidth="1"/>
    <col min="10519" max="10519" width="2.109375" customWidth="1"/>
    <col min="10520" max="10520" width="12.77734375" customWidth="1"/>
    <col min="10521" max="10521" width="2" customWidth="1"/>
    <col min="10522" max="10522" width="11.77734375" customWidth="1"/>
    <col min="10523" max="10523" width="11.44140625" customWidth="1"/>
    <col min="10524" max="10524" width="1.77734375" customWidth="1"/>
    <col min="10525" max="10525" width="11.77734375" customWidth="1"/>
    <col min="10526" max="10526" width="2.109375" customWidth="1"/>
    <col min="10527" max="10527" width="11.44140625" customWidth="1"/>
    <col min="10528" max="10528" width="0.5546875" customWidth="1"/>
    <col min="10529" max="10529" width="2.109375" customWidth="1"/>
    <col min="10530" max="10530" width="10.5546875" customWidth="1"/>
    <col min="10531" max="10531" width="11.109375" customWidth="1"/>
    <col min="10532" max="10532" width="2.109375" customWidth="1"/>
    <col min="10533" max="10533" width="11.109375" customWidth="1"/>
    <col min="10534" max="10534" width="2.109375" customWidth="1"/>
    <col min="10535" max="10535" width="12.44140625" customWidth="1"/>
    <col min="10755" max="10755" width="51" customWidth="1"/>
    <col min="10756" max="10756" width="2.109375" customWidth="1"/>
    <col min="10757" max="10757" width="14.109375" customWidth="1"/>
    <col min="10758" max="10759" width="8.77734375" customWidth="1"/>
    <col min="10760" max="10760" width="2" customWidth="1"/>
    <col min="10761" max="10761" width="14.77734375" customWidth="1"/>
    <col min="10762" max="10762" width="2" customWidth="1"/>
    <col min="10763" max="10763" width="14.77734375" customWidth="1"/>
    <col min="10764" max="10764" width="2.109375" customWidth="1"/>
    <col min="10765" max="10765" width="14.77734375" customWidth="1"/>
    <col min="10766" max="10766" width="2.109375" customWidth="1"/>
    <col min="10767" max="10767" width="14.77734375" customWidth="1"/>
    <col min="10768" max="10769" width="3.77734375" customWidth="1"/>
    <col min="10770" max="10770" width="12.44140625" customWidth="1"/>
    <col min="10771" max="10771" width="2.109375" customWidth="1"/>
    <col min="10772" max="10772" width="12.5546875" customWidth="1"/>
    <col min="10773" max="10773" width="2.109375" customWidth="1"/>
    <col min="10774" max="10774" width="12.77734375" customWidth="1"/>
    <col min="10775" max="10775" width="2.109375" customWidth="1"/>
    <col min="10776" max="10776" width="12.77734375" customWidth="1"/>
    <col min="10777" max="10777" width="2" customWidth="1"/>
    <col min="10778" max="10778" width="11.77734375" customWidth="1"/>
    <col min="10779" max="10779" width="11.44140625" customWidth="1"/>
    <col min="10780" max="10780" width="1.77734375" customWidth="1"/>
    <col min="10781" max="10781" width="11.77734375" customWidth="1"/>
    <col min="10782" max="10782" width="2.109375" customWidth="1"/>
    <col min="10783" max="10783" width="11.44140625" customWidth="1"/>
    <col min="10784" max="10784" width="0.5546875" customWidth="1"/>
    <col min="10785" max="10785" width="2.109375" customWidth="1"/>
    <col min="10786" max="10786" width="10.5546875" customWidth="1"/>
    <col min="10787" max="10787" width="11.109375" customWidth="1"/>
    <col min="10788" max="10788" width="2.109375" customWidth="1"/>
    <col min="10789" max="10789" width="11.109375" customWidth="1"/>
    <col min="10790" max="10790" width="2.109375" customWidth="1"/>
    <col min="10791" max="10791" width="12.44140625" customWidth="1"/>
    <col min="11011" max="11011" width="51" customWidth="1"/>
    <col min="11012" max="11012" width="2.109375" customWidth="1"/>
    <col min="11013" max="11013" width="14.109375" customWidth="1"/>
    <col min="11014" max="11015" width="8.77734375" customWidth="1"/>
    <col min="11016" max="11016" width="2" customWidth="1"/>
    <col min="11017" max="11017" width="14.77734375" customWidth="1"/>
    <col min="11018" max="11018" width="2" customWidth="1"/>
    <col min="11019" max="11019" width="14.77734375" customWidth="1"/>
    <col min="11020" max="11020" width="2.109375" customWidth="1"/>
    <col min="11021" max="11021" width="14.77734375" customWidth="1"/>
    <col min="11022" max="11022" width="2.109375" customWidth="1"/>
    <col min="11023" max="11023" width="14.77734375" customWidth="1"/>
    <col min="11024" max="11025" width="3.77734375" customWidth="1"/>
    <col min="11026" max="11026" width="12.44140625" customWidth="1"/>
    <col min="11027" max="11027" width="2.109375" customWidth="1"/>
    <col min="11028" max="11028" width="12.5546875" customWidth="1"/>
    <col min="11029" max="11029" width="2.109375" customWidth="1"/>
    <col min="11030" max="11030" width="12.77734375" customWidth="1"/>
    <col min="11031" max="11031" width="2.109375" customWidth="1"/>
    <col min="11032" max="11032" width="12.77734375" customWidth="1"/>
    <col min="11033" max="11033" width="2" customWidth="1"/>
    <col min="11034" max="11034" width="11.77734375" customWidth="1"/>
    <col min="11035" max="11035" width="11.44140625" customWidth="1"/>
    <col min="11036" max="11036" width="1.77734375" customWidth="1"/>
    <col min="11037" max="11037" width="11.77734375" customWidth="1"/>
    <col min="11038" max="11038" width="2.109375" customWidth="1"/>
    <col min="11039" max="11039" width="11.44140625" customWidth="1"/>
    <col min="11040" max="11040" width="0.5546875" customWidth="1"/>
    <col min="11041" max="11041" width="2.109375" customWidth="1"/>
    <col min="11042" max="11042" width="10.5546875" customWidth="1"/>
    <col min="11043" max="11043" width="11.109375" customWidth="1"/>
    <col min="11044" max="11044" width="2.109375" customWidth="1"/>
    <col min="11045" max="11045" width="11.109375" customWidth="1"/>
    <col min="11046" max="11046" width="2.109375" customWidth="1"/>
    <col min="11047" max="11047" width="12.44140625" customWidth="1"/>
    <col min="11267" max="11267" width="51" customWidth="1"/>
    <col min="11268" max="11268" width="2.109375" customWidth="1"/>
    <col min="11269" max="11269" width="14.109375" customWidth="1"/>
    <col min="11270" max="11271" width="8.77734375" customWidth="1"/>
    <col min="11272" max="11272" width="2" customWidth="1"/>
    <col min="11273" max="11273" width="14.77734375" customWidth="1"/>
    <col min="11274" max="11274" width="2" customWidth="1"/>
    <col min="11275" max="11275" width="14.77734375" customWidth="1"/>
    <col min="11276" max="11276" width="2.109375" customWidth="1"/>
    <col min="11277" max="11277" width="14.77734375" customWidth="1"/>
    <col min="11278" max="11278" width="2.109375" customWidth="1"/>
    <col min="11279" max="11279" width="14.77734375" customWidth="1"/>
    <col min="11280" max="11281" width="3.77734375" customWidth="1"/>
    <col min="11282" max="11282" width="12.44140625" customWidth="1"/>
    <col min="11283" max="11283" width="2.109375" customWidth="1"/>
    <col min="11284" max="11284" width="12.5546875" customWidth="1"/>
    <col min="11285" max="11285" width="2.109375" customWidth="1"/>
    <col min="11286" max="11286" width="12.77734375" customWidth="1"/>
    <col min="11287" max="11287" width="2.109375" customWidth="1"/>
    <col min="11288" max="11288" width="12.77734375" customWidth="1"/>
    <col min="11289" max="11289" width="2" customWidth="1"/>
    <col min="11290" max="11290" width="11.77734375" customWidth="1"/>
    <col min="11291" max="11291" width="11.44140625" customWidth="1"/>
    <col min="11292" max="11292" width="1.77734375" customWidth="1"/>
    <col min="11293" max="11293" width="11.77734375" customWidth="1"/>
    <col min="11294" max="11294" width="2.109375" customWidth="1"/>
    <col min="11295" max="11295" width="11.44140625" customWidth="1"/>
    <col min="11296" max="11296" width="0.5546875" customWidth="1"/>
    <col min="11297" max="11297" width="2.109375" customWidth="1"/>
    <col min="11298" max="11298" width="10.5546875" customWidth="1"/>
    <col min="11299" max="11299" width="11.109375" customWidth="1"/>
    <col min="11300" max="11300" width="2.109375" customWidth="1"/>
    <col min="11301" max="11301" width="11.109375" customWidth="1"/>
    <col min="11302" max="11302" width="2.109375" customWidth="1"/>
    <col min="11303" max="11303" width="12.44140625" customWidth="1"/>
    <col min="11523" max="11523" width="51" customWidth="1"/>
    <col min="11524" max="11524" width="2.109375" customWidth="1"/>
    <col min="11525" max="11525" width="14.109375" customWidth="1"/>
    <col min="11526" max="11527" width="8.77734375" customWidth="1"/>
    <col min="11528" max="11528" width="2" customWidth="1"/>
    <col min="11529" max="11529" width="14.77734375" customWidth="1"/>
    <col min="11530" max="11530" width="2" customWidth="1"/>
    <col min="11531" max="11531" width="14.77734375" customWidth="1"/>
    <col min="11532" max="11532" width="2.109375" customWidth="1"/>
    <col min="11533" max="11533" width="14.77734375" customWidth="1"/>
    <col min="11534" max="11534" width="2.109375" customWidth="1"/>
    <col min="11535" max="11535" width="14.77734375" customWidth="1"/>
    <col min="11536" max="11537" width="3.77734375" customWidth="1"/>
    <col min="11538" max="11538" width="12.44140625" customWidth="1"/>
    <col min="11539" max="11539" width="2.109375" customWidth="1"/>
    <col min="11540" max="11540" width="12.5546875" customWidth="1"/>
    <col min="11541" max="11541" width="2.109375" customWidth="1"/>
    <col min="11542" max="11542" width="12.77734375" customWidth="1"/>
    <col min="11543" max="11543" width="2.109375" customWidth="1"/>
    <col min="11544" max="11544" width="12.77734375" customWidth="1"/>
    <col min="11545" max="11545" width="2" customWidth="1"/>
    <col min="11546" max="11546" width="11.77734375" customWidth="1"/>
    <col min="11547" max="11547" width="11.44140625" customWidth="1"/>
    <col min="11548" max="11548" width="1.77734375" customWidth="1"/>
    <col min="11549" max="11549" width="11.77734375" customWidth="1"/>
    <col min="11550" max="11550" width="2.109375" customWidth="1"/>
    <col min="11551" max="11551" width="11.44140625" customWidth="1"/>
    <col min="11552" max="11552" width="0.5546875" customWidth="1"/>
    <col min="11553" max="11553" width="2.109375" customWidth="1"/>
    <col min="11554" max="11554" width="10.5546875" customWidth="1"/>
    <col min="11555" max="11555" width="11.109375" customWidth="1"/>
    <col min="11556" max="11556" width="2.109375" customWidth="1"/>
    <col min="11557" max="11557" width="11.109375" customWidth="1"/>
    <col min="11558" max="11558" width="2.109375" customWidth="1"/>
    <col min="11559" max="11559" width="12.44140625" customWidth="1"/>
    <col min="11779" max="11779" width="51" customWidth="1"/>
    <col min="11780" max="11780" width="2.109375" customWidth="1"/>
    <col min="11781" max="11781" width="14.109375" customWidth="1"/>
    <col min="11782" max="11783" width="8.77734375" customWidth="1"/>
    <col min="11784" max="11784" width="2" customWidth="1"/>
    <col min="11785" max="11785" width="14.77734375" customWidth="1"/>
    <col min="11786" max="11786" width="2" customWidth="1"/>
    <col min="11787" max="11787" width="14.77734375" customWidth="1"/>
    <col min="11788" max="11788" width="2.109375" customWidth="1"/>
    <col min="11789" max="11789" width="14.77734375" customWidth="1"/>
    <col min="11790" max="11790" width="2.109375" customWidth="1"/>
    <col min="11791" max="11791" width="14.77734375" customWidth="1"/>
    <col min="11792" max="11793" width="3.77734375" customWidth="1"/>
    <col min="11794" max="11794" width="12.44140625" customWidth="1"/>
    <col min="11795" max="11795" width="2.109375" customWidth="1"/>
    <col min="11796" max="11796" width="12.5546875" customWidth="1"/>
    <col min="11797" max="11797" width="2.109375" customWidth="1"/>
    <col min="11798" max="11798" width="12.77734375" customWidth="1"/>
    <col min="11799" max="11799" width="2.109375" customWidth="1"/>
    <col min="11800" max="11800" width="12.77734375" customWidth="1"/>
    <col min="11801" max="11801" width="2" customWidth="1"/>
    <col min="11802" max="11802" width="11.77734375" customWidth="1"/>
    <col min="11803" max="11803" width="11.44140625" customWidth="1"/>
    <col min="11804" max="11804" width="1.77734375" customWidth="1"/>
    <col min="11805" max="11805" width="11.77734375" customWidth="1"/>
    <col min="11806" max="11806" width="2.109375" customWidth="1"/>
    <col min="11807" max="11807" width="11.44140625" customWidth="1"/>
    <col min="11808" max="11808" width="0.5546875" customWidth="1"/>
    <col min="11809" max="11809" width="2.109375" customWidth="1"/>
    <col min="11810" max="11810" width="10.5546875" customWidth="1"/>
    <col min="11811" max="11811" width="11.109375" customWidth="1"/>
    <col min="11812" max="11812" width="2.109375" customWidth="1"/>
    <col min="11813" max="11813" width="11.109375" customWidth="1"/>
    <col min="11814" max="11814" width="2.109375" customWidth="1"/>
    <col min="11815" max="11815" width="12.44140625" customWidth="1"/>
    <col min="12035" max="12035" width="51" customWidth="1"/>
    <col min="12036" max="12036" width="2.109375" customWidth="1"/>
    <col min="12037" max="12037" width="14.109375" customWidth="1"/>
    <col min="12038" max="12039" width="8.77734375" customWidth="1"/>
    <col min="12040" max="12040" width="2" customWidth="1"/>
    <col min="12041" max="12041" width="14.77734375" customWidth="1"/>
    <col min="12042" max="12042" width="2" customWidth="1"/>
    <col min="12043" max="12043" width="14.77734375" customWidth="1"/>
    <col min="12044" max="12044" width="2.109375" customWidth="1"/>
    <col min="12045" max="12045" width="14.77734375" customWidth="1"/>
    <col min="12046" max="12046" width="2.109375" customWidth="1"/>
    <col min="12047" max="12047" width="14.77734375" customWidth="1"/>
    <col min="12048" max="12049" width="3.77734375" customWidth="1"/>
    <col min="12050" max="12050" width="12.44140625" customWidth="1"/>
    <col min="12051" max="12051" width="2.109375" customWidth="1"/>
    <col min="12052" max="12052" width="12.5546875" customWidth="1"/>
    <col min="12053" max="12053" width="2.109375" customWidth="1"/>
    <col min="12054" max="12054" width="12.77734375" customWidth="1"/>
    <col min="12055" max="12055" width="2.109375" customWidth="1"/>
    <col min="12056" max="12056" width="12.77734375" customWidth="1"/>
    <col min="12057" max="12057" width="2" customWidth="1"/>
    <col min="12058" max="12058" width="11.77734375" customWidth="1"/>
    <col min="12059" max="12059" width="11.44140625" customWidth="1"/>
    <col min="12060" max="12060" width="1.77734375" customWidth="1"/>
    <col min="12061" max="12061" width="11.77734375" customWidth="1"/>
    <col min="12062" max="12062" width="2.109375" customWidth="1"/>
    <col min="12063" max="12063" width="11.44140625" customWidth="1"/>
    <col min="12064" max="12064" width="0.5546875" customWidth="1"/>
    <col min="12065" max="12065" width="2.109375" customWidth="1"/>
    <col min="12066" max="12066" width="10.5546875" customWidth="1"/>
    <col min="12067" max="12067" width="11.109375" customWidth="1"/>
    <col min="12068" max="12068" width="2.109375" customWidth="1"/>
    <col min="12069" max="12069" width="11.109375" customWidth="1"/>
    <col min="12070" max="12070" width="2.109375" customWidth="1"/>
    <col min="12071" max="12071" width="12.44140625" customWidth="1"/>
    <col min="12291" max="12291" width="51" customWidth="1"/>
    <col min="12292" max="12292" width="2.109375" customWidth="1"/>
    <col min="12293" max="12293" width="14.109375" customWidth="1"/>
    <col min="12294" max="12295" width="8.77734375" customWidth="1"/>
    <col min="12296" max="12296" width="2" customWidth="1"/>
    <col min="12297" max="12297" width="14.77734375" customWidth="1"/>
    <col min="12298" max="12298" width="2" customWidth="1"/>
    <col min="12299" max="12299" width="14.77734375" customWidth="1"/>
    <col min="12300" max="12300" width="2.109375" customWidth="1"/>
    <col min="12301" max="12301" width="14.77734375" customWidth="1"/>
    <col min="12302" max="12302" width="2.109375" customWidth="1"/>
    <col min="12303" max="12303" width="14.77734375" customWidth="1"/>
    <col min="12304" max="12305" width="3.77734375" customWidth="1"/>
    <col min="12306" max="12306" width="12.44140625" customWidth="1"/>
    <col min="12307" max="12307" width="2.109375" customWidth="1"/>
    <col min="12308" max="12308" width="12.5546875" customWidth="1"/>
    <col min="12309" max="12309" width="2.109375" customWidth="1"/>
    <col min="12310" max="12310" width="12.77734375" customWidth="1"/>
    <col min="12311" max="12311" width="2.109375" customWidth="1"/>
    <col min="12312" max="12312" width="12.77734375" customWidth="1"/>
    <col min="12313" max="12313" width="2" customWidth="1"/>
    <col min="12314" max="12314" width="11.77734375" customWidth="1"/>
    <col min="12315" max="12315" width="11.44140625" customWidth="1"/>
    <col min="12316" max="12316" width="1.77734375" customWidth="1"/>
    <col min="12317" max="12317" width="11.77734375" customWidth="1"/>
    <col min="12318" max="12318" width="2.109375" customWidth="1"/>
    <col min="12319" max="12319" width="11.44140625" customWidth="1"/>
    <col min="12320" max="12320" width="0.5546875" customWidth="1"/>
    <col min="12321" max="12321" width="2.109375" customWidth="1"/>
    <col min="12322" max="12322" width="10.5546875" customWidth="1"/>
    <col min="12323" max="12323" width="11.109375" customWidth="1"/>
    <col min="12324" max="12324" width="2.109375" customWidth="1"/>
    <col min="12325" max="12325" width="11.109375" customWidth="1"/>
    <col min="12326" max="12326" width="2.109375" customWidth="1"/>
    <col min="12327" max="12327" width="12.44140625" customWidth="1"/>
    <col min="12547" max="12547" width="51" customWidth="1"/>
    <col min="12548" max="12548" width="2.109375" customWidth="1"/>
    <col min="12549" max="12549" width="14.109375" customWidth="1"/>
    <col min="12550" max="12551" width="8.77734375" customWidth="1"/>
    <col min="12552" max="12552" width="2" customWidth="1"/>
    <col min="12553" max="12553" width="14.77734375" customWidth="1"/>
    <col min="12554" max="12554" width="2" customWidth="1"/>
    <col min="12555" max="12555" width="14.77734375" customWidth="1"/>
    <col min="12556" max="12556" width="2.109375" customWidth="1"/>
    <col min="12557" max="12557" width="14.77734375" customWidth="1"/>
    <col min="12558" max="12558" width="2.109375" customWidth="1"/>
    <col min="12559" max="12559" width="14.77734375" customWidth="1"/>
    <col min="12560" max="12561" width="3.77734375" customWidth="1"/>
    <col min="12562" max="12562" width="12.44140625" customWidth="1"/>
    <col min="12563" max="12563" width="2.109375" customWidth="1"/>
    <col min="12564" max="12564" width="12.5546875" customWidth="1"/>
    <col min="12565" max="12565" width="2.109375" customWidth="1"/>
    <col min="12566" max="12566" width="12.77734375" customWidth="1"/>
    <col min="12567" max="12567" width="2.109375" customWidth="1"/>
    <col min="12568" max="12568" width="12.77734375" customWidth="1"/>
    <col min="12569" max="12569" width="2" customWidth="1"/>
    <col min="12570" max="12570" width="11.77734375" customWidth="1"/>
    <col min="12571" max="12571" width="11.44140625" customWidth="1"/>
    <col min="12572" max="12572" width="1.77734375" customWidth="1"/>
    <col min="12573" max="12573" width="11.77734375" customWidth="1"/>
    <col min="12574" max="12574" width="2.109375" customWidth="1"/>
    <col min="12575" max="12575" width="11.44140625" customWidth="1"/>
    <col min="12576" max="12576" width="0.5546875" customWidth="1"/>
    <col min="12577" max="12577" width="2.109375" customWidth="1"/>
    <col min="12578" max="12578" width="10.5546875" customWidth="1"/>
    <col min="12579" max="12579" width="11.109375" customWidth="1"/>
    <col min="12580" max="12580" width="2.109375" customWidth="1"/>
    <col min="12581" max="12581" width="11.109375" customWidth="1"/>
    <col min="12582" max="12582" width="2.109375" customWidth="1"/>
    <col min="12583" max="12583" width="12.44140625" customWidth="1"/>
    <col min="12803" max="12803" width="51" customWidth="1"/>
    <col min="12804" max="12804" width="2.109375" customWidth="1"/>
    <col min="12805" max="12805" width="14.109375" customWidth="1"/>
    <col min="12806" max="12807" width="8.77734375" customWidth="1"/>
    <col min="12808" max="12808" width="2" customWidth="1"/>
    <col min="12809" max="12809" width="14.77734375" customWidth="1"/>
    <col min="12810" max="12810" width="2" customWidth="1"/>
    <col min="12811" max="12811" width="14.77734375" customWidth="1"/>
    <col min="12812" max="12812" width="2.109375" customWidth="1"/>
    <col min="12813" max="12813" width="14.77734375" customWidth="1"/>
    <col min="12814" max="12814" width="2.109375" customWidth="1"/>
    <col min="12815" max="12815" width="14.77734375" customWidth="1"/>
    <col min="12816" max="12817" width="3.77734375" customWidth="1"/>
    <col min="12818" max="12818" width="12.44140625" customWidth="1"/>
    <col min="12819" max="12819" width="2.109375" customWidth="1"/>
    <col min="12820" max="12820" width="12.5546875" customWidth="1"/>
    <col min="12821" max="12821" width="2.109375" customWidth="1"/>
    <col min="12822" max="12822" width="12.77734375" customWidth="1"/>
    <col min="12823" max="12823" width="2.109375" customWidth="1"/>
    <col min="12824" max="12824" width="12.77734375" customWidth="1"/>
    <col min="12825" max="12825" width="2" customWidth="1"/>
    <col min="12826" max="12826" width="11.77734375" customWidth="1"/>
    <col min="12827" max="12827" width="11.44140625" customWidth="1"/>
    <col min="12828" max="12828" width="1.77734375" customWidth="1"/>
    <col min="12829" max="12829" width="11.77734375" customWidth="1"/>
    <col min="12830" max="12830" width="2.109375" customWidth="1"/>
    <col min="12831" max="12831" width="11.44140625" customWidth="1"/>
    <col min="12832" max="12832" width="0.5546875" customWidth="1"/>
    <col min="12833" max="12833" width="2.109375" customWidth="1"/>
    <col min="12834" max="12834" width="10.5546875" customWidth="1"/>
    <col min="12835" max="12835" width="11.109375" customWidth="1"/>
    <col min="12836" max="12836" width="2.109375" customWidth="1"/>
    <col min="12837" max="12837" width="11.109375" customWidth="1"/>
    <col min="12838" max="12838" width="2.109375" customWidth="1"/>
    <col min="12839" max="12839" width="12.44140625" customWidth="1"/>
    <col min="13059" max="13059" width="51" customWidth="1"/>
    <col min="13060" max="13060" width="2.109375" customWidth="1"/>
    <col min="13061" max="13061" width="14.109375" customWidth="1"/>
    <col min="13062" max="13063" width="8.77734375" customWidth="1"/>
    <col min="13064" max="13064" width="2" customWidth="1"/>
    <col min="13065" max="13065" width="14.77734375" customWidth="1"/>
    <col min="13066" max="13066" width="2" customWidth="1"/>
    <col min="13067" max="13067" width="14.77734375" customWidth="1"/>
    <col min="13068" max="13068" width="2.109375" customWidth="1"/>
    <col min="13069" max="13069" width="14.77734375" customWidth="1"/>
    <col min="13070" max="13070" width="2.109375" customWidth="1"/>
    <col min="13071" max="13071" width="14.77734375" customWidth="1"/>
    <col min="13072" max="13073" width="3.77734375" customWidth="1"/>
    <col min="13074" max="13074" width="12.44140625" customWidth="1"/>
    <col min="13075" max="13075" width="2.109375" customWidth="1"/>
    <col min="13076" max="13076" width="12.5546875" customWidth="1"/>
    <col min="13077" max="13077" width="2.109375" customWidth="1"/>
    <col min="13078" max="13078" width="12.77734375" customWidth="1"/>
    <col min="13079" max="13079" width="2.109375" customWidth="1"/>
    <col min="13080" max="13080" width="12.77734375" customWidth="1"/>
    <col min="13081" max="13081" width="2" customWidth="1"/>
    <col min="13082" max="13082" width="11.77734375" customWidth="1"/>
    <col min="13083" max="13083" width="11.44140625" customWidth="1"/>
    <col min="13084" max="13084" width="1.77734375" customWidth="1"/>
    <col min="13085" max="13085" width="11.77734375" customWidth="1"/>
    <col min="13086" max="13086" width="2.109375" customWidth="1"/>
    <col min="13087" max="13087" width="11.44140625" customWidth="1"/>
    <col min="13088" max="13088" width="0.5546875" customWidth="1"/>
    <col min="13089" max="13089" width="2.109375" customWidth="1"/>
    <col min="13090" max="13090" width="10.5546875" customWidth="1"/>
    <col min="13091" max="13091" width="11.109375" customWidth="1"/>
    <col min="13092" max="13092" width="2.109375" customWidth="1"/>
    <col min="13093" max="13093" width="11.109375" customWidth="1"/>
    <col min="13094" max="13094" width="2.109375" customWidth="1"/>
    <col min="13095" max="13095" width="12.44140625" customWidth="1"/>
    <col min="13315" max="13315" width="51" customWidth="1"/>
    <col min="13316" max="13316" width="2.109375" customWidth="1"/>
    <col min="13317" max="13317" width="14.109375" customWidth="1"/>
    <col min="13318" max="13319" width="8.77734375" customWidth="1"/>
    <col min="13320" max="13320" width="2" customWidth="1"/>
    <col min="13321" max="13321" width="14.77734375" customWidth="1"/>
    <col min="13322" max="13322" width="2" customWidth="1"/>
    <col min="13323" max="13323" width="14.77734375" customWidth="1"/>
    <col min="13324" max="13324" width="2.109375" customWidth="1"/>
    <col min="13325" max="13325" width="14.77734375" customWidth="1"/>
    <col min="13326" max="13326" width="2.109375" customWidth="1"/>
    <col min="13327" max="13327" width="14.77734375" customWidth="1"/>
    <col min="13328" max="13329" width="3.77734375" customWidth="1"/>
    <col min="13330" max="13330" width="12.44140625" customWidth="1"/>
    <col min="13331" max="13331" width="2.109375" customWidth="1"/>
    <col min="13332" max="13332" width="12.5546875" customWidth="1"/>
    <col min="13333" max="13333" width="2.109375" customWidth="1"/>
    <col min="13334" max="13334" width="12.77734375" customWidth="1"/>
    <col min="13335" max="13335" width="2.109375" customWidth="1"/>
    <col min="13336" max="13336" width="12.77734375" customWidth="1"/>
    <col min="13337" max="13337" width="2" customWidth="1"/>
    <col min="13338" max="13338" width="11.77734375" customWidth="1"/>
    <col min="13339" max="13339" width="11.44140625" customWidth="1"/>
    <col min="13340" max="13340" width="1.77734375" customWidth="1"/>
    <col min="13341" max="13341" width="11.77734375" customWidth="1"/>
    <col min="13342" max="13342" width="2.109375" customWidth="1"/>
    <col min="13343" max="13343" width="11.44140625" customWidth="1"/>
    <col min="13344" max="13344" width="0.5546875" customWidth="1"/>
    <col min="13345" max="13345" width="2.109375" customWidth="1"/>
    <col min="13346" max="13346" width="10.5546875" customWidth="1"/>
    <col min="13347" max="13347" width="11.109375" customWidth="1"/>
    <col min="13348" max="13348" width="2.109375" customWidth="1"/>
    <col min="13349" max="13349" width="11.109375" customWidth="1"/>
    <col min="13350" max="13350" width="2.109375" customWidth="1"/>
    <col min="13351" max="13351" width="12.44140625" customWidth="1"/>
    <col min="13571" max="13571" width="51" customWidth="1"/>
    <col min="13572" max="13572" width="2.109375" customWidth="1"/>
    <col min="13573" max="13573" width="14.109375" customWidth="1"/>
    <col min="13574" max="13575" width="8.77734375" customWidth="1"/>
    <col min="13576" max="13576" width="2" customWidth="1"/>
    <col min="13577" max="13577" width="14.77734375" customWidth="1"/>
    <col min="13578" max="13578" width="2" customWidth="1"/>
    <col min="13579" max="13579" width="14.77734375" customWidth="1"/>
    <col min="13580" max="13580" width="2.109375" customWidth="1"/>
    <col min="13581" max="13581" width="14.77734375" customWidth="1"/>
    <col min="13582" max="13582" width="2.109375" customWidth="1"/>
    <col min="13583" max="13583" width="14.77734375" customWidth="1"/>
    <col min="13584" max="13585" width="3.77734375" customWidth="1"/>
    <col min="13586" max="13586" width="12.44140625" customWidth="1"/>
    <col min="13587" max="13587" width="2.109375" customWidth="1"/>
    <col min="13588" max="13588" width="12.5546875" customWidth="1"/>
    <col min="13589" max="13589" width="2.109375" customWidth="1"/>
    <col min="13590" max="13590" width="12.77734375" customWidth="1"/>
    <col min="13591" max="13591" width="2.109375" customWidth="1"/>
    <col min="13592" max="13592" width="12.77734375" customWidth="1"/>
    <col min="13593" max="13593" width="2" customWidth="1"/>
    <col min="13594" max="13594" width="11.77734375" customWidth="1"/>
    <col min="13595" max="13595" width="11.44140625" customWidth="1"/>
    <col min="13596" max="13596" width="1.77734375" customWidth="1"/>
    <col min="13597" max="13597" width="11.77734375" customWidth="1"/>
    <col min="13598" max="13598" width="2.109375" customWidth="1"/>
    <col min="13599" max="13599" width="11.44140625" customWidth="1"/>
    <col min="13600" max="13600" width="0.5546875" customWidth="1"/>
    <col min="13601" max="13601" width="2.109375" customWidth="1"/>
    <col min="13602" max="13602" width="10.5546875" customWidth="1"/>
    <col min="13603" max="13603" width="11.109375" customWidth="1"/>
    <col min="13604" max="13604" width="2.109375" customWidth="1"/>
    <col min="13605" max="13605" width="11.109375" customWidth="1"/>
    <col min="13606" max="13606" width="2.109375" customWidth="1"/>
    <col min="13607" max="13607" width="12.44140625" customWidth="1"/>
    <col min="13827" max="13827" width="51" customWidth="1"/>
    <col min="13828" max="13828" width="2.109375" customWidth="1"/>
    <col min="13829" max="13829" width="14.109375" customWidth="1"/>
    <col min="13830" max="13831" width="8.77734375" customWidth="1"/>
    <col min="13832" max="13832" width="2" customWidth="1"/>
    <col min="13833" max="13833" width="14.77734375" customWidth="1"/>
    <col min="13834" max="13834" width="2" customWidth="1"/>
    <col min="13835" max="13835" width="14.77734375" customWidth="1"/>
    <col min="13836" max="13836" width="2.109375" customWidth="1"/>
    <col min="13837" max="13837" width="14.77734375" customWidth="1"/>
    <col min="13838" max="13838" width="2.109375" customWidth="1"/>
    <col min="13839" max="13839" width="14.77734375" customWidth="1"/>
    <col min="13840" max="13841" width="3.77734375" customWidth="1"/>
    <col min="13842" max="13842" width="12.44140625" customWidth="1"/>
    <col min="13843" max="13843" width="2.109375" customWidth="1"/>
    <col min="13844" max="13844" width="12.5546875" customWidth="1"/>
    <col min="13845" max="13845" width="2.109375" customWidth="1"/>
    <col min="13846" max="13846" width="12.77734375" customWidth="1"/>
    <col min="13847" max="13847" width="2.109375" customWidth="1"/>
    <col min="13848" max="13848" width="12.77734375" customWidth="1"/>
    <col min="13849" max="13849" width="2" customWidth="1"/>
    <col min="13850" max="13850" width="11.77734375" customWidth="1"/>
    <col min="13851" max="13851" width="11.44140625" customWidth="1"/>
    <col min="13852" max="13852" width="1.77734375" customWidth="1"/>
    <col min="13853" max="13853" width="11.77734375" customWidth="1"/>
    <col min="13854" max="13854" width="2.109375" customWidth="1"/>
    <col min="13855" max="13855" width="11.44140625" customWidth="1"/>
    <col min="13856" max="13856" width="0.5546875" customWidth="1"/>
    <col min="13857" max="13857" width="2.109375" customWidth="1"/>
    <col min="13858" max="13858" width="10.5546875" customWidth="1"/>
    <col min="13859" max="13859" width="11.109375" customWidth="1"/>
    <col min="13860" max="13860" width="2.109375" customWidth="1"/>
    <col min="13861" max="13861" width="11.109375" customWidth="1"/>
    <col min="13862" max="13862" width="2.109375" customWidth="1"/>
    <col min="13863" max="13863" width="12.44140625" customWidth="1"/>
    <col min="14083" max="14083" width="51" customWidth="1"/>
    <col min="14084" max="14084" width="2.109375" customWidth="1"/>
    <col min="14085" max="14085" width="14.109375" customWidth="1"/>
    <col min="14086" max="14087" width="8.77734375" customWidth="1"/>
    <col min="14088" max="14088" width="2" customWidth="1"/>
    <col min="14089" max="14089" width="14.77734375" customWidth="1"/>
    <col min="14090" max="14090" width="2" customWidth="1"/>
    <col min="14091" max="14091" width="14.77734375" customWidth="1"/>
    <col min="14092" max="14092" width="2.109375" customWidth="1"/>
    <col min="14093" max="14093" width="14.77734375" customWidth="1"/>
    <col min="14094" max="14094" width="2.109375" customWidth="1"/>
    <col min="14095" max="14095" width="14.77734375" customWidth="1"/>
    <col min="14096" max="14097" width="3.77734375" customWidth="1"/>
    <col min="14098" max="14098" width="12.44140625" customWidth="1"/>
    <col min="14099" max="14099" width="2.109375" customWidth="1"/>
    <col min="14100" max="14100" width="12.5546875" customWidth="1"/>
    <col min="14101" max="14101" width="2.109375" customWidth="1"/>
    <col min="14102" max="14102" width="12.77734375" customWidth="1"/>
    <col min="14103" max="14103" width="2.109375" customWidth="1"/>
    <col min="14104" max="14104" width="12.77734375" customWidth="1"/>
    <col min="14105" max="14105" width="2" customWidth="1"/>
    <col min="14106" max="14106" width="11.77734375" customWidth="1"/>
    <col min="14107" max="14107" width="11.44140625" customWidth="1"/>
    <col min="14108" max="14108" width="1.77734375" customWidth="1"/>
    <col min="14109" max="14109" width="11.77734375" customWidth="1"/>
    <col min="14110" max="14110" width="2.109375" customWidth="1"/>
    <col min="14111" max="14111" width="11.44140625" customWidth="1"/>
    <col min="14112" max="14112" width="0.5546875" customWidth="1"/>
    <col min="14113" max="14113" width="2.109375" customWidth="1"/>
    <col min="14114" max="14114" width="10.5546875" customWidth="1"/>
    <col min="14115" max="14115" width="11.109375" customWidth="1"/>
    <col min="14116" max="14116" width="2.109375" customWidth="1"/>
    <col min="14117" max="14117" width="11.109375" customWidth="1"/>
    <col min="14118" max="14118" width="2.109375" customWidth="1"/>
    <col min="14119" max="14119" width="12.44140625" customWidth="1"/>
    <col min="14339" max="14339" width="51" customWidth="1"/>
    <col min="14340" max="14340" width="2.109375" customWidth="1"/>
    <col min="14341" max="14341" width="14.109375" customWidth="1"/>
    <col min="14342" max="14343" width="8.77734375" customWidth="1"/>
    <col min="14344" max="14344" width="2" customWidth="1"/>
    <col min="14345" max="14345" width="14.77734375" customWidth="1"/>
    <col min="14346" max="14346" width="2" customWidth="1"/>
    <col min="14347" max="14347" width="14.77734375" customWidth="1"/>
    <col min="14348" max="14348" width="2.109375" customWidth="1"/>
    <col min="14349" max="14349" width="14.77734375" customWidth="1"/>
    <col min="14350" max="14350" width="2.109375" customWidth="1"/>
    <col min="14351" max="14351" width="14.77734375" customWidth="1"/>
    <col min="14352" max="14353" width="3.77734375" customWidth="1"/>
    <col min="14354" max="14354" width="12.44140625" customWidth="1"/>
    <col min="14355" max="14355" width="2.109375" customWidth="1"/>
    <col min="14356" max="14356" width="12.5546875" customWidth="1"/>
    <col min="14357" max="14357" width="2.109375" customWidth="1"/>
    <col min="14358" max="14358" width="12.77734375" customWidth="1"/>
    <col min="14359" max="14359" width="2.109375" customWidth="1"/>
    <col min="14360" max="14360" width="12.77734375" customWidth="1"/>
    <col min="14361" max="14361" width="2" customWidth="1"/>
    <col min="14362" max="14362" width="11.77734375" customWidth="1"/>
    <col min="14363" max="14363" width="11.44140625" customWidth="1"/>
    <col min="14364" max="14364" width="1.77734375" customWidth="1"/>
    <col min="14365" max="14365" width="11.77734375" customWidth="1"/>
    <col min="14366" max="14366" width="2.109375" customWidth="1"/>
    <col min="14367" max="14367" width="11.44140625" customWidth="1"/>
    <col min="14368" max="14368" width="0.5546875" customWidth="1"/>
    <col min="14369" max="14369" width="2.109375" customWidth="1"/>
    <col min="14370" max="14370" width="10.5546875" customWidth="1"/>
    <col min="14371" max="14371" width="11.109375" customWidth="1"/>
    <col min="14372" max="14372" width="2.109375" customWidth="1"/>
    <col min="14373" max="14373" width="11.109375" customWidth="1"/>
    <col min="14374" max="14374" width="2.109375" customWidth="1"/>
    <col min="14375" max="14375" width="12.44140625" customWidth="1"/>
    <col min="14595" max="14595" width="51" customWidth="1"/>
    <col min="14596" max="14596" width="2.109375" customWidth="1"/>
    <col min="14597" max="14597" width="14.109375" customWidth="1"/>
    <col min="14598" max="14599" width="8.77734375" customWidth="1"/>
    <col min="14600" max="14600" width="2" customWidth="1"/>
    <col min="14601" max="14601" width="14.77734375" customWidth="1"/>
    <col min="14602" max="14602" width="2" customWidth="1"/>
    <col min="14603" max="14603" width="14.77734375" customWidth="1"/>
    <col min="14604" max="14604" width="2.109375" customWidth="1"/>
    <col min="14605" max="14605" width="14.77734375" customWidth="1"/>
    <col min="14606" max="14606" width="2.109375" customWidth="1"/>
    <col min="14607" max="14607" width="14.77734375" customWidth="1"/>
    <col min="14608" max="14609" width="3.77734375" customWidth="1"/>
    <col min="14610" max="14610" width="12.44140625" customWidth="1"/>
    <col min="14611" max="14611" width="2.109375" customWidth="1"/>
    <col min="14612" max="14612" width="12.5546875" customWidth="1"/>
    <col min="14613" max="14613" width="2.109375" customWidth="1"/>
    <col min="14614" max="14614" width="12.77734375" customWidth="1"/>
    <col min="14615" max="14615" width="2.109375" customWidth="1"/>
    <col min="14616" max="14616" width="12.77734375" customWidth="1"/>
    <col min="14617" max="14617" width="2" customWidth="1"/>
    <col min="14618" max="14618" width="11.77734375" customWidth="1"/>
    <col min="14619" max="14619" width="11.44140625" customWidth="1"/>
    <col min="14620" max="14620" width="1.77734375" customWidth="1"/>
    <col min="14621" max="14621" width="11.77734375" customWidth="1"/>
    <col min="14622" max="14622" width="2.109375" customWidth="1"/>
    <col min="14623" max="14623" width="11.44140625" customWidth="1"/>
    <col min="14624" max="14624" width="0.5546875" customWidth="1"/>
    <col min="14625" max="14625" width="2.109375" customWidth="1"/>
    <col min="14626" max="14626" width="10.5546875" customWidth="1"/>
    <col min="14627" max="14627" width="11.109375" customWidth="1"/>
    <col min="14628" max="14628" width="2.109375" customWidth="1"/>
    <col min="14629" max="14629" width="11.109375" customWidth="1"/>
    <col min="14630" max="14630" width="2.109375" customWidth="1"/>
    <col min="14631" max="14631" width="12.44140625" customWidth="1"/>
    <col min="14851" max="14851" width="51" customWidth="1"/>
    <col min="14852" max="14852" width="2.109375" customWidth="1"/>
    <col min="14853" max="14853" width="14.109375" customWidth="1"/>
    <col min="14854" max="14855" width="8.77734375" customWidth="1"/>
    <col min="14856" max="14856" width="2" customWidth="1"/>
    <col min="14857" max="14857" width="14.77734375" customWidth="1"/>
    <col min="14858" max="14858" width="2" customWidth="1"/>
    <col min="14859" max="14859" width="14.77734375" customWidth="1"/>
    <col min="14860" max="14860" width="2.109375" customWidth="1"/>
    <col min="14861" max="14861" width="14.77734375" customWidth="1"/>
    <col min="14862" max="14862" width="2.109375" customWidth="1"/>
    <col min="14863" max="14863" width="14.77734375" customWidth="1"/>
    <col min="14864" max="14865" width="3.77734375" customWidth="1"/>
    <col min="14866" max="14866" width="12.44140625" customWidth="1"/>
    <col min="14867" max="14867" width="2.109375" customWidth="1"/>
    <col min="14868" max="14868" width="12.5546875" customWidth="1"/>
    <col min="14869" max="14869" width="2.109375" customWidth="1"/>
    <col min="14870" max="14870" width="12.77734375" customWidth="1"/>
    <col min="14871" max="14871" width="2.109375" customWidth="1"/>
    <col min="14872" max="14872" width="12.77734375" customWidth="1"/>
    <col min="14873" max="14873" width="2" customWidth="1"/>
    <col min="14874" max="14874" width="11.77734375" customWidth="1"/>
    <col min="14875" max="14875" width="11.44140625" customWidth="1"/>
    <col min="14876" max="14876" width="1.77734375" customWidth="1"/>
    <col min="14877" max="14877" width="11.77734375" customWidth="1"/>
    <col min="14878" max="14878" width="2.109375" customWidth="1"/>
    <col min="14879" max="14879" width="11.44140625" customWidth="1"/>
    <col min="14880" max="14880" width="0.5546875" customWidth="1"/>
    <col min="14881" max="14881" width="2.109375" customWidth="1"/>
    <col min="14882" max="14882" width="10.5546875" customWidth="1"/>
    <col min="14883" max="14883" width="11.109375" customWidth="1"/>
    <col min="14884" max="14884" width="2.109375" customWidth="1"/>
    <col min="14885" max="14885" width="11.109375" customWidth="1"/>
    <col min="14886" max="14886" width="2.109375" customWidth="1"/>
    <col min="14887" max="14887" width="12.44140625" customWidth="1"/>
    <col min="15107" max="15107" width="51" customWidth="1"/>
    <col min="15108" max="15108" width="2.109375" customWidth="1"/>
    <col min="15109" max="15109" width="14.109375" customWidth="1"/>
    <col min="15110" max="15111" width="8.77734375" customWidth="1"/>
    <col min="15112" max="15112" width="2" customWidth="1"/>
    <col min="15113" max="15113" width="14.77734375" customWidth="1"/>
    <col min="15114" max="15114" width="2" customWidth="1"/>
    <col min="15115" max="15115" width="14.77734375" customWidth="1"/>
    <col min="15116" max="15116" width="2.109375" customWidth="1"/>
    <col min="15117" max="15117" width="14.77734375" customWidth="1"/>
    <col min="15118" max="15118" width="2.109375" customWidth="1"/>
    <col min="15119" max="15119" width="14.77734375" customWidth="1"/>
    <col min="15120" max="15121" width="3.77734375" customWidth="1"/>
    <col min="15122" max="15122" width="12.44140625" customWidth="1"/>
    <col min="15123" max="15123" width="2.109375" customWidth="1"/>
    <col min="15124" max="15124" width="12.5546875" customWidth="1"/>
    <col min="15125" max="15125" width="2.109375" customWidth="1"/>
    <col min="15126" max="15126" width="12.77734375" customWidth="1"/>
    <col min="15127" max="15127" width="2.109375" customWidth="1"/>
    <col min="15128" max="15128" width="12.77734375" customWidth="1"/>
    <col min="15129" max="15129" width="2" customWidth="1"/>
    <col min="15130" max="15130" width="11.77734375" customWidth="1"/>
    <col min="15131" max="15131" width="11.44140625" customWidth="1"/>
    <col min="15132" max="15132" width="1.77734375" customWidth="1"/>
    <col min="15133" max="15133" width="11.77734375" customWidth="1"/>
    <col min="15134" max="15134" width="2.109375" customWidth="1"/>
    <col min="15135" max="15135" width="11.44140625" customWidth="1"/>
    <col min="15136" max="15136" width="0.5546875" customWidth="1"/>
    <col min="15137" max="15137" width="2.109375" customWidth="1"/>
    <col min="15138" max="15138" width="10.5546875" customWidth="1"/>
    <col min="15139" max="15139" width="11.109375" customWidth="1"/>
    <col min="15140" max="15140" width="2.109375" customWidth="1"/>
    <col min="15141" max="15141" width="11.109375" customWidth="1"/>
    <col min="15142" max="15142" width="2.109375" customWidth="1"/>
    <col min="15143" max="15143" width="12.44140625" customWidth="1"/>
    <col min="15363" max="15363" width="51" customWidth="1"/>
    <col min="15364" max="15364" width="2.109375" customWidth="1"/>
    <col min="15365" max="15365" width="14.109375" customWidth="1"/>
    <col min="15366" max="15367" width="8.77734375" customWidth="1"/>
    <col min="15368" max="15368" width="2" customWidth="1"/>
    <col min="15369" max="15369" width="14.77734375" customWidth="1"/>
    <col min="15370" max="15370" width="2" customWidth="1"/>
    <col min="15371" max="15371" width="14.77734375" customWidth="1"/>
    <col min="15372" max="15372" width="2.109375" customWidth="1"/>
    <col min="15373" max="15373" width="14.77734375" customWidth="1"/>
    <col min="15374" max="15374" width="2.109375" customWidth="1"/>
    <col min="15375" max="15375" width="14.77734375" customWidth="1"/>
    <col min="15376" max="15377" width="3.77734375" customWidth="1"/>
    <col min="15378" max="15378" width="12.44140625" customWidth="1"/>
    <col min="15379" max="15379" width="2.109375" customWidth="1"/>
    <col min="15380" max="15380" width="12.5546875" customWidth="1"/>
    <col min="15381" max="15381" width="2.109375" customWidth="1"/>
    <col min="15382" max="15382" width="12.77734375" customWidth="1"/>
    <col min="15383" max="15383" width="2.109375" customWidth="1"/>
    <col min="15384" max="15384" width="12.77734375" customWidth="1"/>
    <col min="15385" max="15385" width="2" customWidth="1"/>
    <col min="15386" max="15386" width="11.77734375" customWidth="1"/>
    <col min="15387" max="15387" width="11.44140625" customWidth="1"/>
    <col min="15388" max="15388" width="1.77734375" customWidth="1"/>
    <col min="15389" max="15389" width="11.77734375" customWidth="1"/>
    <col min="15390" max="15390" width="2.109375" customWidth="1"/>
    <col min="15391" max="15391" width="11.44140625" customWidth="1"/>
    <col min="15392" max="15392" width="0.5546875" customWidth="1"/>
    <col min="15393" max="15393" width="2.109375" customWidth="1"/>
    <col min="15394" max="15394" width="10.5546875" customWidth="1"/>
    <col min="15395" max="15395" width="11.109375" customWidth="1"/>
    <col min="15396" max="15396" width="2.109375" customWidth="1"/>
    <col min="15397" max="15397" width="11.109375" customWidth="1"/>
    <col min="15398" max="15398" width="2.109375" customWidth="1"/>
    <col min="15399" max="15399" width="12.44140625" customWidth="1"/>
    <col min="15619" max="15619" width="51" customWidth="1"/>
    <col min="15620" max="15620" width="2.109375" customWidth="1"/>
    <col min="15621" max="15621" width="14.109375" customWidth="1"/>
    <col min="15622" max="15623" width="8.77734375" customWidth="1"/>
    <col min="15624" max="15624" width="2" customWidth="1"/>
    <col min="15625" max="15625" width="14.77734375" customWidth="1"/>
    <col min="15626" max="15626" width="2" customWidth="1"/>
    <col min="15627" max="15627" width="14.77734375" customWidth="1"/>
    <col min="15628" max="15628" width="2.109375" customWidth="1"/>
    <col min="15629" max="15629" width="14.77734375" customWidth="1"/>
    <col min="15630" max="15630" width="2.109375" customWidth="1"/>
    <col min="15631" max="15631" width="14.77734375" customWidth="1"/>
    <col min="15632" max="15633" width="3.77734375" customWidth="1"/>
    <col min="15634" max="15634" width="12.44140625" customWidth="1"/>
    <col min="15635" max="15635" width="2.109375" customWidth="1"/>
    <col min="15636" max="15636" width="12.5546875" customWidth="1"/>
    <col min="15637" max="15637" width="2.109375" customWidth="1"/>
    <col min="15638" max="15638" width="12.77734375" customWidth="1"/>
    <col min="15639" max="15639" width="2.109375" customWidth="1"/>
    <col min="15640" max="15640" width="12.77734375" customWidth="1"/>
    <col min="15641" max="15641" width="2" customWidth="1"/>
    <col min="15642" max="15642" width="11.77734375" customWidth="1"/>
    <col min="15643" max="15643" width="11.44140625" customWidth="1"/>
    <col min="15644" max="15644" width="1.77734375" customWidth="1"/>
    <col min="15645" max="15645" width="11.77734375" customWidth="1"/>
    <col min="15646" max="15646" width="2.109375" customWidth="1"/>
    <col min="15647" max="15647" width="11.44140625" customWidth="1"/>
    <col min="15648" max="15648" width="0.5546875" customWidth="1"/>
    <col min="15649" max="15649" width="2.109375" customWidth="1"/>
    <col min="15650" max="15650" width="10.5546875" customWidth="1"/>
    <col min="15651" max="15651" width="11.109375" customWidth="1"/>
    <col min="15652" max="15652" width="2.109375" customWidth="1"/>
    <col min="15653" max="15653" width="11.109375" customWidth="1"/>
    <col min="15654" max="15654" width="2.109375" customWidth="1"/>
    <col min="15655" max="15655" width="12.44140625" customWidth="1"/>
    <col min="15875" max="15875" width="51" customWidth="1"/>
    <col min="15876" max="15876" width="2.109375" customWidth="1"/>
    <col min="15877" max="15877" width="14.109375" customWidth="1"/>
    <col min="15878" max="15879" width="8.77734375" customWidth="1"/>
    <col min="15880" max="15880" width="2" customWidth="1"/>
    <col min="15881" max="15881" width="14.77734375" customWidth="1"/>
    <col min="15882" max="15882" width="2" customWidth="1"/>
    <col min="15883" max="15883" width="14.77734375" customWidth="1"/>
    <col min="15884" max="15884" width="2.109375" customWidth="1"/>
    <col min="15885" max="15885" width="14.77734375" customWidth="1"/>
    <col min="15886" max="15886" width="2.109375" customWidth="1"/>
    <col min="15887" max="15887" width="14.77734375" customWidth="1"/>
    <col min="15888" max="15889" width="3.77734375" customWidth="1"/>
    <col min="15890" max="15890" width="12.44140625" customWidth="1"/>
    <col min="15891" max="15891" width="2.109375" customWidth="1"/>
    <col min="15892" max="15892" width="12.5546875" customWidth="1"/>
    <col min="15893" max="15893" width="2.109375" customWidth="1"/>
    <col min="15894" max="15894" width="12.77734375" customWidth="1"/>
    <col min="15895" max="15895" width="2.109375" customWidth="1"/>
    <col min="15896" max="15896" width="12.77734375" customWidth="1"/>
    <col min="15897" max="15897" width="2" customWidth="1"/>
    <col min="15898" max="15898" width="11.77734375" customWidth="1"/>
    <col min="15899" max="15899" width="11.44140625" customWidth="1"/>
    <col min="15900" max="15900" width="1.77734375" customWidth="1"/>
    <col min="15901" max="15901" width="11.77734375" customWidth="1"/>
    <col min="15902" max="15902" width="2.109375" customWidth="1"/>
    <col min="15903" max="15903" width="11.44140625" customWidth="1"/>
    <col min="15904" max="15904" width="0.5546875" customWidth="1"/>
    <col min="15905" max="15905" width="2.109375" customWidth="1"/>
    <col min="15906" max="15906" width="10.5546875" customWidth="1"/>
    <col min="15907" max="15907" width="11.109375" customWidth="1"/>
    <col min="15908" max="15908" width="2.109375" customWidth="1"/>
    <col min="15909" max="15909" width="11.109375" customWidth="1"/>
    <col min="15910" max="15910" width="2.109375" customWidth="1"/>
    <col min="15911" max="15911" width="12.44140625" customWidth="1"/>
    <col min="16131" max="16131" width="51" customWidth="1"/>
    <col min="16132" max="16132" width="2.109375" customWidth="1"/>
    <col min="16133" max="16133" width="14.109375" customWidth="1"/>
    <col min="16134" max="16135" width="8.77734375" customWidth="1"/>
    <col min="16136" max="16136" width="2" customWidth="1"/>
    <col min="16137" max="16137" width="14.77734375" customWidth="1"/>
    <col min="16138" max="16138" width="2" customWidth="1"/>
    <col min="16139" max="16139" width="14.77734375" customWidth="1"/>
    <col min="16140" max="16140" width="2.109375" customWidth="1"/>
    <col min="16141" max="16141" width="14.77734375" customWidth="1"/>
    <col min="16142" max="16142" width="2.109375" customWidth="1"/>
    <col min="16143" max="16143" width="14.77734375" customWidth="1"/>
    <col min="16144" max="16145" width="3.77734375" customWidth="1"/>
    <col min="16146" max="16146" width="12.44140625" customWidth="1"/>
    <col min="16147" max="16147" width="2.109375" customWidth="1"/>
    <col min="16148" max="16148" width="12.5546875" customWidth="1"/>
    <col min="16149" max="16149" width="2.109375" customWidth="1"/>
    <col min="16150" max="16150" width="12.77734375" customWidth="1"/>
    <col min="16151" max="16151" width="2.109375" customWidth="1"/>
    <col min="16152" max="16152" width="12.77734375" customWidth="1"/>
    <col min="16153" max="16153" width="2" customWidth="1"/>
    <col min="16154" max="16154" width="11.77734375" customWidth="1"/>
    <col min="16155" max="16155" width="11.44140625" customWidth="1"/>
    <col min="16156" max="16156" width="1.77734375" customWidth="1"/>
    <col min="16157" max="16157" width="11.77734375" customWidth="1"/>
    <col min="16158" max="16158" width="2.109375" customWidth="1"/>
    <col min="16159" max="16159" width="11.44140625" customWidth="1"/>
    <col min="16160" max="16160" width="0.5546875" customWidth="1"/>
    <col min="16161" max="16161" width="2.109375" customWidth="1"/>
    <col min="16162" max="16162" width="10.5546875" customWidth="1"/>
    <col min="16163" max="16163" width="11.109375" customWidth="1"/>
    <col min="16164" max="16164" width="2.109375" customWidth="1"/>
    <col min="16165" max="16165" width="11.109375" customWidth="1"/>
    <col min="16166" max="16166" width="2.109375" customWidth="1"/>
    <col min="16167" max="16167" width="12.44140625" customWidth="1"/>
  </cols>
  <sheetData>
    <row r="1" spans="1:39">
      <c r="A1" s="610" t="s">
        <v>826</v>
      </c>
    </row>
    <row r="3" spans="1:39" ht="18" customHeight="1">
      <c r="A3" s="51" t="s">
        <v>59</v>
      </c>
      <c r="B3" s="50"/>
      <c r="C3" s="101"/>
      <c r="D3" s="349"/>
      <c r="E3" s="349"/>
      <c r="F3" s="349"/>
      <c r="G3" s="101"/>
      <c r="H3" s="101"/>
      <c r="I3" s="350"/>
      <c r="J3" s="871"/>
      <c r="K3" s="350"/>
      <c r="L3" s="350"/>
      <c r="M3" s="101"/>
      <c r="N3" s="349"/>
      <c r="O3" s="101"/>
      <c r="P3" s="101"/>
      <c r="Q3" s="349"/>
      <c r="R3" s="349"/>
      <c r="S3" s="349"/>
      <c r="T3" s="349"/>
      <c r="U3" s="349"/>
      <c r="V3" s="349"/>
      <c r="W3" s="349"/>
      <c r="X3" s="349"/>
      <c r="Y3" s="101"/>
      <c r="Z3" s="349"/>
      <c r="AA3" s="349"/>
      <c r="AB3" s="349"/>
      <c r="AC3" s="349"/>
      <c r="AD3" s="349"/>
      <c r="AE3" s="349"/>
      <c r="AF3" s="349"/>
      <c r="AG3" s="349"/>
      <c r="AH3" s="349"/>
      <c r="AI3" s="349"/>
      <c r="AJ3" s="349"/>
      <c r="AK3" s="349"/>
      <c r="AL3" s="349"/>
      <c r="AM3" s="349"/>
    </row>
    <row r="4" spans="1:39" ht="18" customHeight="1">
      <c r="A4" s="51" t="s">
        <v>47</v>
      </c>
      <c r="B4" s="50"/>
      <c r="C4" s="101"/>
      <c r="D4" s="349"/>
      <c r="E4" s="349"/>
      <c r="F4" s="349"/>
      <c r="G4" s="101"/>
      <c r="H4" s="101"/>
      <c r="I4" s="350"/>
      <c r="J4" s="871"/>
      <c r="K4" s="350"/>
      <c r="L4" s="350"/>
      <c r="M4" s="101"/>
      <c r="N4" s="349"/>
      <c r="O4" s="101"/>
      <c r="P4" s="101"/>
      <c r="Q4" s="349"/>
      <c r="R4" s="349"/>
      <c r="S4" s="349"/>
      <c r="T4" s="349"/>
      <c r="U4" s="349"/>
      <c r="V4" s="352"/>
      <c r="W4" s="349"/>
      <c r="X4" s="349"/>
      <c r="Y4" s="101"/>
      <c r="Z4" s="349"/>
      <c r="AA4" s="349"/>
      <c r="AB4" s="349"/>
      <c r="AC4" s="349"/>
      <c r="AD4" s="349"/>
      <c r="AE4" s="349"/>
      <c r="AF4" s="349"/>
      <c r="AG4" s="349"/>
      <c r="AH4" s="349"/>
      <c r="AI4" s="349"/>
      <c r="AJ4" s="349"/>
      <c r="AK4" s="349"/>
      <c r="AL4" s="349"/>
      <c r="AM4" s="349"/>
    </row>
    <row r="5" spans="1:39" ht="18" customHeight="1">
      <c r="A5" s="51" t="s">
        <v>1232</v>
      </c>
      <c r="B5" s="353"/>
      <c r="C5" s="354"/>
      <c r="D5" s="355"/>
      <c r="E5" s="355"/>
      <c r="F5" s="355"/>
      <c r="G5" s="354"/>
      <c r="H5" s="354"/>
      <c r="I5" s="356"/>
      <c r="J5" s="869"/>
      <c r="K5" s="356"/>
      <c r="L5" s="356"/>
      <c r="M5" s="354"/>
      <c r="N5" s="355"/>
      <c r="O5" s="463" t="s">
        <v>494</v>
      </c>
      <c r="P5" s="354"/>
      <c r="Q5" s="355"/>
      <c r="R5" s="355"/>
      <c r="S5" s="355"/>
      <c r="T5" s="355"/>
      <c r="U5" s="355"/>
      <c r="V5" s="355"/>
      <c r="W5" s="355"/>
      <c r="X5" s="357"/>
      <c r="Y5" s="354"/>
      <c r="Z5" s="355"/>
      <c r="AA5" s="355"/>
      <c r="AB5" s="355"/>
      <c r="AC5" s="355"/>
      <c r="AD5" s="355"/>
      <c r="AE5" s="355"/>
      <c r="AF5" s="355"/>
      <c r="AG5" s="355"/>
      <c r="AH5" s="355"/>
      <c r="AI5" s="355"/>
      <c r="AJ5" s="355"/>
      <c r="AK5" s="355"/>
      <c r="AL5" s="355"/>
      <c r="AM5" s="358"/>
    </row>
    <row r="6" spans="1:39" ht="18" customHeight="1">
      <c r="A6" s="457" t="s">
        <v>560</v>
      </c>
      <c r="B6" s="353"/>
      <c r="C6" s="354"/>
      <c r="D6" s="355"/>
      <c r="E6" s="355"/>
      <c r="F6" s="355"/>
      <c r="G6" s="354"/>
      <c r="H6" s="354"/>
      <c r="I6" s="356"/>
      <c r="J6" s="869"/>
      <c r="K6" s="356"/>
      <c r="L6" s="356"/>
      <c r="M6" s="354"/>
      <c r="N6" s="355"/>
      <c r="O6" s="389" t="s">
        <v>495</v>
      </c>
      <c r="P6" s="354"/>
      <c r="Q6" s="355"/>
      <c r="R6" s="355"/>
      <c r="S6" s="355"/>
      <c r="T6" s="355"/>
      <c r="U6" s="355"/>
      <c r="V6" s="355"/>
      <c r="W6" s="355"/>
      <c r="X6" s="359"/>
      <c r="Y6" s="354"/>
      <c r="Z6" s="355"/>
      <c r="AA6" s="355"/>
      <c r="AB6" s="355"/>
      <c r="AC6" s="355"/>
      <c r="AD6" s="355"/>
      <c r="AE6" s="355"/>
      <c r="AF6" s="355"/>
      <c r="AG6" s="355"/>
      <c r="AH6" s="355"/>
      <c r="AI6" s="355"/>
      <c r="AJ6" s="355"/>
      <c r="AK6" s="355"/>
      <c r="AL6" s="355"/>
      <c r="AM6" s="355"/>
    </row>
    <row r="7" spans="1:39" ht="18" customHeight="1">
      <c r="A7" s="457" t="s">
        <v>561</v>
      </c>
      <c r="B7" s="353"/>
      <c r="C7" s="354"/>
      <c r="D7" s="355"/>
      <c r="E7" s="355"/>
      <c r="F7" s="355"/>
      <c r="G7" s="354"/>
      <c r="H7" s="354"/>
      <c r="I7" s="356"/>
      <c r="J7" s="869"/>
      <c r="K7" s="356"/>
      <c r="L7" s="356"/>
      <c r="M7" s="354"/>
      <c r="N7" s="355"/>
      <c r="O7" s="389"/>
      <c r="P7" s="354"/>
      <c r="Q7" s="355"/>
      <c r="R7" s="355"/>
      <c r="S7" s="355"/>
      <c r="T7" s="355"/>
      <c r="U7" s="355"/>
      <c r="V7" s="355"/>
      <c r="W7" s="355"/>
      <c r="X7" s="359"/>
      <c r="Y7" s="354"/>
      <c r="Z7" s="355"/>
      <c r="AA7" s="355"/>
      <c r="AB7" s="355"/>
      <c r="AC7" s="355"/>
      <c r="AD7" s="355"/>
      <c r="AE7" s="355"/>
      <c r="AF7" s="355"/>
      <c r="AG7" s="355"/>
      <c r="AH7" s="355"/>
      <c r="AI7" s="355"/>
      <c r="AJ7" s="355"/>
      <c r="AK7" s="355"/>
      <c r="AL7" s="355"/>
      <c r="AM7" s="355"/>
    </row>
    <row r="8" spans="1:39" ht="18" customHeight="1">
      <c r="A8" s="453" t="s">
        <v>1313</v>
      </c>
      <c r="B8" s="353"/>
      <c r="C8" s="354"/>
      <c r="D8" s="355"/>
      <c r="E8" s="355"/>
      <c r="F8" s="355"/>
      <c r="G8" s="354"/>
      <c r="H8" s="354"/>
      <c r="I8" s="356"/>
      <c r="J8" s="869"/>
      <c r="K8" s="356"/>
      <c r="L8" s="356"/>
      <c r="M8" s="354"/>
      <c r="N8" s="355"/>
      <c r="O8" s="354"/>
      <c r="P8" s="354"/>
      <c r="Q8" s="355"/>
      <c r="R8" s="355"/>
      <c r="S8" s="355"/>
      <c r="T8" s="355"/>
      <c r="U8" s="355"/>
      <c r="V8" s="355"/>
      <c r="W8" s="355"/>
      <c r="X8" s="355"/>
      <c r="Y8" s="354"/>
      <c r="Z8" s="355"/>
      <c r="AA8" s="355"/>
      <c r="AB8" s="355"/>
      <c r="AC8" s="355"/>
      <c r="AD8" s="355"/>
      <c r="AE8" s="355"/>
      <c r="AF8" s="355"/>
      <c r="AG8" s="355"/>
      <c r="AH8" s="355"/>
      <c r="AI8" s="355"/>
      <c r="AJ8" s="355"/>
      <c r="AK8" s="355"/>
      <c r="AL8" s="355"/>
      <c r="AM8" s="355"/>
    </row>
    <row r="9" spans="1:39" ht="16.350000000000001" customHeight="1">
      <c r="A9" s="61" t="s">
        <v>1184</v>
      </c>
      <c r="B9" s="1"/>
      <c r="C9" s="354"/>
      <c r="D9" s="355"/>
      <c r="E9" s="355"/>
      <c r="F9" s="355"/>
      <c r="G9" s="354"/>
      <c r="H9" s="354"/>
      <c r="I9" s="356"/>
      <c r="J9" s="869"/>
      <c r="K9" s="356"/>
      <c r="L9" s="356"/>
      <c r="M9" s="354"/>
      <c r="N9" s="355"/>
      <c r="O9" s="354"/>
      <c r="P9" s="354"/>
      <c r="Q9" s="355"/>
      <c r="R9" s="355"/>
      <c r="S9" s="355"/>
      <c r="T9" s="355"/>
      <c r="U9" s="355"/>
      <c r="V9" s="355"/>
      <c r="W9" s="355"/>
      <c r="X9" s="355"/>
      <c r="Y9" s="354"/>
      <c r="Z9" s="355"/>
      <c r="AA9" s="355"/>
      <c r="AB9" s="355"/>
      <c r="AC9" s="355"/>
      <c r="AD9" s="355"/>
      <c r="AE9" s="355"/>
      <c r="AF9" s="355"/>
      <c r="AG9" s="355"/>
      <c r="AH9" s="355"/>
      <c r="AI9" s="355"/>
      <c r="AJ9" s="355"/>
      <c r="AK9" s="355"/>
      <c r="AL9" s="355"/>
      <c r="AM9" s="355"/>
    </row>
    <row r="10" spans="1:39" ht="18">
      <c r="A10" s="360"/>
      <c r="B10" s="353"/>
      <c r="C10" s="354"/>
      <c r="D10" s="355"/>
      <c r="E10" s="355"/>
      <c r="F10" s="355"/>
      <c r="G10" s="354"/>
      <c r="H10" s="354"/>
      <c r="I10" s="356"/>
      <c r="J10" s="869"/>
      <c r="K10" s="356"/>
      <c r="L10" s="356"/>
      <c r="M10" s="354"/>
      <c r="N10" s="355"/>
      <c r="O10" s="354"/>
      <c r="P10" s="354"/>
      <c r="Q10" s="355"/>
      <c r="R10" s="355"/>
      <c r="S10" s="355"/>
      <c r="T10" s="355"/>
      <c r="U10" s="355"/>
      <c r="V10" s="355"/>
      <c r="W10" s="355"/>
      <c r="X10" s="355"/>
      <c r="Y10" s="354"/>
      <c r="Z10" s="355"/>
      <c r="AA10" s="355"/>
      <c r="AB10" s="355"/>
      <c r="AC10" s="355"/>
      <c r="AD10" s="355"/>
      <c r="AE10" s="355"/>
      <c r="AF10" s="355"/>
      <c r="AG10" s="355"/>
      <c r="AH10" s="355"/>
      <c r="AI10" s="355"/>
      <c r="AJ10" s="355"/>
      <c r="AK10" s="355"/>
      <c r="AL10" s="355"/>
      <c r="AM10" s="355"/>
    </row>
    <row r="11" spans="1:39">
      <c r="A11" s="361"/>
      <c r="B11" s="353"/>
      <c r="C11" s="354"/>
      <c r="D11" s="355"/>
      <c r="E11" s="355"/>
      <c r="F11" s="355"/>
      <c r="G11" s="354"/>
      <c r="H11" s="354"/>
      <c r="I11" s="356"/>
      <c r="J11" s="869"/>
      <c r="K11" s="356"/>
      <c r="L11" s="356"/>
      <c r="M11" s="354"/>
      <c r="N11" s="355"/>
      <c r="O11" s="354"/>
      <c r="P11" s="354"/>
      <c r="Q11" s="355"/>
      <c r="R11" s="355"/>
      <c r="S11" s="355"/>
      <c r="T11" s="355"/>
      <c r="U11" s="355"/>
      <c r="V11" s="355"/>
      <c r="W11" s="355"/>
      <c r="X11" s="355"/>
      <c r="Y11" s="354"/>
      <c r="Z11" s="355"/>
      <c r="AA11" s="355"/>
      <c r="AB11" s="355"/>
      <c r="AC11" s="355"/>
      <c r="AD11" s="355"/>
      <c r="AE11" s="355"/>
      <c r="AF11" s="355"/>
      <c r="AG11" s="355"/>
      <c r="AH11" s="355"/>
      <c r="AI11" s="355"/>
      <c r="AJ11" s="355"/>
      <c r="AK11" s="355"/>
      <c r="AL11" s="355"/>
      <c r="AM11" s="355"/>
    </row>
    <row r="12" spans="1:39" ht="15.75">
      <c r="A12" s="57"/>
      <c r="B12" s="57"/>
      <c r="C12" s="1212"/>
      <c r="D12" s="1212"/>
      <c r="E12" s="1212"/>
      <c r="F12" s="1212"/>
      <c r="G12" s="1212"/>
      <c r="H12" s="1212"/>
      <c r="I12" s="1212"/>
      <c r="J12" s="1212"/>
      <c r="K12" s="1212"/>
      <c r="L12" s="1212"/>
      <c r="M12" s="1212"/>
      <c r="N12" s="1212"/>
      <c r="O12" s="1212"/>
      <c r="P12" s="362"/>
      <c r="Q12" s="363"/>
      <c r="R12" s="362"/>
      <c r="S12" s="362"/>
      <c r="T12" s="362"/>
      <c r="U12" s="362"/>
      <c r="V12" s="362"/>
      <c r="W12" s="362"/>
      <c r="X12" s="362"/>
      <c r="Y12" s="363"/>
      <c r="Z12" s="362"/>
      <c r="AA12" s="362"/>
      <c r="AB12" s="362"/>
      <c r="AC12" s="362"/>
      <c r="AD12" s="362"/>
      <c r="AE12" s="362"/>
      <c r="AF12" s="362"/>
      <c r="AG12" s="363"/>
      <c r="AH12" s="362"/>
      <c r="AI12" s="364"/>
      <c r="AJ12" s="362"/>
      <c r="AK12" s="362"/>
      <c r="AL12" s="362"/>
      <c r="AM12" s="362"/>
    </row>
    <row r="13" spans="1:39" ht="15.75">
      <c r="A13" s="57"/>
      <c r="B13" s="57"/>
      <c r="C13" s="363"/>
      <c r="D13" s="363"/>
      <c r="E13" s="363"/>
      <c r="F13" s="363"/>
      <c r="G13" s="363"/>
      <c r="H13" s="363"/>
      <c r="I13" s="134"/>
      <c r="J13" s="134"/>
      <c r="K13" s="134"/>
      <c r="L13" s="134"/>
      <c r="M13" s="363"/>
      <c r="N13" s="363"/>
      <c r="O13" s="365" t="s">
        <v>496</v>
      </c>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1:39" ht="15.75">
      <c r="A14" s="57"/>
      <c r="B14" s="57"/>
      <c r="C14" s="85"/>
      <c r="D14" s="363"/>
      <c r="E14" s="363"/>
      <c r="F14" s="363"/>
      <c r="G14" s="85"/>
      <c r="H14" s="85"/>
      <c r="I14" s="131"/>
      <c r="J14" s="134"/>
      <c r="K14" s="390"/>
      <c r="L14" s="390"/>
      <c r="M14" s="85"/>
      <c r="N14" s="363"/>
      <c r="O14" s="366" t="s">
        <v>528</v>
      </c>
      <c r="P14" s="142"/>
      <c r="Q14" s="363"/>
      <c r="R14" s="363"/>
      <c r="S14" s="363"/>
      <c r="T14" s="363"/>
      <c r="U14" s="363"/>
      <c r="V14" s="363"/>
      <c r="W14" s="363"/>
      <c r="X14" s="367"/>
      <c r="Y14" s="363"/>
      <c r="Z14" s="363"/>
      <c r="AA14" s="363"/>
      <c r="AB14" s="363"/>
      <c r="AC14" s="363"/>
      <c r="AD14" s="363"/>
      <c r="AE14" s="367"/>
      <c r="AF14" s="365"/>
      <c r="AG14" s="363"/>
      <c r="AH14" s="363"/>
      <c r="AI14" s="363"/>
      <c r="AJ14" s="363"/>
      <c r="AK14" s="363"/>
      <c r="AL14" s="363"/>
      <c r="AM14" s="367"/>
    </row>
    <row r="15" spans="1:39" ht="15.75">
      <c r="A15" s="57"/>
      <c r="B15" s="57"/>
      <c r="C15" s="1213" t="s">
        <v>497</v>
      </c>
      <c r="D15" s="1213"/>
      <c r="E15" s="1213"/>
      <c r="F15" s="1213"/>
      <c r="G15" s="1213"/>
      <c r="H15" s="363"/>
      <c r="I15" s="134"/>
      <c r="J15" s="134"/>
      <c r="K15" s="868" t="s">
        <v>1108</v>
      </c>
      <c r="L15" s="868"/>
      <c r="M15" s="142" t="s">
        <v>947</v>
      </c>
      <c r="N15" s="995"/>
      <c r="O15" s="366" t="s">
        <v>498</v>
      </c>
      <c r="P15" s="142"/>
      <c r="Q15" s="363"/>
      <c r="R15" s="368"/>
      <c r="S15" s="368"/>
      <c r="T15" s="369"/>
      <c r="U15" s="363"/>
      <c r="V15" s="363"/>
      <c r="W15" s="363"/>
      <c r="X15" s="367"/>
      <c r="Y15" s="363"/>
      <c r="Z15" s="367"/>
      <c r="AA15" s="365"/>
      <c r="AB15" s="363"/>
      <c r="AC15" s="363"/>
      <c r="AD15" s="363"/>
      <c r="AE15" s="367"/>
      <c r="AF15" s="365"/>
      <c r="AG15" s="363"/>
      <c r="AH15" s="367"/>
      <c r="AI15" s="365"/>
      <c r="AJ15" s="363"/>
      <c r="AK15" s="363"/>
      <c r="AL15" s="363"/>
      <c r="AM15" s="367"/>
    </row>
    <row r="16" spans="1:39" ht="15.75">
      <c r="A16" s="57"/>
      <c r="B16" s="57"/>
      <c r="C16" s="135" t="s">
        <v>499</v>
      </c>
      <c r="D16" s="140"/>
      <c r="E16" s="370" t="s">
        <v>500</v>
      </c>
      <c r="F16" s="140"/>
      <c r="G16" s="371" t="s">
        <v>501</v>
      </c>
      <c r="H16" s="134"/>
      <c r="I16" s="372" t="s">
        <v>502</v>
      </c>
      <c r="J16" s="868"/>
      <c r="K16" s="372" t="s">
        <v>502</v>
      </c>
      <c r="L16" s="868"/>
      <c r="M16" s="372" t="s">
        <v>502</v>
      </c>
      <c r="N16" s="868"/>
      <c r="O16" s="366" t="s">
        <v>296</v>
      </c>
      <c r="P16" s="365"/>
      <c r="Q16" s="363"/>
      <c r="R16" s="365"/>
      <c r="S16" s="365"/>
      <c r="T16" s="365"/>
      <c r="U16" s="363"/>
      <c r="V16" s="367"/>
      <c r="W16" s="363"/>
      <c r="X16" s="367"/>
      <c r="Y16" s="363"/>
      <c r="Z16" s="365"/>
      <c r="AA16" s="365"/>
      <c r="AB16" s="363"/>
      <c r="AC16" s="367"/>
      <c r="AD16" s="363"/>
      <c r="AE16" s="367"/>
      <c r="AF16" s="365"/>
      <c r="AG16" s="363"/>
      <c r="AH16" s="365"/>
      <c r="AI16" s="365"/>
      <c r="AJ16" s="363"/>
      <c r="AK16" s="367"/>
      <c r="AL16" s="363"/>
      <c r="AM16" s="367"/>
    </row>
    <row r="17" spans="1:39">
      <c r="A17" s="1"/>
      <c r="B17" s="353"/>
      <c r="C17" s="373"/>
      <c r="D17" s="355"/>
      <c r="E17" s="355"/>
      <c r="F17" s="355"/>
      <c r="G17" s="373"/>
      <c r="H17" s="354"/>
      <c r="I17" s="374"/>
      <c r="J17" s="869"/>
      <c r="K17" s="869"/>
      <c r="L17" s="869"/>
      <c r="M17" s="354"/>
      <c r="N17" s="355"/>
      <c r="O17" s="373"/>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row>
    <row r="18" spans="1:39" ht="15.75">
      <c r="A18" s="292" t="s">
        <v>0</v>
      </c>
      <c r="B18" s="57"/>
      <c r="C18" s="55"/>
      <c r="D18" s="83"/>
      <c r="E18" s="83"/>
      <c r="F18" s="83"/>
      <c r="G18" s="55"/>
      <c r="H18" s="55"/>
      <c r="I18" s="129"/>
      <c r="J18" s="132"/>
      <c r="K18" s="129"/>
      <c r="L18" s="129"/>
      <c r="M18" s="55"/>
      <c r="N18" s="83"/>
      <c r="O18" s="55"/>
      <c r="P18" s="55"/>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39">
      <c r="A19" s="334" t="s">
        <v>1057</v>
      </c>
      <c r="B19" s="58" t="s">
        <v>22</v>
      </c>
      <c r="C19" s="422">
        <f>'Exhibit D Special State'!C19</f>
        <v>2073000</v>
      </c>
      <c r="D19" s="123"/>
      <c r="E19" s="422">
        <f>'Exhibit D Special State'!E19</f>
        <v>2073000</v>
      </c>
      <c r="F19" s="126"/>
      <c r="G19" s="422">
        <f>'Exhibit D Special State'!G19</f>
        <v>2030000</v>
      </c>
      <c r="H19" s="33"/>
      <c r="I19" s="422">
        <f>'Exhibit D Special State'!I19</f>
        <v>2027400</v>
      </c>
      <c r="J19" s="872"/>
      <c r="K19" s="422">
        <v>0</v>
      </c>
      <c r="L19" s="422"/>
      <c r="M19" s="422">
        <f t="shared" ref="M19:M24" si="0">+I19+K19</f>
        <v>2027400</v>
      </c>
      <c r="N19" s="872"/>
      <c r="O19" s="404">
        <f>ROUND(SUM(M19)-SUM(G19),1)</f>
        <v>-2600</v>
      </c>
      <c r="P19" s="55"/>
      <c r="Q19" s="80"/>
      <c r="R19" s="83"/>
      <c r="S19" s="80"/>
      <c r="T19" s="83"/>
      <c r="U19" s="80"/>
      <c r="V19" s="83"/>
      <c r="W19" s="80"/>
      <c r="X19" s="83"/>
      <c r="Y19" s="80"/>
      <c r="Z19" s="83"/>
      <c r="AA19" s="83"/>
      <c r="AB19" s="80"/>
      <c r="AC19" s="83"/>
      <c r="AD19" s="80"/>
      <c r="AE19" s="83"/>
      <c r="AF19" s="83"/>
      <c r="AG19" s="80"/>
      <c r="AH19" s="83"/>
      <c r="AI19" s="83"/>
      <c r="AJ19" s="80"/>
      <c r="AK19" s="375"/>
      <c r="AL19" s="80"/>
      <c r="AM19" s="83"/>
    </row>
    <row r="20" spans="1:39">
      <c r="A20" s="334" t="s">
        <v>1056</v>
      </c>
      <c r="B20" s="58" t="s">
        <v>22</v>
      </c>
      <c r="C20" s="401">
        <f>'Exhibit D Special State'!C20</f>
        <v>1691000</v>
      </c>
      <c r="D20" s="123"/>
      <c r="E20" s="401">
        <f>'Exhibit D Special State'!E20</f>
        <v>1583000</v>
      </c>
      <c r="F20" s="126"/>
      <c r="G20" s="401">
        <f>'Exhibit D Special State'!G20</f>
        <v>1715000</v>
      </c>
      <c r="H20" s="33"/>
      <c r="I20" s="401">
        <f>'Exhibit D Special State'!I20</f>
        <v>1712900</v>
      </c>
      <c r="J20" s="414"/>
      <c r="K20" s="401">
        <v>0</v>
      </c>
      <c r="L20" s="401"/>
      <c r="M20" s="23">
        <f t="shared" si="0"/>
        <v>1712900</v>
      </c>
      <c r="N20" s="35"/>
      <c r="O20" s="23">
        <f t="shared" ref="O20:O25" si="1">ROUND(SUM(M20)-SUM(G20),1)</f>
        <v>-2100</v>
      </c>
      <c r="P20" s="55"/>
      <c r="Q20" s="80"/>
      <c r="R20" s="83"/>
      <c r="S20" s="80"/>
      <c r="T20" s="83"/>
      <c r="U20" s="80"/>
      <c r="V20" s="83"/>
      <c r="W20" s="80"/>
      <c r="X20" s="83"/>
      <c r="Y20" s="80"/>
      <c r="Z20" s="83"/>
      <c r="AA20" s="83"/>
      <c r="AB20" s="80"/>
      <c r="AC20" s="83"/>
      <c r="AD20" s="80"/>
      <c r="AE20" s="83"/>
      <c r="AF20" s="83"/>
      <c r="AG20" s="80"/>
      <c r="AH20" s="83"/>
      <c r="AI20" s="83"/>
      <c r="AJ20" s="80"/>
      <c r="AK20" s="375"/>
      <c r="AL20" s="80"/>
      <c r="AM20" s="83"/>
    </row>
    <row r="21" spans="1:39">
      <c r="A21" s="334" t="s">
        <v>1055</v>
      </c>
      <c r="B21" s="58" t="s">
        <v>22</v>
      </c>
      <c r="C21" s="401">
        <f>'Exhibit D Special State'!C21</f>
        <v>1866000</v>
      </c>
      <c r="D21" s="123"/>
      <c r="E21" s="401">
        <f>'Exhibit D Special State'!E21</f>
        <v>1862000</v>
      </c>
      <c r="F21" s="126"/>
      <c r="G21" s="401">
        <f>'Exhibit D Special State'!G21</f>
        <v>1706000</v>
      </c>
      <c r="H21" s="33"/>
      <c r="I21" s="401">
        <f>'Exhibit D Special State'!I21</f>
        <v>1836000</v>
      </c>
      <c r="J21" s="414"/>
      <c r="K21" s="401">
        <v>0</v>
      </c>
      <c r="L21" s="401"/>
      <c r="M21" s="23">
        <f t="shared" si="0"/>
        <v>1836000</v>
      </c>
      <c r="N21" s="35"/>
      <c r="O21" s="23">
        <f t="shared" si="1"/>
        <v>130000</v>
      </c>
      <c r="P21" s="55"/>
      <c r="Q21" s="80"/>
      <c r="R21" s="83"/>
      <c r="S21" s="80"/>
      <c r="T21" s="83"/>
      <c r="U21" s="80"/>
      <c r="V21" s="83"/>
      <c r="W21" s="80"/>
      <c r="X21" s="83"/>
      <c r="Y21" s="80"/>
      <c r="Z21" s="83"/>
      <c r="AA21" s="83"/>
      <c r="AB21" s="80"/>
      <c r="AC21" s="83"/>
      <c r="AD21" s="80"/>
      <c r="AE21" s="83"/>
      <c r="AF21" s="83"/>
      <c r="AG21" s="80"/>
      <c r="AH21" s="83"/>
      <c r="AI21" s="83"/>
      <c r="AJ21" s="80"/>
      <c r="AK21" s="375"/>
      <c r="AL21" s="80"/>
      <c r="AM21" s="83"/>
    </row>
    <row r="22" spans="1:39">
      <c r="A22" s="334" t="s">
        <v>1058</v>
      </c>
      <c r="B22" s="58" t="s">
        <v>22</v>
      </c>
      <c r="C22" s="401">
        <f>'Exhibit D Special State'!C22</f>
        <v>0</v>
      </c>
      <c r="D22" s="123"/>
      <c r="E22" s="401">
        <f>'Exhibit D Special State'!E22</f>
        <v>0</v>
      </c>
      <c r="F22" s="126"/>
      <c r="G22" s="401">
        <f>'Exhibit D Special State'!G22</f>
        <v>0</v>
      </c>
      <c r="H22" s="33"/>
      <c r="I22" s="401">
        <f>'Exhibit D Special State'!I22</f>
        <v>0</v>
      </c>
      <c r="J22" s="414"/>
      <c r="K22" s="401">
        <v>0</v>
      </c>
      <c r="L22" s="401"/>
      <c r="M22" s="23">
        <f t="shared" si="0"/>
        <v>0</v>
      </c>
      <c r="N22" s="35"/>
      <c r="O22" s="23">
        <f t="shared" si="1"/>
        <v>0</v>
      </c>
      <c r="P22" s="55"/>
      <c r="Q22" s="80"/>
      <c r="R22" s="83"/>
      <c r="S22" s="80"/>
      <c r="T22" s="83"/>
      <c r="U22" s="80"/>
      <c r="V22" s="83"/>
      <c r="W22" s="80"/>
      <c r="X22" s="83"/>
      <c r="Y22" s="80"/>
      <c r="Z22" s="83"/>
      <c r="AA22" s="83"/>
      <c r="AB22" s="80"/>
      <c r="AC22" s="83"/>
      <c r="AD22" s="80"/>
      <c r="AE22" s="83"/>
      <c r="AF22" s="83"/>
      <c r="AG22" s="80"/>
      <c r="AH22" s="83"/>
      <c r="AI22" s="83"/>
      <c r="AJ22" s="80"/>
      <c r="AK22" s="375"/>
      <c r="AL22" s="80"/>
      <c r="AM22" s="83"/>
    </row>
    <row r="23" spans="1:39">
      <c r="A23" s="295" t="s">
        <v>503</v>
      </c>
      <c r="B23" s="57" t="s">
        <v>22</v>
      </c>
      <c r="C23" s="401">
        <f>'Exhibit D Special State'!C23+'Exhibit D Special Federal'!C19</f>
        <v>15866000</v>
      </c>
      <c r="D23" s="129"/>
      <c r="E23" s="401">
        <f>'Exhibit D Special State'!E23+'Exhibit D Special Federal'!E19</f>
        <v>15393000</v>
      </c>
      <c r="F23" s="401"/>
      <c r="G23" s="401">
        <f>'Exhibit D Special State'!G23+'Exhibit D Special Federal'!G19</f>
        <v>15921000</v>
      </c>
      <c r="H23" s="23"/>
      <c r="I23" s="401">
        <f>'Exhibit D Special State'!I23+'Exhibit D Special Federal'!I19</f>
        <v>17375200</v>
      </c>
      <c r="J23" s="414"/>
      <c r="K23" s="401">
        <v>0</v>
      </c>
      <c r="L23" s="401"/>
      <c r="M23" s="23">
        <f t="shared" si="0"/>
        <v>17375200</v>
      </c>
      <c r="N23" s="35"/>
      <c r="O23" s="23">
        <f t="shared" si="1"/>
        <v>1454200</v>
      </c>
      <c r="P23" s="55"/>
      <c r="Q23" s="83"/>
      <c r="R23" s="83"/>
      <c r="S23" s="83"/>
      <c r="T23" s="83"/>
      <c r="U23" s="83"/>
      <c r="V23" s="83"/>
      <c r="W23" s="83"/>
      <c r="X23" s="83"/>
      <c r="Y23" s="83"/>
      <c r="Z23" s="83"/>
      <c r="AA23" s="83"/>
      <c r="AB23" s="83"/>
      <c r="AC23" s="83"/>
      <c r="AD23" s="83"/>
      <c r="AE23" s="83"/>
      <c r="AF23" s="83"/>
      <c r="AG23" s="83"/>
      <c r="AH23" s="83"/>
      <c r="AI23" s="83"/>
      <c r="AJ23" s="83"/>
      <c r="AK23" s="83"/>
      <c r="AL23" s="83"/>
      <c r="AM23" s="83"/>
    </row>
    <row r="24" spans="1:39" ht="15.75">
      <c r="A24" s="295" t="s">
        <v>1059</v>
      </c>
      <c r="B24" s="57" t="s">
        <v>22</v>
      </c>
      <c r="C24" s="401">
        <f>'Exhibit D Special State'!C24+'Exhibit D Special Federal'!C20</f>
        <v>70577000</v>
      </c>
      <c r="D24" s="129"/>
      <c r="E24" s="401">
        <f>'Exhibit D Special State'!E24+'Exhibit D Special Federal'!E20</f>
        <v>80802000</v>
      </c>
      <c r="F24" s="401"/>
      <c r="G24" s="401">
        <f>'Exhibit D Special State'!G24+'Exhibit D Special Federal'!G20</f>
        <v>81840000</v>
      </c>
      <c r="H24" s="23"/>
      <c r="I24" s="401">
        <f>'Exhibit D Special State'!I24+'Exhibit D Special Federal'!I20</f>
        <v>76123900</v>
      </c>
      <c r="J24" s="431"/>
      <c r="K24" s="411">
        <v>0</v>
      </c>
      <c r="L24" s="411"/>
      <c r="M24" s="23">
        <f t="shared" si="0"/>
        <v>76123900</v>
      </c>
      <c r="N24" s="35"/>
      <c r="O24" s="23">
        <f t="shared" si="1"/>
        <v>-5716100</v>
      </c>
      <c r="P24" s="83"/>
      <c r="Q24" s="363"/>
      <c r="R24" s="83"/>
      <c r="S24" s="83"/>
      <c r="T24" s="83"/>
      <c r="U24" s="83"/>
      <c r="V24" s="83"/>
      <c r="W24" s="83"/>
      <c r="X24" s="83"/>
      <c r="Y24" s="83"/>
      <c r="Z24" s="376"/>
      <c r="AA24" s="376"/>
      <c r="AB24" s="83"/>
      <c r="AC24" s="376"/>
      <c r="AD24" s="83"/>
      <c r="AE24" s="376"/>
      <c r="AF24" s="141"/>
      <c r="AG24" s="83"/>
      <c r="AH24" s="83"/>
      <c r="AI24" s="83"/>
      <c r="AJ24" s="83"/>
      <c r="AK24" s="83"/>
      <c r="AL24" s="83"/>
      <c r="AM24" s="83"/>
    </row>
    <row r="25" spans="1:39" ht="15.75">
      <c r="A25" s="295" t="s">
        <v>1134</v>
      </c>
      <c r="B25" s="57" t="s">
        <v>22</v>
      </c>
      <c r="C25" s="401">
        <f>'Exhibit D Special State'!C25+'Exhibit D Special Federal'!C21</f>
        <v>2535000</v>
      </c>
      <c r="D25" s="129"/>
      <c r="E25" s="401">
        <f>'Exhibit D Special State'!E25+'Exhibit D Special Federal'!E21</f>
        <v>2805000</v>
      </c>
      <c r="F25" s="401"/>
      <c r="G25" s="401">
        <f>'Exhibit D Special State'!G25+'Exhibit D Special Federal'!G21</f>
        <v>2744000</v>
      </c>
      <c r="H25" s="23"/>
      <c r="I25" s="401">
        <f>'Exhibit D Special State'!I25+'Exhibit D Special Federal'!I21</f>
        <v>3685400</v>
      </c>
      <c r="J25" s="431"/>
      <c r="K25" s="411">
        <f>ROUND('Exhibit A-2 Summary'!G51,-2)</f>
        <v>-597000</v>
      </c>
      <c r="L25" s="411"/>
      <c r="M25" s="23">
        <f>+I25+K25</f>
        <v>3088400</v>
      </c>
      <c r="N25" s="35"/>
      <c r="O25" s="23">
        <f t="shared" si="1"/>
        <v>344400</v>
      </c>
      <c r="P25" s="83"/>
      <c r="Q25" s="363"/>
      <c r="R25" s="83"/>
      <c r="S25" s="83"/>
      <c r="T25" s="83"/>
      <c r="U25" s="83"/>
      <c r="V25" s="83"/>
      <c r="W25" s="83"/>
      <c r="X25" s="83"/>
      <c r="Y25" s="83"/>
      <c r="Z25" s="376"/>
      <c r="AA25" s="376"/>
      <c r="AB25" s="83"/>
      <c r="AC25" s="376"/>
      <c r="AD25" s="83"/>
      <c r="AE25" s="376"/>
      <c r="AF25" s="141"/>
      <c r="AG25" s="83"/>
      <c r="AH25" s="83"/>
      <c r="AI25" s="83"/>
      <c r="AJ25" s="83"/>
      <c r="AK25" s="83"/>
      <c r="AL25" s="83"/>
      <c r="AM25" s="83"/>
    </row>
    <row r="26" spans="1:39" ht="15.75">
      <c r="A26" s="86" t="s">
        <v>505</v>
      </c>
      <c r="B26" s="57" t="s">
        <v>22</v>
      </c>
      <c r="C26" s="400">
        <f>ROUND(SUM(C19:C25),1)</f>
        <v>94608000</v>
      </c>
      <c r="D26" s="390"/>
      <c r="E26" s="400">
        <f>ROUND(SUM(E19:E25),1)</f>
        <v>104518000</v>
      </c>
      <c r="F26" s="38"/>
      <c r="G26" s="400">
        <f>ROUND(SUM(G19:G25),1)</f>
        <v>105956000</v>
      </c>
      <c r="H26" s="26"/>
      <c r="I26" s="400">
        <f>ROUND(SUM(I19:I25),1)</f>
        <v>102760800</v>
      </c>
      <c r="J26" s="29"/>
      <c r="K26" s="471">
        <f>+K25</f>
        <v>-597000</v>
      </c>
      <c r="L26" s="29"/>
      <c r="M26" s="874">
        <f>SUM(M19:M25)</f>
        <v>102163800</v>
      </c>
      <c r="N26" s="28"/>
      <c r="O26" s="21">
        <f>ROUND(SUM(O19:O25),1)</f>
        <v>-3792200</v>
      </c>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row>
    <row r="27" spans="1:39">
      <c r="A27" s="57"/>
      <c r="B27" s="57" t="s">
        <v>22</v>
      </c>
      <c r="C27" s="377"/>
      <c r="D27" s="129"/>
      <c r="E27" s="377"/>
      <c r="F27" s="129"/>
      <c r="G27" s="377"/>
      <c r="H27" s="55"/>
      <c r="I27" s="377"/>
      <c r="J27" s="132"/>
      <c r="K27" s="132"/>
      <c r="L27" s="132"/>
      <c r="M27" s="55"/>
      <c r="N27" s="83"/>
      <c r="O27" s="78"/>
      <c r="P27" s="83"/>
      <c r="Q27" s="83"/>
      <c r="R27" s="83"/>
      <c r="S27" s="83"/>
      <c r="T27" s="83"/>
      <c r="U27" s="83"/>
      <c r="V27" s="83"/>
      <c r="W27" s="83"/>
      <c r="X27" s="83"/>
      <c r="Y27" s="83"/>
      <c r="Z27" s="83"/>
      <c r="AA27" s="83"/>
      <c r="AB27" s="83"/>
      <c r="AC27" s="83"/>
      <c r="AD27" s="83"/>
      <c r="AE27" s="83"/>
      <c r="AF27" s="83"/>
      <c r="AG27" s="83"/>
      <c r="AH27" s="83"/>
      <c r="AI27" s="83"/>
      <c r="AJ27" s="83"/>
      <c r="AK27" s="83"/>
      <c r="AL27" s="83"/>
      <c r="AM27" s="83"/>
    </row>
    <row r="28" spans="1:39" ht="15.75">
      <c r="A28" s="61" t="s">
        <v>6</v>
      </c>
      <c r="B28" s="57" t="s">
        <v>22</v>
      </c>
      <c r="C28" s="129"/>
      <c r="D28" s="129"/>
      <c r="E28" s="129"/>
      <c r="F28" s="129"/>
      <c r="G28" s="129"/>
      <c r="H28" s="55"/>
      <c r="I28" s="129"/>
      <c r="J28" s="132"/>
      <c r="K28" s="129"/>
      <c r="L28" s="129"/>
      <c r="M28" s="55"/>
      <c r="N28" s="83"/>
      <c r="O28" s="55"/>
      <c r="P28" s="55"/>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1:39">
      <c r="A29" s="295" t="s">
        <v>513</v>
      </c>
      <c r="B29" s="57" t="s">
        <v>22</v>
      </c>
      <c r="C29" s="401">
        <f>'Exhibit D Special State'!C29+'Exhibit D Special Federal'!C25</f>
        <v>76045000</v>
      </c>
      <c r="D29" s="401"/>
      <c r="E29" s="401">
        <f>'Exhibit D Special State'!E29+'Exhibit D Special Federal'!E25</f>
        <v>85132000</v>
      </c>
      <c r="F29" s="401"/>
      <c r="G29" s="401">
        <f>'Exhibit D Special State'!G29+'Exhibit D Special Federal'!G25</f>
        <v>84906000</v>
      </c>
      <c r="H29" s="23"/>
      <c r="I29" s="401">
        <f>'Exhibit D Special State'!I29+'Exhibit D Special Federal'!I25</f>
        <v>80549800</v>
      </c>
      <c r="J29" s="430"/>
      <c r="K29" s="126">
        <v>0</v>
      </c>
      <c r="L29" s="126"/>
      <c r="M29" s="23">
        <f t="shared" ref="M29:M34" si="2">+I29+K29</f>
        <v>80549800</v>
      </c>
      <c r="N29" s="35"/>
      <c r="O29" s="23">
        <f t="shared" ref="O29:O34" si="3">ROUND(SUM(M29)-SUM(G29),1)</f>
        <v>-4356200</v>
      </c>
      <c r="P29" s="55"/>
      <c r="Q29" s="83"/>
      <c r="R29" s="80"/>
      <c r="S29" s="80"/>
      <c r="T29" s="80"/>
      <c r="U29" s="83"/>
      <c r="V29" s="80"/>
      <c r="W29" s="83"/>
      <c r="X29" s="83"/>
      <c r="Y29" s="83"/>
      <c r="Z29" s="376"/>
      <c r="AA29" s="376"/>
      <c r="AB29" s="83"/>
      <c r="AC29" s="376"/>
      <c r="AD29" s="83"/>
      <c r="AE29" s="376"/>
      <c r="AF29" s="141"/>
      <c r="AG29" s="83"/>
      <c r="AH29" s="83"/>
      <c r="AI29" s="83"/>
      <c r="AJ29" s="83"/>
      <c r="AK29" s="83"/>
      <c r="AL29" s="83"/>
      <c r="AM29" s="83"/>
    </row>
    <row r="30" spans="1:39">
      <c r="A30" s="295" t="s">
        <v>514</v>
      </c>
      <c r="B30" s="57" t="s">
        <v>22</v>
      </c>
      <c r="C30" s="401">
        <f>'Exhibit D Special State'!C30+'Exhibit D Special Federal'!C26</f>
        <v>9523000</v>
      </c>
      <c r="D30" s="401"/>
      <c r="E30" s="401">
        <f>'Exhibit D Special State'!E30+'Exhibit D Special Federal'!E26</f>
        <v>14149000</v>
      </c>
      <c r="F30" s="401"/>
      <c r="G30" s="401">
        <f>'Exhibit D Special State'!G30+'Exhibit D Special Federal'!G26</f>
        <v>12148000</v>
      </c>
      <c r="H30" s="23"/>
      <c r="I30" s="401">
        <f>'Exhibit D Special State'!I30+'Exhibit D Special Federal'!I26</f>
        <v>12001600</v>
      </c>
      <c r="J30" s="430"/>
      <c r="K30" s="126">
        <v>0</v>
      </c>
      <c r="L30" s="126"/>
      <c r="M30" s="23">
        <f t="shared" si="2"/>
        <v>12001600</v>
      </c>
      <c r="N30" s="35"/>
      <c r="O30" s="23">
        <f t="shared" si="3"/>
        <v>-146400</v>
      </c>
      <c r="P30" s="55"/>
      <c r="Q30" s="83"/>
      <c r="R30" s="80"/>
      <c r="S30" s="80"/>
      <c r="T30" s="80"/>
      <c r="U30" s="83"/>
      <c r="V30" s="80"/>
      <c r="W30" s="83"/>
      <c r="X30" s="83"/>
      <c r="Y30" s="83"/>
      <c r="Z30" s="80"/>
      <c r="AA30" s="80"/>
      <c r="AB30" s="83"/>
      <c r="AC30" s="80"/>
      <c r="AD30" s="83"/>
      <c r="AE30" s="376"/>
      <c r="AF30" s="83"/>
      <c r="AG30" s="83"/>
      <c r="AH30" s="376"/>
      <c r="AI30" s="376"/>
      <c r="AJ30" s="83"/>
      <c r="AK30" s="376"/>
      <c r="AL30" s="83"/>
      <c r="AM30" s="376"/>
    </row>
    <row r="31" spans="1:39">
      <c r="A31" s="70" t="s">
        <v>523</v>
      </c>
      <c r="B31" s="57" t="s">
        <v>22</v>
      </c>
      <c r="C31" s="401">
        <f>'Exhibit D Special State'!C31+'Exhibit D Special Federal'!C27</f>
        <v>1397000</v>
      </c>
      <c r="D31" s="401"/>
      <c r="E31" s="401">
        <f>'Exhibit D Special State'!E31+'Exhibit D Special Federal'!E27</f>
        <v>1622000</v>
      </c>
      <c r="F31" s="401"/>
      <c r="G31" s="401">
        <f>'Exhibit D Special State'!G31+'Exhibit D Special Federal'!G27</f>
        <v>2535000</v>
      </c>
      <c r="H31" s="23"/>
      <c r="I31" s="401">
        <f>'Exhibit D Special State'!I31+'Exhibit D Special Federal'!I27</f>
        <v>2227900</v>
      </c>
      <c r="J31" s="430"/>
      <c r="K31" s="126">
        <v>0</v>
      </c>
      <c r="L31" s="126"/>
      <c r="M31" s="23">
        <f t="shared" si="2"/>
        <v>2227900</v>
      </c>
      <c r="N31" s="35"/>
      <c r="O31" s="23">
        <f t="shared" si="3"/>
        <v>-307100</v>
      </c>
      <c r="P31" s="55"/>
      <c r="Q31" s="83"/>
      <c r="R31" s="80"/>
      <c r="S31" s="80"/>
      <c r="T31" s="80"/>
      <c r="U31" s="83"/>
      <c r="V31" s="80"/>
      <c r="W31" s="83"/>
      <c r="X31" s="83"/>
      <c r="Y31" s="83"/>
      <c r="Z31" s="376"/>
      <c r="AA31" s="376"/>
      <c r="AB31" s="83"/>
      <c r="AC31" s="376"/>
      <c r="AD31" s="83"/>
      <c r="AE31" s="376"/>
      <c r="AF31" s="141"/>
      <c r="AG31" s="83"/>
      <c r="AH31" s="376"/>
      <c r="AI31" s="376"/>
      <c r="AJ31" s="83"/>
      <c r="AK31" s="376"/>
      <c r="AL31" s="83"/>
      <c r="AM31" s="376"/>
    </row>
    <row r="32" spans="1:39">
      <c r="A32" s="451" t="s">
        <v>1330</v>
      </c>
      <c r="B32" s="57" t="s">
        <v>22</v>
      </c>
      <c r="C32" s="401">
        <f>'Exhibit D Special Federal'!C28</f>
        <v>133000</v>
      </c>
      <c r="D32" s="401"/>
      <c r="E32" s="401">
        <f>'Exhibit D Special Federal'!E28</f>
        <v>144000</v>
      </c>
      <c r="F32" s="401"/>
      <c r="G32" s="401">
        <f>'Exhibit D Special Federal'!G28</f>
        <v>144000</v>
      </c>
      <c r="H32" s="23"/>
      <c r="I32" s="401">
        <f>'Exhibit D Special Federal'!I28</f>
        <v>102200</v>
      </c>
      <c r="J32" s="430"/>
      <c r="K32" s="126">
        <v>0</v>
      </c>
      <c r="L32" s="126"/>
      <c r="M32" s="23">
        <f t="shared" si="2"/>
        <v>102200</v>
      </c>
      <c r="N32" s="35"/>
      <c r="O32" s="23">
        <f t="shared" si="3"/>
        <v>-41800</v>
      </c>
      <c r="P32" s="55"/>
      <c r="Q32" s="83"/>
      <c r="R32" s="80"/>
      <c r="S32" s="80"/>
      <c r="T32" s="80"/>
      <c r="U32" s="83"/>
      <c r="V32" s="80"/>
      <c r="W32" s="83"/>
      <c r="X32" s="83"/>
      <c r="Y32" s="83"/>
      <c r="Z32" s="376"/>
      <c r="AA32" s="376"/>
      <c r="AB32" s="83"/>
      <c r="AC32" s="376"/>
      <c r="AD32" s="83"/>
      <c r="AE32" s="376"/>
      <c r="AF32" s="141"/>
      <c r="AG32" s="83"/>
      <c r="AH32" s="376"/>
      <c r="AI32" s="376"/>
      <c r="AJ32" s="83"/>
      <c r="AK32" s="376"/>
      <c r="AL32" s="83"/>
      <c r="AM32" s="376"/>
    </row>
    <row r="33" spans="1:39" ht="15.75">
      <c r="A33" s="70" t="s">
        <v>515</v>
      </c>
      <c r="B33" s="57" t="s">
        <v>22</v>
      </c>
      <c r="C33" s="401">
        <f>'Exhibit D Special State'!C32+'Exhibit D Special Federal'!C29</f>
        <v>0</v>
      </c>
      <c r="D33" s="401"/>
      <c r="E33" s="401">
        <f>'Exhibit D Special State'!E32+'Exhibit D Special Federal'!E29</f>
        <v>2000</v>
      </c>
      <c r="F33" s="401"/>
      <c r="G33" s="401">
        <f>'Exhibit D Special State'!G32+'Exhibit D Special Federal'!G29</f>
        <v>3000</v>
      </c>
      <c r="H33" s="23"/>
      <c r="I33" s="401">
        <f>'Exhibit D Special State'!I32+'Exhibit D Special Federal'!I29</f>
        <v>0</v>
      </c>
      <c r="J33" s="431"/>
      <c r="K33" s="411">
        <v>0</v>
      </c>
      <c r="L33" s="411"/>
      <c r="M33" s="23">
        <f t="shared" si="2"/>
        <v>0</v>
      </c>
      <c r="N33" s="35"/>
      <c r="O33" s="23">
        <f t="shared" si="3"/>
        <v>-3000</v>
      </c>
      <c r="P33" s="141"/>
      <c r="Q33" s="363"/>
      <c r="R33" s="80"/>
      <c r="S33" s="80"/>
      <c r="T33" s="80"/>
      <c r="U33" s="83"/>
      <c r="V33" s="80"/>
      <c r="W33" s="83"/>
      <c r="X33" s="83"/>
      <c r="Y33" s="83"/>
      <c r="Z33" s="376"/>
      <c r="AA33" s="376"/>
      <c r="AB33" s="83"/>
      <c r="AC33" s="376"/>
      <c r="AD33" s="83"/>
      <c r="AE33" s="376"/>
      <c r="AF33" s="141"/>
      <c r="AG33" s="83"/>
      <c r="AH33" s="83"/>
      <c r="AI33" s="83"/>
      <c r="AJ33" s="83"/>
      <c r="AK33" s="83"/>
      <c r="AL33" s="83"/>
      <c r="AM33" s="83"/>
    </row>
    <row r="34" spans="1:39" ht="15.75">
      <c r="A34" s="451" t="s">
        <v>507</v>
      </c>
      <c r="B34" s="57" t="s">
        <v>22</v>
      </c>
      <c r="C34" s="401">
        <f>'Exhibit D Special State'!C33+'Exhibit D Special Federal'!C30</f>
        <v>2852000</v>
      </c>
      <c r="D34" s="401"/>
      <c r="E34" s="401">
        <f>'Exhibit D Special State'!E33+'Exhibit D Special Federal'!E30</f>
        <v>3023000</v>
      </c>
      <c r="F34" s="401"/>
      <c r="G34" s="401">
        <f>'Exhibit D Special State'!G33+'Exhibit D Special Federal'!G30</f>
        <v>3422000</v>
      </c>
      <c r="H34" s="23"/>
      <c r="I34" s="401">
        <f>'Exhibit D Special State'!I33+'Exhibit D Special Federal'!I30</f>
        <v>3324600</v>
      </c>
      <c r="J34" s="431"/>
      <c r="K34" s="411">
        <f>-ROUND('Exhibit A-2 Summary'!G52,-2)</f>
        <v>-597000</v>
      </c>
      <c r="L34" s="411"/>
      <c r="M34" s="23">
        <f t="shared" si="2"/>
        <v>2727600</v>
      </c>
      <c r="N34" s="35"/>
      <c r="O34" s="23">
        <f t="shared" si="3"/>
        <v>-694400</v>
      </c>
      <c r="P34" s="141"/>
      <c r="Q34" s="363"/>
      <c r="R34" s="80"/>
      <c r="S34" s="80"/>
      <c r="T34" s="80"/>
      <c r="U34" s="83"/>
      <c r="V34" s="80"/>
      <c r="W34" s="83"/>
      <c r="X34" s="83"/>
      <c r="Y34" s="83"/>
      <c r="Z34" s="376"/>
      <c r="AA34" s="376"/>
      <c r="AB34" s="83"/>
      <c r="AC34" s="376"/>
      <c r="AD34" s="83"/>
      <c r="AE34" s="376"/>
      <c r="AF34" s="141"/>
      <c r="AG34" s="83"/>
      <c r="AH34" s="83"/>
      <c r="AI34" s="83"/>
      <c r="AJ34" s="83"/>
      <c r="AK34" s="83"/>
      <c r="AL34" s="83"/>
      <c r="AM34" s="83"/>
    </row>
    <row r="35" spans="1:39" ht="15.75">
      <c r="A35" s="86" t="s">
        <v>1102</v>
      </c>
      <c r="B35" s="57" t="s">
        <v>22</v>
      </c>
      <c r="C35" s="400">
        <f>ROUND(SUM(C29:C34),1)</f>
        <v>89950000</v>
      </c>
      <c r="D35" s="38"/>
      <c r="E35" s="400">
        <f>ROUND(SUM(E29:E34),1)</f>
        <v>104072000</v>
      </c>
      <c r="F35" s="38"/>
      <c r="G35" s="400">
        <f>ROUND(SUM(G29:G34),1)</f>
        <v>103158000</v>
      </c>
      <c r="H35" s="26"/>
      <c r="I35" s="400">
        <f>ROUND(SUM(I29:I34),1)</f>
        <v>98206100</v>
      </c>
      <c r="J35" s="29"/>
      <c r="K35" s="471">
        <f>+K34</f>
        <v>-597000</v>
      </c>
      <c r="L35" s="29"/>
      <c r="M35" s="874">
        <f>SUM(M29:M34)</f>
        <v>97609100</v>
      </c>
      <c r="N35" s="28"/>
      <c r="O35" s="21">
        <f>ROUND(SUM(O29:O34),1)</f>
        <v>-5548900</v>
      </c>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row>
    <row r="36" spans="1:39" ht="15.75">
      <c r="A36" s="86"/>
      <c r="B36" s="57"/>
      <c r="C36" s="400"/>
      <c r="D36" s="38"/>
      <c r="E36" s="400"/>
      <c r="F36" s="38"/>
      <c r="G36" s="400"/>
      <c r="H36" s="26"/>
      <c r="I36" s="400"/>
      <c r="J36" s="29"/>
      <c r="K36" s="29"/>
      <c r="L36" s="29"/>
      <c r="M36" s="28"/>
      <c r="N36" s="28"/>
      <c r="O36" s="21"/>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row>
    <row r="37" spans="1:39" ht="15.75">
      <c r="A37" s="61" t="s">
        <v>110</v>
      </c>
      <c r="B37" s="57"/>
      <c r="C37" s="401"/>
      <c r="D37" s="401"/>
      <c r="E37" s="401"/>
      <c r="F37" s="401"/>
      <c r="G37" s="401"/>
      <c r="H37" s="23"/>
      <c r="I37" s="401"/>
      <c r="J37" s="414"/>
      <c r="K37" s="401"/>
      <c r="L37" s="401"/>
      <c r="M37" s="23"/>
      <c r="N37" s="35"/>
      <c r="O37" s="23"/>
      <c r="P37" s="55"/>
      <c r="Q37" s="83"/>
      <c r="R37" s="83"/>
      <c r="S37" s="83"/>
      <c r="T37" s="83"/>
      <c r="U37" s="83"/>
      <c r="V37" s="83"/>
      <c r="W37" s="83"/>
      <c r="X37" s="83"/>
      <c r="Y37" s="83"/>
      <c r="Z37" s="83"/>
      <c r="AA37" s="83"/>
      <c r="AB37" s="83"/>
      <c r="AC37" s="83"/>
      <c r="AD37" s="83"/>
      <c r="AE37" s="83"/>
      <c r="AF37" s="83"/>
      <c r="AG37" s="83"/>
      <c r="AH37" s="83"/>
      <c r="AI37" s="83"/>
      <c r="AJ37" s="83"/>
      <c r="AK37" s="83"/>
      <c r="AL37" s="83"/>
      <c r="AM37" s="83"/>
    </row>
    <row r="38" spans="1:39" ht="15.75">
      <c r="A38" s="86" t="s">
        <v>519</v>
      </c>
      <c r="B38" s="57" t="s">
        <v>22</v>
      </c>
      <c r="C38" s="38">
        <f>ROUND(SUM(C26)-SUM(C35),1)</f>
        <v>4658000</v>
      </c>
      <c r="D38" s="38"/>
      <c r="E38" s="38">
        <f>ROUND(SUM(E26)-SUM(E35),1)</f>
        <v>446000</v>
      </c>
      <c r="F38" s="38"/>
      <c r="G38" s="38">
        <f>ROUND(SUM(G26)-SUM(G35),1)</f>
        <v>2798000</v>
      </c>
      <c r="H38" s="26"/>
      <c r="I38" s="38">
        <f>ROUND(SUM(I26)-SUM(I35),1)</f>
        <v>4554700</v>
      </c>
      <c r="J38" s="29"/>
      <c r="K38" s="875">
        <f>+K26-K35</f>
        <v>0</v>
      </c>
      <c r="L38" s="38"/>
      <c r="M38" s="873">
        <f>+M26-M35</f>
        <v>4554700</v>
      </c>
      <c r="N38" s="28"/>
      <c r="O38" s="38">
        <f>ROUND(SUM(O26)-SUM(O35),1)</f>
        <v>1756700</v>
      </c>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row>
    <row r="39" spans="1:39">
      <c r="A39" s="57"/>
      <c r="B39" s="57"/>
      <c r="C39" s="79"/>
      <c r="D39" s="401"/>
      <c r="E39" s="79"/>
      <c r="F39" s="401"/>
      <c r="G39" s="79"/>
      <c r="H39" s="23"/>
      <c r="I39" s="79"/>
      <c r="J39" s="414"/>
      <c r="K39" s="414"/>
      <c r="L39" s="414"/>
      <c r="M39" s="23"/>
      <c r="N39" s="35"/>
      <c r="O39" s="22"/>
      <c r="P39" s="83"/>
      <c r="Q39" s="83"/>
      <c r="R39" s="83"/>
      <c r="S39" s="83"/>
      <c r="T39" s="83"/>
      <c r="U39" s="83"/>
      <c r="V39" s="83"/>
      <c r="W39" s="83"/>
      <c r="X39" s="83"/>
      <c r="Y39" s="83"/>
      <c r="Z39" s="83"/>
      <c r="AA39" s="83"/>
      <c r="AB39" s="83"/>
      <c r="AC39" s="83"/>
      <c r="AD39" s="83"/>
      <c r="AE39" s="83"/>
      <c r="AF39" s="83"/>
      <c r="AG39" s="83"/>
      <c r="AH39" s="83"/>
      <c r="AI39" s="83"/>
      <c r="AJ39" s="83"/>
      <c r="AK39" s="83"/>
      <c r="AL39" s="83"/>
      <c r="AM39" s="83"/>
    </row>
    <row r="40" spans="1:39" ht="24" customHeight="1">
      <c r="A40" s="454" t="s">
        <v>1030</v>
      </c>
      <c r="B40" s="104" t="s">
        <v>22</v>
      </c>
      <c r="C40" s="38">
        <f>'Exhibit D Special State'!C39+'Exhibit D Special Federal'!C36</f>
        <v>6312000</v>
      </c>
      <c r="D40" s="419"/>
      <c r="E40" s="38">
        <f>'Exhibit D Special State'!E39+'Exhibit D Special Federal'!E36</f>
        <v>6311000</v>
      </c>
      <c r="F40" s="419"/>
      <c r="G40" s="38">
        <f>'Exhibit D Special State'!G39+'Exhibit D Special Federal'!G36</f>
        <v>6311000</v>
      </c>
      <c r="H40" s="419"/>
      <c r="I40" s="29">
        <f>'Exhibit D Special State'!I39+'Exhibit D Special Federal'!I36</f>
        <v>6312100</v>
      </c>
      <c r="J40" s="29"/>
      <c r="K40" s="1158">
        <f>+K38</f>
        <v>0</v>
      </c>
      <c r="L40" s="29"/>
      <c r="M40" s="38">
        <f>+I40+K40</f>
        <v>6312100</v>
      </c>
      <c r="N40" s="29"/>
      <c r="O40" s="38">
        <f>ROUND(SUM(I40)-SUM(G40),1)</f>
        <v>1100</v>
      </c>
      <c r="P40" s="363"/>
      <c r="Q40" s="13"/>
      <c r="R40" s="363"/>
      <c r="T40" s="363"/>
      <c r="U40" s="351"/>
      <c r="V40" s="363"/>
      <c r="W40" s="351"/>
      <c r="X40" s="363"/>
    </row>
    <row r="41" spans="1:39" ht="24.75" customHeight="1" thickBot="1">
      <c r="A41" s="86" t="s">
        <v>1031</v>
      </c>
      <c r="B41" s="57" t="s">
        <v>22</v>
      </c>
      <c r="C41" s="420">
        <f>ROUND(SUM(C37:C40),1)</f>
        <v>10970000</v>
      </c>
      <c r="D41" s="394"/>
      <c r="E41" s="420">
        <f>ROUND(SUM(E37:E40),1)</f>
        <v>6757000</v>
      </c>
      <c r="F41" s="394"/>
      <c r="G41" s="420">
        <f>ROUND(SUM(G37:G40),1)</f>
        <v>9109000</v>
      </c>
      <c r="H41" s="394"/>
      <c r="I41" s="421">
        <f>ROUND(SUM(I37:I40),1)</f>
        <v>10866800</v>
      </c>
      <c r="J41" s="620"/>
      <c r="K41" s="421">
        <f>+K40</f>
        <v>0</v>
      </c>
      <c r="L41" s="620"/>
      <c r="M41" s="876">
        <f>+M38+M40</f>
        <v>10866800</v>
      </c>
      <c r="N41" s="1003"/>
      <c r="O41" s="670">
        <f>ROUND(SUM(I41)-SUM(G41),1)</f>
        <v>1757800</v>
      </c>
      <c r="P41" s="363"/>
      <c r="Q41" s="150"/>
      <c r="R41" s="363"/>
      <c r="S41" s="88"/>
      <c r="T41" s="363"/>
      <c r="U41" s="88"/>
      <c r="V41" s="363"/>
      <c r="W41" s="88"/>
      <c r="X41" s="363"/>
    </row>
    <row r="42" spans="1:39" ht="24.75" customHeight="1" thickTop="1">
      <c r="A42" s="86"/>
      <c r="B42" s="57"/>
      <c r="C42" s="668"/>
      <c r="D42" s="394"/>
      <c r="E42" s="667"/>
      <c r="F42" s="394"/>
      <c r="G42" s="667"/>
      <c r="H42" s="394"/>
      <c r="I42" s="620"/>
      <c r="J42" s="620"/>
      <c r="K42" s="620"/>
      <c r="L42" s="620"/>
      <c r="M42" s="394"/>
      <c r="N42" s="506"/>
      <c r="O42" s="667"/>
      <c r="P42" s="363"/>
      <c r="Q42" s="150"/>
      <c r="R42" s="363"/>
      <c r="S42" s="88"/>
      <c r="T42" s="363"/>
      <c r="U42" s="88"/>
      <c r="V42" s="363"/>
      <c r="W42" s="88"/>
      <c r="X42" s="363"/>
    </row>
    <row r="43" spans="1:39" ht="15.75">
      <c r="A43" s="828" t="s">
        <v>1128</v>
      </c>
      <c r="B43" s="2"/>
      <c r="C43" s="35"/>
      <c r="D43" s="415"/>
      <c r="E43" s="415"/>
      <c r="F43" s="415"/>
      <c r="G43" s="415"/>
      <c r="H43" s="416"/>
      <c r="I43" s="417"/>
      <c r="J43" s="417"/>
      <c r="K43" s="417"/>
      <c r="L43" s="417"/>
      <c r="M43" s="416"/>
      <c r="N43" s="415"/>
      <c r="O43" s="416"/>
      <c r="P43" s="351"/>
      <c r="Q43" s="351"/>
      <c r="U43" s="351"/>
      <c r="V43" s="351"/>
      <c r="W43" s="351"/>
      <c r="X43" s="351"/>
    </row>
    <row r="44" spans="1:39" ht="15.75">
      <c r="A44" s="321"/>
      <c r="B44" s="2"/>
      <c r="C44" s="35"/>
      <c r="D44" s="415"/>
      <c r="E44" s="415"/>
      <c r="F44" s="415"/>
      <c r="G44" s="415"/>
      <c r="H44" s="416"/>
      <c r="I44" s="417"/>
      <c r="J44" s="417"/>
      <c r="K44" s="417"/>
      <c r="L44" s="417"/>
      <c r="M44" s="416"/>
      <c r="N44" s="415"/>
      <c r="O44" s="416"/>
      <c r="P44" s="351"/>
      <c r="Q44" s="351"/>
      <c r="U44" s="351"/>
      <c r="V44" s="351"/>
      <c r="W44" s="351"/>
      <c r="X44" s="351"/>
    </row>
    <row r="45" spans="1:39" ht="15.75">
      <c r="A45" s="666"/>
      <c r="C45" s="415"/>
      <c r="D45" s="415"/>
      <c r="E45" s="415"/>
      <c r="F45" s="415"/>
      <c r="G45" s="415"/>
      <c r="H45" s="416"/>
      <c r="I45" s="419"/>
      <c r="J45" s="417"/>
      <c r="K45" s="419"/>
      <c r="L45" s="419"/>
      <c r="M45" s="416"/>
      <c r="N45" s="415"/>
      <c r="O45" s="416"/>
      <c r="P45" s="351"/>
      <c r="Q45" s="351"/>
      <c r="U45" s="351"/>
      <c r="V45" s="351"/>
      <c r="W45" s="351"/>
      <c r="X45" s="351"/>
    </row>
    <row r="46" spans="1:39" ht="15.75">
      <c r="A46" s="666"/>
      <c r="C46" s="415"/>
      <c r="D46" s="415"/>
      <c r="E46" s="415"/>
      <c r="F46" s="415"/>
      <c r="G46" s="415"/>
      <c r="H46" s="416"/>
      <c r="I46" s="419"/>
      <c r="J46" s="417"/>
      <c r="K46" s="419"/>
      <c r="L46" s="419"/>
      <c r="M46" s="416"/>
      <c r="N46" s="415"/>
      <c r="O46" s="416"/>
      <c r="P46" s="351"/>
      <c r="Q46" s="351"/>
    </row>
    <row r="47" spans="1:39">
      <c r="C47" s="415"/>
      <c r="D47" s="415"/>
      <c r="E47" s="415"/>
      <c r="F47" s="415"/>
      <c r="G47" s="415"/>
      <c r="H47" s="416"/>
      <c r="I47" s="419"/>
      <c r="J47" s="417"/>
      <c r="K47" s="419"/>
      <c r="L47" s="419"/>
      <c r="M47" s="416"/>
      <c r="N47" s="415"/>
      <c r="O47" s="416"/>
      <c r="P47" s="351"/>
      <c r="Q47" s="351"/>
    </row>
    <row r="48" spans="1:39">
      <c r="C48" s="415"/>
      <c r="D48" s="415"/>
      <c r="E48" s="415"/>
      <c r="F48" s="415"/>
      <c r="G48" s="415"/>
      <c r="H48" s="416"/>
      <c r="I48" s="419"/>
      <c r="J48" s="417"/>
      <c r="K48" s="419"/>
      <c r="L48" s="419"/>
      <c r="M48" s="416"/>
      <c r="N48" s="415"/>
      <c r="O48" s="416"/>
      <c r="P48" s="351"/>
      <c r="Q48" s="351"/>
    </row>
    <row r="49" spans="3:17">
      <c r="C49" s="415"/>
      <c r="D49" s="415"/>
      <c r="E49" s="415"/>
      <c r="F49" s="415"/>
      <c r="G49" s="415"/>
      <c r="H49" s="416"/>
      <c r="I49" s="419"/>
      <c r="J49" s="417"/>
      <c r="K49" s="419"/>
      <c r="L49" s="419"/>
      <c r="M49" s="416"/>
      <c r="N49" s="415"/>
      <c r="O49" s="416"/>
      <c r="P49" s="351"/>
      <c r="Q49" s="351"/>
    </row>
    <row r="50" spans="3:17">
      <c r="C50" s="415"/>
      <c r="D50" s="415"/>
      <c r="E50" s="415"/>
      <c r="F50" s="415"/>
      <c r="G50" s="415"/>
      <c r="H50" s="416"/>
      <c r="I50" s="419"/>
      <c r="J50" s="417"/>
      <c r="K50" s="419"/>
      <c r="L50" s="419"/>
      <c r="M50" s="416"/>
      <c r="N50" s="415"/>
      <c r="O50" s="416"/>
      <c r="P50" s="351"/>
      <c r="Q50" s="351"/>
    </row>
    <row r="51" spans="3:17">
      <c r="P51" s="351"/>
      <c r="Q51" s="351"/>
    </row>
    <row r="52" spans="3:17">
      <c r="Q52" s="351"/>
    </row>
  </sheetData>
  <mergeCells count="2">
    <mergeCell ref="C12:O12"/>
    <mergeCell ref="C15:G15"/>
  </mergeCells>
  <hyperlinks>
    <hyperlink ref="A43" location="'Footnotes 1 - 11'!A1" display="See Accompanying Footnotes" xr:uid="{00000000-0004-0000-0600-000000000000}"/>
  </hyperlinks>
  <pageMargins left="1" right="0.46" top="0.65" bottom="0.25" header="0.25" footer="0.25"/>
  <pageSetup scale="62" orientation="landscape" r:id="rId1"/>
  <headerFooter scaleWithDoc="0">
    <oddFooter>&amp;R&amp;8 13</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1"/>
  <sheetViews>
    <sheetView showGridLines="0" zoomScale="80" zoomScaleNormal="80" workbookViewId="0"/>
  </sheetViews>
  <sheetFormatPr defaultRowHeight="15"/>
  <cols>
    <col min="1" max="1" width="51" customWidth="1"/>
    <col min="2" max="2" width="2.109375" customWidth="1"/>
    <col min="3" max="3" width="14.109375" style="351" customWidth="1"/>
    <col min="4" max="4" width="2" style="351" customWidth="1"/>
    <col min="5" max="5" width="14.77734375" style="351" customWidth="1"/>
    <col min="6" max="6" width="2" style="351" customWidth="1"/>
    <col min="7" max="7" width="14.77734375" style="351" customWidth="1"/>
    <col min="8" max="8" width="2.109375" style="378" customWidth="1"/>
    <col min="9" max="9" width="14.77734375" style="379" customWidth="1"/>
    <col min="10" max="10" width="2.109375" style="378" customWidth="1"/>
    <col min="11" max="11" width="14.77734375" style="378" customWidth="1"/>
    <col min="12" max="13" width="3.77734375" style="378" customWidth="1"/>
    <col min="14" max="14" width="12.44140625" style="351" customWidth="1"/>
    <col min="15" max="15" width="2.109375" style="351" customWidth="1"/>
    <col min="16" max="16" width="12.5546875" style="351" customWidth="1"/>
    <col min="17" max="17" width="2.109375" style="378" customWidth="1"/>
    <col min="18" max="18" width="12.77734375" style="378" customWidth="1"/>
    <col min="19" max="19" width="2.109375" style="378" customWidth="1"/>
    <col min="20" max="20" width="12.77734375" style="378" customWidth="1"/>
    <col min="21" max="21" width="2" style="351" customWidth="1"/>
    <col min="22" max="22" width="11.77734375" style="351" customWidth="1"/>
    <col min="23" max="23" width="11.44140625" style="351" customWidth="1"/>
    <col min="24" max="24" width="1.77734375" style="351" customWidth="1"/>
    <col min="25" max="25" width="11.77734375" style="351" customWidth="1"/>
    <col min="26" max="26" width="2.109375" style="351" customWidth="1"/>
    <col min="27" max="27" width="11.44140625" style="351" customWidth="1"/>
    <col min="28" max="28" width="0.5546875" style="351" customWidth="1"/>
    <col min="29" max="29" width="2.109375" style="351" customWidth="1"/>
    <col min="30" max="30" width="10.5546875" style="351" customWidth="1"/>
    <col min="31" max="31" width="11.109375" style="351" customWidth="1"/>
    <col min="32" max="32" width="2.109375" style="351" customWidth="1"/>
    <col min="33" max="33" width="11.109375" style="351" customWidth="1"/>
    <col min="34" max="34" width="2.109375" style="351" customWidth="1"/>
    <col min="35" max="35" width="12.44140625" style="351" customWidth="1"/>
    <col min="36" max="40" width="8.77734375" style="351"/>
    <col min="41" max="41" width="8.77734375" style="378"/>
    <col min="255" max="255" width="51" customWidth="1"/>
    <col min="256" max="256" width="2.109375" customWidth="1"/>
    <col min="257" max="257" width="14.109375" customWidth="1"/>
    <col min="258" max="259" width="8.77734375" customWidth="1"/>
    <col min="260" max="260" width="2" customWidth="1"/>
    <col min="261" max="261" width="14.77734375" customWidth="1"/>
    <col min="262" max="262" width="2" customWidth="1"/>
    <col min="263" max="263" width="14.77734375" customWidth="1"/>
    <col min="264" max="264" width="2.109375" customWidth="1"/>
    <col min="265" max="265" width="14.77734375" customWidth="1"/>
    <col min="266" max="266" width="2.109375" customWidth="1"/>
    <col min="267" max="267" width="14.77734375" customWidth="1"/>
    <col min="268" max="269" width="3.77734375" customWidth="1"/>
    <col min="270" max="270" width="12.44140625" customWidth="1"/>
    <col min="271" max="271" width="2.109375" customWidth="1"/>
    <col min="272" max="272" width="12.5546875" customWidth="1"/>
    <col min="273" max="273" width="2.109375" customWidth="1"/>
    <col min="274" max="274" width="12.77734375" customWidth="1"/>
    <col min="275" max="275" width="2.109375" customWidth="1"/>
    <col min="276" max="276" width="12.77734375" customWidth="1"/>
    <col min="277" max="277" width="2" customWidth="1"/>
    <col min="278" max="278" width="11.77734375" customWidth="1"/>
    <col min="279" max="279" width="11.44140625" customWidth="1"/>
    <col min="280" max="280" width="1.77734375" customWidth="1"/>
    <col min="281" max="281" width="11.77734375" customWidth="1"/>
    <col min="282" max="282" width="2.109375" customWidth="1"/>
    <col min="283" max="283" width="11.44140625" customWidth="1"/>
    <col min="284" max="284" width="0.5546875" customWidth="1"/>
    <col min="285" max="285" width="2.109375" customWidth="1"/>
    <col min="286" max="286" width="10.5546875" customWidth="1"/>
    <col min="287" max="287" width="11.109375" customWidth="1"/>
    <col min="288" max="288" width="2.109375" customWidth="1"/>
    <col min="289" max="289" width="11.109375" customWidth="1"/>
    <col min="290" max="290" width="2.109375" customWidth="1"/>
    <col min="291" max="291" width="12.44140625" customWidth="1"/>
    <col min="511" max="511" width="51" customWidth="1"/>
    <col min="512" max="512" width="2.109375" customWidth="1"/>
    <col min="513" max="513" width="14.109375" customWidth="1"/>
    <col min="514" max="515" width="8.77734375" customWidth="1"/>
    <col min="516" max="516" width="2" customWidth="1"/>
    <col min="517" max="517" width="14.77734375" customWidth="1"/>
    <col min="518" max="518" width="2" customWidth="1"/>
    <col min="519" max="519" width="14.77734375" customWidth="1"/>
    <col min="520" max="520" width="2.109375" customWidth="1"/>
    <col min="521" max="521" width="14.77734375" customWidth="1"/>
    <col min="522" max="522" width="2.109375" customWidth="1"/>
    <col min="523" max="523" width="14.77734375" customWidth="1"/>
    <col min="524" max="525" width="3.77734375" customWidth="1"/>
    <col min="526" max="526" width="12.44140625" customWidth="1"/>
    <col min="527" max="527" width="2.109375" customWidth="1"/>
    <col min="528" max="528" width="12.5546875" customWidth="1"/>
    <col min="529" max="529" width="2.109375" customWidth="1"/>
    <col min="530" max="530" width="12.77734375" customWidth="1"/>
    <col min="531" max="531" width="2.109375" customWidth="1"/>
    <col min="532" max="532" width="12.77734375" customWidth="1"/>
    <col min="533" max="533" width="2" customWidth="1"/>
    <col min="534" max="534" width="11.77734375" customWidth="1"/>
    <col min="535" max="535" width="11.44140625" customWidth="1"/>
    <col min="536" max="536" width="1.77734375" customWidth="1"/>
    <col min="537" max="537" width="11.77734375" customWidth="1"/>
    <col min="538" max="538" width="2.109375" customWidth="1"/>
    <col min="539" max="539" width="11.44140625" customWidth="1"/>
    <col min="540" max="540" width="0.5546875" customWidth="1"/>
    <col min="541" max="541" width="2.109375" customWidth="1"/>
    <col min="542" max="542" width="10.5546875" customWidth="1"/>
    <col min="543" max="543" width="11.109375" customWidth="1"/>
    <col min="544" max="544" width="2.109375" customWidth="1"/>
    <col min="545" max="545" width="11.109375" customWidth="1"/>
    <col min="546" max="546" width="2.109375" customWidth="1"/>
    <col min="547" max="547" width="12.44140625" customWidth="1"/>
    <col min="767" max="767" width="51" customWidth="1"/>
    <col min="768" max="768" width="2.109375" customWidth="1"/>
    <col min="769" max="769" width="14.109375" customWidth="1"/>
    <col min="770" max="771" width="8.77734375" customWidth="1"/>
    <col min="772" max="772" width="2" customWidth="1"/>
    <col min="773" max="773" width="14.77734375" customWidth="1"/>
    <col min="774" max="774" width="2" customWidth="1"/>
    <col min="775" max="775" width="14.77734375" customWidth="1"/>
    <col min="776" max="776" width="2.109375" customWidth="1"/>
    <col min="777" max="777" width="14.77734375" customWidth="1"/>
    <col min="778" max="778" width="2.109375" customWidth="1"/>
    <col min="779" max="779" width="14.77734375" customWidth="1"/>
    <col min="780" max="781" width="3.77734375" customWidth="1"/>
    <col min="782" max="782" width="12.44140625" customWidth="1"/>
    <col min="783" max="783" width="2.109375" customWidth="1"/>
    <col min="784" max="784" width="12.5546875" customWidth="1"/>
    <col min="785" max="785" width="2.109375" customWidth="1"/>
    <col min="786" max="786" width="12.77734375" customWidth="1"/>
    <col min="787" max="787" width="2.109375" customWidth="1"/>
    <col min="788" max="788" width="12.77734375" customWidth="1"/>
    <col min="789" max="789" width="2" customWidth="1"/>
    <col min="790" max="790" width="11.77734375" customWidth="1"/>
    <col min="791" max="791" width="11.44140625" customWidth="1"/>
    <col min="792" max="792" width="1.77734375" customWidth="1"/>
    <col min="793" max="793" width="11.77734375" customWidth="1"/>
    <col min="794" max="794" width="2.109375" customWidth="1"/>
    <col min="795" max="795" width="11.44140625" customWidth="1"/>
    <col min="796" max="796" width="0.5546875" customWidth="1"/>
    <col min="797" max="797" width="2.109375" customWidth="1"/>
    <col min="798" max="798" width="10.5546875" customWidth="1"/>
    <col min="799" max="799" width="11.109375" customWidth="1"/>
    <col min="800" max="800" width="2.109375" customWidth="1"/>
    <col min="801" max="801" width="11.109375" customWidth="1"/>
    <col min="802" max="802" width="2.109375" customWidth="1"/>
    <col min="803" max="803" width="12.44140625" customWidth="1"/>
    <col min="1023" max="1023" width="51" customWidth="1"/>
    <col min="1024" max="1024" width="2.109375" customWidth="1"/>
    <col min="1025" max="1025" width="14.109375" customWidth="1"/>
    <col min="1026" max="1027" width="8.77734375" customWidth="1"/>
    <col min="1028" max="1028" width="2" customWidth="1"/>
    <col min="1029" max="1029" width="14.77734375" customWidth="1"/>
    <col min="1030" max="1030" width="2" customWidth="1"/>
    <col min="1031" max="1031" width="14.77734375" customWidth="1"/>
    <col min="1032" max="1032" width="2.109375" customWidth="1"/>
    <col min="1033" max="1033" width="14.77734375" customWidth="1"/>
    <col min="1034" max="1034" width="2.109375" customWidth="1"/>
    <col min="1035" max="1035" width="14.77734375" customWidth="1"/>
    <col min="1036" max="1037" width="3.77734375" customWidth="1"/>
    <col min="1038" max="1038" width="12.44140625" customWidth="1"/>
    <col min="1039" max="1039" width="2.109375" customWidth="1"/>
    <col min="1040" max="1040" width="12.5546875" customWidth="1"/>
    <col min="1041" max="1041" width="2.109375" customWidth="1"/>
    <col min="1042" max="1042" width="12.77734375" customWidth="1"/>
    <col min="1043" max="1043" width="2.109375" customWidth="1"/>
    <col min="1044" max="1044" width="12.77734375" customWidth="1"/>
    <col min="1045" max="1045" width="2" customWidth="1"/>
    <col min="1046" max="1046" width="11.77734375" customWidth="1"/>
    <col min="1047" max="1047" width="11.44140625" customWidth="1"/>
    <col min="1048" max="1048" width="1.77734375" customWidth="1"/>
    <col min="1049" max="1049" width="11.77734375" customWidth="1"/>
    <col min="1050" max="1050" width="2.109375" customWidth="1"/>
    <col min="1051" max="1051" width="11.44140625" customWidth="1"/>
    <col min="1052" max="1052" width="0.5546875" customWidth="1"/>
    <col min="1053" max="1053" width="2.109375" customWidth="1"/>
    <col min="1054" max="1054" width="10.5546875" customWidth="1"/>
    <col min="1055" max="1055" width="11.109375" customWidth="1"/>
    <col min="1056" max="1056" width="2.109375" customWidth="1"/>
    <col min="1057" max="1057" width="11.109375" customWidth="1"/>
    <col min="1058" max="1058" width="2.109375" customWidth="1"/>
    <col min="1059" max="1059" width="12.44140625" customWidth="1"/>
    <col min="1279" max="1279" width="51" customWidth="1"/>
    <col min="1280" max="1280" width="2.109375" customWidth="1"/>
    <col min="1281" max="1281" width="14.109375" customWidth="1"/>
    <col min="1282" max="1283" width="8.77734375" customWidth="1"/>
    <col min="1284" max="1284" width="2" customWidth="1"/>
    <col min="1285" max="1285" width="14.77734375" customWidth="1"/>
    <col min="1286" max="1286" width="2" customWidth="1"/>
    <col min="1287" max="1287" width="14.77734375" customWidth="1"/>
    <col min="1288" max="1288" width="2.109375" customWidth="1"/>
    <col min="1289" max="1289" width="14.77734375" customWidth="1"/>
    <col min="1290" max="1290" width="2.109375" customWidth="1"/>
    <col min="1291" max="1291" width="14.77734375" customWidth="1"/>
    <col min="1292" max="1293" width="3.77734375" customWidth="1"/>
    <col min="1294" max="1294" width="12.44140625" customWidth="1"/>
    <col min="1295" max="1295" width="2.109375" customWidth="1"/>
    <col min="1296" max="1296" width="12.5546875" customWidth="1"/>
    <col min="1297" max="1297" width="2.109375" customWidth="1"/>
    <col min="1298" max="1298" width="12.77734375" customWidth="1"/>
    <col min="1299" max="1299" width="2.109375" customWidth="1"/>
    <col min="1300" max="1300" width="12.77734375" customWidth="1"/>
    <col min="1301" max="1301" width="2" customWidth="1"/>
    <col min="1302" max="1302" width="11.77734375" customWidth="1"/>
    <col min="1303" max="1303" width="11.44140625" customWidth="1"/>
    <col min="1304" max="1304" width="1.77734375" customWidth="1"/>
    <col min="1305" max="1305" width="11.77734375" customWidth="1"/>
    <col min="1306" max="1306" width="2.109375" customWidth="1"/>
    <col min="1307" max="1307" width="11.44140625" customWidth="1"/>
    <col min="1308" max="1308" width="0.5546875" customWidth="1"/>
    <col min="1309" max="1309" width="2.109375" customWidth="1"/>
    <col min="1310" max="1310" width="10.5546875" customWidth="1"/>
    <col min="1311" max="1311" width="11.109375" customWidth="1"/>
    <col min="1312" max="1312" width="2.109375" customWidth="1"/>
    <col min="1313" max="1313" width="11.109375" customWidth="1"/>
    <col min="1314" max="1314" width="2.109375" customWidth="1"/>
    <col min="1315" max="1315" width="12.44140625" customWidth="1"/>
    <col min="1535" max="1535" width="51" customWidth="1"/>
    <col min="1536" max="1536" width="2.109375" customWidth="1"/>
    <col min="1537" max="1537" width="14.109375" customWidth="1"/>
    <col min="1538" max="1539" width="8.77734375" customWidth="1"/>
    <col min="1540" max="1540" width="2" customWidth="1"/>
    <col min="1541" max="1541" width="14.77734375" customWidth="1"/>
    <col min="1542" max="1542" width="2" customWidth="1"/>
    <col min="1543" max="1543" width="14.77734375" customWidth="1"/>
    <col min="1544" max="1544" width="2.109375" customWidth="1"/>
    <col min="1545" max="1545" width="14.77734375" customWidth="1"/>
    <col min="1546" max="1546" width="2.109375" customWidth="1"/>
    <col min="1547" max="1547" width="14.77734375" customWidth="1"/>
    <col min="1548" max="1549" width="3.77734375" customWidth="1"/>
    <col min="1550" max="1550" width="12.44140625" customWidth="1"/>
    <col min="1551" max="1551" width="2.109375" customWidth="1"/>
    <col min="1552" max="1552" width="12.5546875" customWidth="1"/>
    <col min="1553" max="1553" width="2.109375" customWidth="1"/>
    <col min="1554" max="1554" width="12.77734375" customWidth="1"/>
    <col min="1555" max="1555" width="2.109375" customWidth="1"/>
    <col min="1556" max="1556" width="12.77734375" customWidth="1"/>
    <col min="1557" max="1557" width="2" customWidth="1"/>
    <col min="1558" max="1558" width="11.77734375" customWidth="1"/>
    <col min="1559" max="1559" width="11.44140625" customWidth="1"/>
    <col min="1560" max="1560" width="1.77734375" customWidth="1"/>
    <col min="1561" max="1561" width="11.77734375" customWidth="1"/>
    <col min="1562" max="1562" width="2.109375" customWidth="1"/>
    <col min="1563" max="1563" width="11.44140625" customWidth="1"/>
    <col min="1564" max="1564" width="0.5546875" customWidth="1"/>
    <col min="1565" max="1565" width="2.109375" customWidth="1"/>
    <col min="1566" max="1566" width="10.5546875" customWidth="1"/>
    <col min="1567" max="1567" width="11.109375" customWidth="1"/>
    <col min="1568" max="1568" width="2.109375" customWidth="1"/>
    <col min="1569" max="1569" width="11.109375" customWidth="1"/>
    <col min="1570" max="1570" width="2.109375" customWidth="1"/>
    <col min="1571" max="1571" width="12.44140625" customWidth="1"/>
    <col min="1791" max="1791" width="51" customWidth="1"/>
    <col min="1792" max="1792" width="2.109375" customWidth="1"/>
    <col min="1793" max="1793" width="14.109375" customWidth="1"/>
    <col min="1794" max="1795" width="8.77734375" customWidth="1"/>
    <col min="1796" max="1796" width="2" customWidth="1"/>
    <col min="1797" max="1797" width="14.77734375" customWidth="1"/>
    <col min="1798" max="1798" width="2" customWidth="1"/>
    <col min="1799" max="1799" width="14.77734375" customWidth="1"/>
    <col min="1800" max="1800" width="2.109375" customWidth="1"/>
    <col min="1801" max="1801" width="14.77734375" customWidth="1"/>
    <col min="1802" max="1802" width="2.109375" customWidth="1"/>
    <col min="1803" max="1803" width="14.77734375" customWidth="1"/>
    <col min="1804" max="1805" width="3.77734375" customWidth="1"/>
    <col min="1806" max="1806" width="12.44140625" customWidth="1"/>
    <col min="1807" max="1807" width="2.109375" customWidth="1"/>
    <col min="1808" max="1808" width="12.5546875" customWidth="1"/>
    <col min="1809" max="1809" width="2.109375" customWidth="1"/>
    <col min="1810" max="1810" width="12.77734375" customWidth="1"/>
    <col min="1811" max="1811" width="2.109375" customWidth="1"/>
    <col min="1812" max="1812" width="12.77734375" customWidth="1"/>
    <col min="1813" max="1813" width="2" customWidth="1"/>
    <col min="1814" max="1814" width="11.77734375" customWidth="1"/>
    <col min="1815" max="1815" width="11.44140625" customWidth="1"/>
    <col min="1816" max="1816" width="1.77734375" customWidth="1"/>
    <col min="1817" max="1817" width="11.77734375" customWidth="1"/>
    <col min="1818" max="1818" width="2.109375" customWidth="1"/>
    <col min="1819" max="1819" width="11.44140625" customWidth="1"/>
    <col min="1820" max="1820" width="0.5546875" customWidth="1"/>
    <col min="1821" max="1821" width="2.109375" customWidth="1"/>
    <col min="1822" max="1822" width="10.5546875" customWidth="1"/>
    <col min="1823" max="1823" width="11.109375" customWidth="1"/>
    <col min="1824" max="1824" width="2.109375" customWidth="1"/>
    <col min="1825" max="1825" width="11.109375" customWidth="1"/>
    <col min="1826" max="1826" width="2.109375" customWidth="1"/>
    <col min="1827" max="1827" width="12.44140625" customWidth="1"/>
    <col min="2047" max="2047" width="51" customWidth="1"/>
    <col min="2048" max="2048" width="2.109375" customWidth="1"/>
    <col min="2049" max="2049" width="14.109375" customWidth="1"/>
    <col min="2050" max="2051" width="8.77734375" customWidth="1"/>
    <col min="2052" max="2052" width="2" customWidth="1"/>
    <col min="2053" max="2053" width="14.77734375" customWidth="1"/>
    <col min="2054" max="2054" width="2" customWidth="1"/>
    <col min="2055" max="2055" width="14.77734375" customWidth="1"/>
    <col min="2056" max="2056" width="2.109375" customWidth="1"/>
    <col min="2057" max="2057" width="14.77734375" customWidth="1"/>
    <col min="2058" max="2058" width="2.109375" customWidth="1"/>
    <col min="2059" max="2059" width="14.77734375" customWidth="1"/>
    <col min="2060" max="2061" width="3.77734375" customWidth="1"/>
    <col min="2062" max="2062" width="12.44140625" customWidth="1"/>
    <col min="2063" max="2063" width="2.109375" customWidth="1"/>
    <col min="2064" max="2064" width="12.5546875" customWidth="1"/>
    <col min="2065" max="2065" width="2.109375" customWidth="1"/>
    <col min="2066" max="2066" width="12.77734375" customWidth="1"/>
    <col min="2067" max="2067" width="2.109375" customWidth="1"/>
    <col min="2068" max="2068" width="12.77734375" customWidth="1"/>
    <col min="2069" max="2069" width="2" customWidth="1"/>
    <col min="2070" max="2070" width="11.77734375" customWidth="1"/>
    <col min="2071" max="2071" width="11.44140625" customWidth="1"/>
    <col min="2072" max="2072" width="1.77734375" customWidth="1"/>
    <col min="2073" max="2073" width="11.77734375" customWidth="1"/>
    <col min="2074" max="2074" width="2.109375" customWidth="1"/>
    <col min="2075" max="2075" width="11.44140625" customWidth="1"/>
    <col min="2076" max="2076" width="0.5546875" customWidth="1"/>
    <col min="2077" max="2077" width="2.109375" customWidth="1"/>
    <col min="2078" max="2078" width="10.5546875" customWidth="1"/>
    <col min="2079" max="2079" width="11.109375" customWidth="1"/>
    <col min="2080" max="2080" width="2.109375" customWidth="1"/>
    <col min="2081" max="2081" width="11.109375" customWidth="1"/>
    <col min="2082" max="2082" width="2.109375" customWidth="1"/>
    <col min="2083" max="2083" width="12.44140625" customWidth="1"/>
    <col min="2303" max="2303" width="51" customWidth="1"/>
    <col min="2304" max="2304" width="2.109375" customWidth="1"/>
    <col min="2305" max="2305" width="14.109375" customWidth="1"/>
    <col min="2306" max="2307" width="8.77734375" customWidth="1"/>
    <col min="2308" max="2308" width="2" customWidth="1"/>
    <col min="2309" max="2309" width="14.77734375" customWidth="1"/>
    <col min="2310" max="2310" width="2" customWidth="1"/>
    <col min="2311" max="2311" width="14.77734375" customWidth="1"/>
    <col min="2312" max="2312" width="2.109375" customWidth="1"/>
    <col min="2313" max="2313" width="14.77734375" customWidth="1"/>
    <col min="2314" max="2314" width="2.109375" customWidth="1"/>
    <col min="2315" max="2315" width="14.77734375" customWidth="1"/>
    <col min="2316" max="2317" width="3.77734375" customWidth="1"/>
    <col min="2318" max="2318" width="12.44140625" customWidth="1"/>
    <col min="2319" max="2319" width="2.109375" customWidth="1"/>
    <col min="2320" max="2320" width="12.5546875" customWidth="1"/>
    <col min="2321" max="2321" width="2.109375" customWidth="1"/>
    <col min="2322" max="2322" width="12.77734375" customWidth="1"/>
    <col min="2323" max="2323" width="2.109375" customWidth="1"/>
    <col min="2324" max="2324" width="12.77734375" customWidth="1"/>
    <col min="2325" max="2325" width="2" customWidth="1"/>
    <col min="2326" max="2326" width="11.77734375" customWidth="1"/>
    <col min="2327" max="2327" width="11.44140625" customWidth="1"/>
    <col min="2328" max="2328" width="1.77734375" customWidth="1"/>
    <col min="2329" max="2329" width="11.77734375" customWidth="1"/>
    <col min="2330" max="2330" width="2.109375" customWidth="1"/>
    <col min="2331" max="2331" width="11.44140625" customWidth="1"/>
    <col min="2332" max="2332" width="0.5546875" customWidth="1"/>
    <col min="2333" max="2333" width="2.109375" customWidth="1"/>
    <col min="2334" max="2334" width="10.5546875" customWidth="1"/>
    <col min="2335" max="2335" width="11.109375" customWidth="1"/>
    <col min="2336" max="2336" width="2.109375" customWidth="1"/>
    <col min="2337" max="2337" width="11.109375" customWidth="1"/>
    <col min="2338" max="2338" width="2.109375" customWidth="1"/>
    <col min="2339" max="2339" width="12.44140625" customWidth="1"/>
    <col min="2559" max="2559" width="51" customWidth="1"/>
    <col min="2560" max="2560" width="2.109375" customWidth="1"/>
    <col min="2561" max="2561" width="14.109375" customWidth="1"/>
    <col min="2562" max="2563" width="8.77734375" customWidth="1"/>
    <col min="2564" max="2564" width="2" customWidth="1"/>
    <col min="2565" max="2565" width="14.77734375" customWidth="1"/>
    <col min="2566" max="2566" width="2" customWidth="1"/>
    <col min="2567" max="2567" width="14.77734375" customWidth="1"/>
    <col min="2568" max="2568" width="2.109375" customWidth="1"/>
    <col min="2569" max="2569" width="14.77734375" customWidth="1"/>
    <col min="2570" max="2570" width="2.109375" customWidth="1"/>
    <col min="2571" max="2571" width="14.77734375" customWidth="1"/>
    <col min="2572" max="2573" width="3.77734375" customWidth="1"/>
    <col min="2574" max="2574" width="12.44140625" customWidth="1"/>
    <col min="2575" max="2575" width="2.109375" customWidth="1"/>
    <col min="2576" max="2576" width="12.5546875" customWidth="1"/>
    <col min="2577" max="2577" width="2.109375" customWidth="1"/>
    <col min="2578" max="2578" width="12.77734375" customWidth="1"/>
    <col min="2579" max="2579" width="2.109375" customWidth="1"/>
    <col min="2580" max="2580" width="12.77734375" customWidth="1"/>
    <col min="2581" max="2581" width="2" customWidth="1"/>
    <col min="2582" max="2582" width="11.77734375" customWidth="1"/>
    <col min="2583" max="2583" width="11.44140625" customWidth="1"/>
    <col min="2584" max="2584" width="1.77734375" customWidth="1"/>
    <col min="2585" max="2585" width="11.77734375" customWidth="1"/>
    <col min="2586" max="2586" width="2.109375" customWidth="1"/>
    <col min="2587" max="2587" width="11.44140625" customWidth="1"/>
    <col min="2588" max="2588" width="0.5546875" customWidth="1"/>
    <col min="2589" max="2589" width="2.109375" customWidth="1"/>
    <col min="2590" max="2590" width="10.5546875" customWidth="1"/>
    <col min="2591" max="2591" width="11.109375" customWidth="1"/>
    <col min="2592" max="2592" width="2.109375" customWidth="1"/>
    <col min="2593" max="2593" width="11.109375" customWidth="1"/>
    <col min="2594" max="2594" width="2.109375" customWidth="1"/>
    <col min="2595" max="2595" width="12.44140625" customWidth="1"/>
    <col min="2815" max="2815" width="51" customWidth="1"/>
    <col min="2816" max="2816" width="2.109375" customWidth="1"/>
    <col min="2817" max="2817" width="14.109375" customWidth="1"/>
    <col min="2818" max="2819" width="8.77734375" customWidth="1"/>
    <col min="2820" max="2820" width="2" customWidth="1"/>
    <col min="2821" max="2821" width="14.77734375" customWidth="1"/>
    <col min="2822" max="2822" width="2" customWidth="1"/>
    <col min="2823" max="2823" width="14.77734375" customWidth="1"/>
    <col min="2824" max="2824" width="2.109375" customWidth="1"/>
    <col min="2825" max="2825" width="14.77734375" customWidth="1"/>
    <col min="2826" max="2826" width="2.109375" customWidth="1"/>
    <col min="2827" max="2827" width="14.77734375" customWidth="1"/>
    <col min="2828" max="2829" width="3.77734375" customWidth="1"/>
    <col min="2830" max="2830" width="12.44140625" customWidth="1"/>
    <col min="2831" max="2831" width="2.109375" customWidth="1"/>
    <col min="2832" max="2832" width="12.5546875" customWidth="1"/>
    <col min="2833" max="2833" width="2.109375" customWidth="1"/>
    <col min="2834" max="2834" width="12.77734375" customWidth="1"/>
    <col min="2835" max="2835" width="2.109375" customWidth="1"/>
    <col min="2836" max="2836" width="12.77734375" customWidth="1"/>
    <col min="2837" max="2837" width="2" customWidth="1"/>
    <col min="2838" max="2838" width="11.77734375" customWidth="1"/>
    <col min="2839" max="2839" width="11.44140625" customWidth="1"/>
    <col min="2840" max="2840" width="1.77734375" customWidth="1"/>
    <col min="2841" max="2841" width="11.77734375" customWidth="1"/>
    <col min="2842" max="2842" width="2.109375" customWidth="1"/>
    <col min="2843" max="2843" width="11.44140625" customWidth="1"/>
    <col min="2844" max="2844" width="0.5546875" customWidth="1"/>
    <col min="2845" max="2845" width="2.109375" customWidth="1"/>
    <col min="2846" max="2846" width="10.5546875" customWidth="1"/>
    <col min="2847" max="2847" width="11.109375" customWidth="1"/>
    <col min="2848" max="2848" width="2.109375" customWidth="1"/>
    <col min="2849" max="2849" width="11.109375" customWidth="1"/>
    <col min="2850" max="2850" width="2.109375" customWidth="1"/>
    <col min="2851" max="2851" width="12.44140625" customWidth="1"/>
    <col min="3071" max="3071" width="51" customWidth="1"/>
    <col min="3072" max="3072" width="2.109375" customWidth="1"/>
    <col min="3073" max="3073" width="14.109375" customWidth="1"/>
    <col min="3074" max="3075" width="8.77734375" customWidth="1"/>
    <col min="3076" max="3076" width="2" customWidth="1"/>
    <col min="3077" max="3077" width="14.77734375" customWidth="1"/>
    <col min="3078" max="3078" width="2" customWidth="1"/>
    <col min="3079" max="3079" width="14.77734375" customWidth="1"/>
    <col min="3080" max="3080" width="2.109375" customWidth="1"/>
    <col min="3081" max="3081" width="14.77734375" customWidth="1"/>
    <col min="3082" max="3082" width="2.109375" customWidth="1"/>
    <col min="3083" max="3083" width="14.77734375" customWidth="1"/>
    <col min="3084" max="3085" width="3.77734375" customWidth="1"/>
    <col min="3086" max="3086" width="12.44140625" customWidth="1"/>
    <col min="3087" max="3087" width="2.109375" customWidth="1"/>
    <col min="3088" max="3088" width="12.5546875" customWidth="1"/>
    <col min="3089" max="3089" width="2.109375" customWidth="1"/>
    <col min="3090" max="3090" width="12.77734375" customWidth="1"/>
    <col min="3091" max="3091" width="2.109375" customWidth="1"/>
    <col min="3092" max="3092" width="12.77734375" customWidth="1"/>
    <col min="3093" max="3093" width="2" customWidth="1"/>
    <col min="3094" max="3094" width="11.77734375" customWidth="1"/>
    <col min="3095" max="3095" width="11.44140625" customWidth="1"/>
    <col min="3096" max="3096" width="1.77734375" customWidth="1"/>
    <col min="3097" max="3097" width="11.77734375" customWidth="1"/>
    <col min="3098" max="3098" width="2.109375" customWidth="1"/>
    <col min="3099" max="3099" width="11.44140625" customWidth="1"/>
    <col min="3100" max="3100" width="0.5546875" customWidth="1"/>
    <col min="3101" max="3101" width="2.109375" customWidth="1"/>
    <col min="3102" max="3102" width="10.5546875" customWidth="1"/>
    <col min="3103" max="3103" width="11.109375" customWidth="1"/>
    <col min="3104" max="3104" width="2.109375" customWidth="1"/>
    <col min="3105" max="3105" width="11.109375" customWidth="1"/>
    <col min="3106" max="3106" width="2.109375" customWidth="1"/>
    <col min="3107" max="3107" width="12.44140625" customWidth="1"/>
    <col min="3327" max="3327" width="51" customWidth="1"/>
    <col min="3328" max="3328" width="2.109375" customWidth="1"/>
    <col min="3329" max="3329" width="14.109375" customWidth="1"/>
    <col min="3330" max="3331" width="8.77734375" customWidth="1"/>
    <col min="3332" max="3332" width="2" customWidth="1"/>
    <col min="3333" max="3333" width="14.77734375" customWidth="1"/>
    <col min="3334" max="3334" width="2" customWidth="1"/>
    <col min="3335" max="3335" width="14.77734375" customWidth="1"/>
    <col min="3336" max="3336" width="2.109375" customWidth="1"/>
    <col min="3337" max="3337" width="14.77734375" customWidth="1"/>
    <col min="3338" max="3338" width="2.109375" customWidth="1"/>
    <col min="3339" max="3339" width="14.77734375" customWidth="1"/>
    <col min="3340" max="3341" width="3.77734375" customWidth="1"/>
    <col min="3342" max="3342" width="12.44140625" customWidth="1"/>
    <col min="3343" max="3343" width="2.109375" customWidth="1"/>
    <col min="3344" max="3344" width="12.5546875" customWidth="1"/>
    <col min="3345" max="3345" width="2.109375" customWidth="1"/>
    <col min="3346" max="3346" width="12.77734375" customWidth="1"/>
    <col min="3347" max="3347" width="2.109375" customWidth="1"/>
    <col min="3348" max="3348" width="12.77734375" customWidth="1"/>
    <col min="3349" max="3349" width="2" customWidth="1"/>
    <col min="3350" max="3350" width="11.77734375" customWidth="1"/>
    <col min="3351" max="3351" width="11.44140625" customWidth="1"/>
    <col min="3352" max="3352" width="1.77734375" customWidth="1"/>
    <col min="3353" max="3353" width="11.77734375" customWidth="1"/>
    <col min="3354" max="3354" width="2.109375" customWidth="1"/>
    <col min="3355" max="3355" width="11.44140625" customWidth="1"/>
    <col min="3356" max="3356" width="0.5546875" customWidth="1"/>
    <col min="3357" max="3357" width="2.109375" customWidth="1"/>
    <col min="3358" max="3358" width="10.5546875" customWidth="1"/>
    <col min="3359" max="3359" width="11.109375" customWidth="1"/>
    <col min="3360" max="3360" width="2.109375" customWidth="1"/>
    <col min="3361" max="3361" width="11.109375" customWidth="1"/>
    <col min="3362" max="3362" width="2.109375" customWidth="1"/>
    <col min="3363" max="3363" width="12.44140625" customWidth="1"/>
    <col min="3583" max="3583" width="51" customWidth="1"/>
    <col min="3584" max="3584" width="2.109375" customWidth="1"/>
    <col min="3585" max="3585" width="14.109375" customWidth="1"/>
    <col min="3586" max="3587" width="8.77734375" customWidth="1"/>
    <col min="3588" max="3588" width="2" customWidth="1"/>
    <col min="3589" max="3589" width="14.77734375" customWidth="1"/>
    <col min="3590" max="3590" width="2" customWidth="1"/>
    <col min="3591" max="3591" width="14.77734375" customWidth="1"/>
    <col min="3592" max="3592" width="2.109375" customWidth="1"/>
    <col min="3593" max="3593" width="14.77734375" customWidth="1"/>
    <col min="3594" max="3594" width="2.109375" customWidth="1"/>
    <col min="3595" max="3595" width="14.77734375" customWidth="1"/>
    <col min="3596" max="3597" width="3.77734375" customWidth="1"/>
    <col min="3598" max="3598" width="12.44140625" customWidth="1"/>
    <col min="3599" max="3599" width="2.109375" customWidth="1"/>
    <col min="3600" max="3600" width="12.5546875" customWidth="1"/>
    <col min="3601" max="3601" width="2.109375" customWidth="1"/>
    <col min="3602" max="3602" width="12.77734375" customWidth="1"/>
    <col min="3603" max="3603" width="2.109375" customWidth="1"/>
    <col min="3604" max="3604" width="12.77734375" customWidth="1"/>
    <col min="3605" max="3605" width="2" customWidth="1"/>
    <col min="3606" max="3606" width="11.77734375" customWidth="1"/>
    <col min="3607" max="3607" width="11.44140625" customWidth="1"/>
    <col min="3608" max="3608" width="1.77734375" customWidth="1"/>
    <col min="3609" max="3609" width="11.77734375" customWidth="1"/>
    <col min="3610" max="3610" width="2.109375" customWidth="1"/>
    <col min="3611" max="3611" width="11.44140625" customWidth="1"/>
    <col min="3612" max="3612" width="0.5546875" customWidth="1"/>
    <col min="3613" max="3613" width="2.109375" customWidth="1"/>
    <col min="3614" max="3614" width="10.5546875" customWidth="1"/>
    <col min="3615" max="3615" width="11.109375" customWidth="1"/>
    <col min="3616" max="3616" width="2.109375" customWidth="1"/>
    <col min="3617" max="3617" width="11.109375" customWidth="1"/>
    <col min="3618" max="3618" width="2.109375" customWidth="1"/>
    <col min="3619" max="3619" width="12.44140625" customWidth="1"/>
    <col min="3839" max="3839" width="51" customWidth="1"/>
    <col min="3840" max="3840" width="2.109375" customWidth="1"/>
    <col min="3841" max="3841" width="14.109375" customWidth="1"/>
    <col min="3842" max="3843" width="8.77734375" customWidth="1"/>
    <col min="3844" max="3844" width="2" customWidth="1"/>
    <col min="3845" max="3845" width="14.77734375" customWidth="1"/>
    <col min="3846" max="3846" width="2" customWidth="1"/>
    <col min="3847" max="3847" width="14.77734375" customWidth="1"/>
    <col min="3848" max="3848" width="2.109375" customWidth="1"/>
    <col min="3849" max="3849" width="14.77734375" customWidth="1"/>
    <col min="3850" max="3850" width="2.109375" customWidth="1"/>
    <col min="3851" max="3851" width="14.77734375" customWidth="1"/>
    <col min="3852" max="3853" width="3.77734375" customWidth="1"/>
    <col min="3854" max="3854" width="12.44140625" customWidth="1"/>
    <col min="3855" max="3855" width="2.109375" customWidth="1"/>
    <col min="3856" max="3856" width="12.5546875" customWidth="1"/>
    <col min="3857" max="3857" width="2.109375" customWidth="1"/>
    <col min="3858" max="3858" width="12.77734375" customWidth="1"/>
    <col min="3859" max="3859" width="2.109375" customWidth="1"/>
    <col min="3860" max="3860" width="12.77734375" customWidth="1"/>
    <col min="3861" max="3861" width="2" customWidth="1"/>
    <col min="3862" max="3862" width="11.77734375" customWidth="1"/>
    <col min="3863" max="3863" width="11.44140625" customWidth="1"/>
    <col min="3864" max="3864" width="1.77734375" customWidth="1"/>
    <col min="3865" max="3865" width="11.77734375" customWidth="1"/>
    <col min="3866" max="3866" width="2.109375" customWidth="1"/>
    <col min="3867" max="3867" width="11.44140625" customWidth="1"/>
    <col min="3868" max="3868" width="0.5546875" customWidth="1"/>
    <col min="3869" max="3869" width="2.109375" customWidth="1"/>
    <col min="3870" max="3870" width="10.5546875" customWidth="1"/>
    <col min="3871" max="3871" width="11.109375" customWidth="1"/>
    <col min="3872" max="3872" width="2.109375" customWidth="1"/>
    <col min="3873" max="3873" width="11.109375" customWidth="1"/>
    <col min="3874" max="3874" width="2.109375" customWidth="1"/>
    <col min="3875" max="3875" width="12.44140625" customWidth="1"/>
    <col min="4095" max="4095" width="51" customWidth="1"/>
    <col min="4096" max="4096" width="2.109375" customWidth="1"/>
    <col min="4097" max="4097" width="14.109375" customWidth="1"/>
    <col min="4098" max="4099" width="8.77734375" customWidth="1"/>
    <col min="4100" max="4100" width="2" customWidth="1"/>
    <col min="4101" max="4101" width="14.77734375" customWidth="1"/>
    <col min="4102" max="4102" width="2" customWidth="1"/>
    <col min="4103" max="4103" width="14.77734375" customWidth="1"/>
    <col min="4104" max="4104" width="2.109375" customWidth="1"/>
    <col min="4105" max="4105" width="14.77734375" customWidth="1"/>
    <col min="4106" max="4106" width="2.109375" customWidth="1"/>
    <col min="4107" max="4107" width="14.77734375" customWidth="1"/>
    <col min="4108" max="4109" width="3.77734375" customWidth="1"/>
    <col min="4110" max="4110" width="12.44140625" customWidth="1"/>
    <col min="4111" max="4111" width="2.109375" customWidth="1"/>
    <col min="4112" max="4112" width="12.5546875" customWidth="1"/>
    <col min="4113" max="4113" width="2.109375" customWidth="1"/>
    <col min="4114" max="4114" width="12.77734375" customWidth="1"/>
    <col min="4115" max="4115" width="2.109375" customWidth="1"/>
    <col min="4116" max="4116" width="12.77734375" customWidth="1"/>
    <col min="4117" max="4117" width="2" customWidth="1"/>
    <col min="4118" max="4118" width="11.77734375" customWidth="1"/>
    <col min="4119" max="4119" width="11.44140625" customWidth="1"/>
    <col min="4120" max="4120" width="1.77734375" customWidth="1"/>
    <col min="4121" max="4121" width="11.77734375" customWidth="1"/>
    <col min="4122" max="4122" width="2.109375" customWidth="1"/>
    <col min="4123" max="4123" width="11.44140625" customWidth="1"/>
    <col min="4124" max="4124" width="0.5546875" customWidth="1"/>
    <col min="4125" max="4125" width="2.109375" customWidth="1"/>
    <col min="4126" max="4126" width="10.5546875" customWidth="1"/>
    <col min="4127" max="4127" width="11.109375" customWidth="1"/>
    <col min="4128" max="4128" width="2.109375" customWidth="1"/>
    <col min="4129" max="4129" width="11.109375" customWidth="1"/>
    <col min="4130" max="4130" width="2.109375" customWidth="1"/>
    <col min="4131" max="4131" width="12.44140625" customWidth="1"/>
    <col min="4351" max="4351" width="51" customWidth="1"/>
    <col min="4352" max="4352" width="2.109375" customWidth="1"/>
    <col min="4353" max="4353" width="14.109375" customWidth="1"/>
    <col min="4354" max="4355" width="8.77734375" customWidth="1"/>
    <col min="4356" max="4356" width="2" customWidth="1"/>
    <col min="4357" max="4357" width="14.77734375" customWidth="1"/>
    <col min="4358" max="4358" width="2" customWidth="1"/>
    <col min="4359" max="4359" width="14.77734375" customWidth="1"/>
    <col min="4360" max="4360" width="2.109375" customWidth="1"/>
    <col min="4361" max="4361" width="14.77734375" customWidth="1"/>
    <col min="4362" max="4362" width="2.109375" customWidth="1"/>
    <col min="4363" max="4363" width="14.77734375" customWidth="1"/>
    <col min="4364" max="4365" width="3.77734375" customWidth="1"/>
    <col min="4366" max="4366" width="12.44140625" customWidth="1"/>
    <col min="4367" max="4367" width="2.109375" customWidth="1"/>
    <col min="4368" max="4368" width="12.5546875" customWidth="1"/>
    <col min="4369" max="4369" width="2.109375" customWidth="1"/>
    <col min="4370" max="4370" width="12.77734375" customWidth="1"/>
    <col min="4371" max="4371" width="2.109375" customWidth="1"/>
    <col min="4372" max="4372" width="12.77734375" customWidth="1"/>
    <col min="4373" max="4373" width="2" customWidth="1"/>
    <col min="4374" max="4374" width="11.77734375" customWidth="1"/>
    <col min="4375" max="4375" width="11.44140625" customWidth="1"/>
    <col min="4376" max="4376" width="1.77734375" customWidth="1"/>
    <col min="4377" max="4377" width="11.77734375" customWidth="1"/>
    <col min="4378" max="4378" width="2.109375" customWidth="1"/>
    <col min="4379" max="4379" width="11.44140625" customWidth="1"/>
    <col min="4380" max="4380" width="0.5546875" customWidth="1"/>
    <col min="4381" max="4381" width="2.109375" customWidth="1"/>
    <col min="4382" max="4382" width="10.5546875" customWidth="1"/>
    <col min="4383" max="4383" width="11.109375" customWidth="1"/>
    <col min="4384" max="4384" width="2.109375" customWidth="1"/>
    <col min="4385" max="4385" width="11.109375" customWidth="1"/>
    <col min="4386" max="4386" width="2.109375" customWidth="1"/>
    <col min="4387" max="4387" width="12.44140625" customWidth="1"/>
    <col min="4607" max="4607" width="51" customWidth="1"/>
    <col min="4608" max="4608" width="2.109375" customWidth="1"/>
    <col min="4609" max="4609" width="14.109375" customWidth="1"/>
    <col min="4610" max="4611" width="8.77734375" customWidth="1"/>
    <col min="4612" max="4612" width="2" customWidth="1"/>
    <col min="4613" max="4613" width="14.77734375" customWidth="1"/>
    <col min="4614" max="4614" width="2" customWidth="1"/>
    <col min="4615" max="4615" width="14.77734375" customWidth="1"/>
    <col min="4616" max="4616" width="2.109375" customWidth="1"/>
    <col min="4617" max="4617" width="14.77734375" customWidth="1"/>
    <col min="4618" max="4618" width="2.109375" customWidth="1"/>
    <col min="4619" max="4619" width="14.77734375" customWidth="1"/>
    <col min="4620" max="4621" width="3.77734375" customWidth="1"/>
    <col min="4622" max="4622" width="12.44140625" customWidth="1"/>
    <col min="4623" max="4623" width="2.109375" customWidth="1"/>
    <col min="4624" max="4624" width="12.5546875" customWidth="1"/>
    <col min="4625" max="4625" width="2.109375" customWidth="1"/>
    <col min="4626" max="4626" width="12.77734375" customWidth="1"/>
    <col min="4627" max="4627" width="2.109375" customWidth="1"/>
    <col min="4628" max="4628" width="12.77734375" customWidth="1"/>
    <col min="4629" max="4629" width="2" customWidth="1"/>
    <col min="4630" max="4630" width="11.77734375" customWidth="1"/>
    <col min="4631" max="4631" width="11.44140625" customWidth="1"/>
    <col min="4632" max="4632" width="1.77734375" customWidth="1"/>
    <col min="4633" max="4633" width="11.77734375" customWidth="1"/>
    <col min="4634" max="4634" width="2.109375" customWidth="1"/>
    <col min="4635" max="4635" width="11.44140625" customWidth="1"/>
    <col min="4636" max="4636" width="0.5546875" customWidth="1"/>
    <col min="4637" max="4637" width="2.109375" customWidth="1"/>
    <col min="4638" max="4638" width="10.5546875" customWidth="1"/>
    <col min="4639" max="4639" width="11.109375" customWidth="1"/>
    <col min="4640" max="4640" width="2.109375" customWidth="1"/>
    <col min="4641" max="4641" width="11.109375" customWidth="1"/>
    <col min="4642" max="4642" width="2.109375" customWidth="1"/>
    <col min="4643" max="4643" width="12.44140625" customWidth="1"/>
    <col min="4863" max="4863" width="51" customWidth="1"/>
    <col min="4864" max="4864" width="2.109375" customWidth="1"/>
    <col min="4865" max="4865" width="14.109375" customWidth="1"/>
    <col min="4866" max="4867" width="8.77734375" customWidth="1"/>
    <col min="4868" max="4868" width="2" customWidth="1"/>
    <col min="4869" max="4869" width="14.77734375" customWidth="1"/>
    <col min="4870" max="4870" width="2" customWidth="1"/>
    <col min="4871" max="4871" width="14.77734375" customWidth="1"/>
    <col min="4872" max="4872" width="2.109375" customWidth="1"/>
    <col min="4873" max="4873" width="14.77734375" customWidth="1"/>
    <col min="4874" max="4874" width="2.109375" customWidth="1"/>
    <col min="4875" max="4875" width="14.77734375" customWidth="1"/>
    <col min="4876" max="4877" width="3.77734375" customWidth="1"/>
    <col min="4878" max="4878" width="12.44140625" customWidth="1"/>
    <col min="4879" max="4879" width="2.109375" customWidth="1"/>
    <col min="4880" max="4880" width="12.5546875" customWidth="1"/>
    <col min="4881" max="4881" width="2.109375" customWidth="1"/>
    <col min="4882" max="4882" width="12.77734375" customWidth="1"/>
    <col min="4883" max="4883" width="2.109375" customWidth="1"/>
    <col min="4884" max="4884" width="12.77734375" customWidth="1"/>
    <col min="4885" max="4885" width="2" customWidth="1"/>
    <col min="4886" max="4886" width="11.77734375" customWidth="1"/>
    <col min="4887" max="4887" width="11.44140625" customWidth="1"/>
    <col min="4888" max="4888" width="1.77734375" customWidth="1"/>
    <col min="4889" max="4889" width="11.77734375" customWidth="1"/>
    <col min="4890" max="4890" width="2.109375" customWidth="1"/>
    <col min="4891" max="4891" width="11.44140625" customWidth="1"/>
    <col min="4892" max="4892" width="0.5546875" customWidth="1"/>
    <col min="4893" max="4893" width="2.109375" customWidth="1"/>
    <col min="4894" max="4894" width="10.5546875" customWidth="1"/>
    <col min="4895" max="4895" width="11.109375" customWidth="1"/>
    <col min="4896" max="4896" width="2.109375" customWidth="1"/>
    <col min="4897" max="4897" width="11.109375" customWidth="1"/>
    <col min="4898" max="4898" width="2.109375" customWidth="1"/>
    <col min="4899" max="4899" width="12.44140625" customWidth="1"/>
    <col min="5119" max="5119" width="51" customWidth="1"/>
    <col min="5120" max="5120" width="2.109375" customWidth="1"/>
    <col min="5121" max="5121" width="14.109375" customWidth="1"/>
    <col min="5122" max="5123" width="8.77734375" customWidth="1"/>
    <col min="5124" max="5124" width="2" customWidth="1"/>
    <col min="5125" max="5125" width="14.77734375" customWidth="1"/>
    <col min="5126" max="5126" width="2" customWidth="1"/>
    <col min="5127" max="5127" width="14.77734375" customWidth="1"/>
    <col min="5128" max="5128" width="2.109375" customWidth="1"/>
    <col min="5129" max="5129" width="14.77734375" customWidth="1"/>
    <col min="5130" max="5130" width="2.109375" customWidth="1"/>
    <col min="5131" max="5131" width="14.77734375" customWidth="1"/>
    <col min="5132" max="5133" width="3.77734375" customWidth="1"/>
    <col min="5134" max="5134" width="12.44140625" customWidth="1"/>
    <col min="5135" max="5135" width="2.109375" customWidth="1"/>
    <col min="5136" max="5136" width="12.5546875" customWidth="1"/>
    <col min="5137" max="5137" width="2.109375" customWidth="1"/>
    <col min="5138" max="5138" width="12.77734375" customWidth="1"/>
    <col min="5139" max="5139" width="2.109375" customWidth="1"/>
    <col min="5140" max="5140" width="12.77734375" customWidth="1"/>
    <col min="5141" max="5141" width="2" customWidth="1"/>
    <col min="5142" max="5142" width="11.77734375" customWidth="1"/>
    <col min="5143" max="5143" width="11.44140625" customWidth="1"/>
    <col min="5144" max="5144" width="1.77734375" customWidth="1"/>
    <col min="5145" max="5145" width="11.77734375" customWidth="1"/>
    <col min="5146" max="5146" width="2.109375" customWidth="1"/>
    <col min="5147" max="5147" width="11.44140625" customWidth="1"/>
    <col min="5148" max="5148" width="0.5546875" customWidth="1"/>
    <col min="5149" max="5149" width="2.109375" customWidth="1"/>
    <col min="5150" max="5150" width="10.5546875" customWidth="1"/>
    <col min="5151" max="5151" width="11.109375" customWidth="1"/>
    <col min="5152" max="5152" width="2.109375" customWidth="1"/>
    <col min="5153" max="5153" width="11.109375" customWidth="1"/>
    <col min="5154" max="5154" width="2.109375" customWidth="1"/>
    <col min="5155" max="5155" width="12.44140625" customWidth="1"/>
    <col min="5375" max="5375" width="51" customWidth="1"/>
    <col min="5376" max="5376" width="2.109375" customWidth="1"/>
    <col min="5377" max="5377" width="14.109375" customWidth="1"/>
    <col min="5378" max="5379" width="8.77734375" customWidth="1"/>
    <col min="5380" max="5380" width="2" customWidth="1"/>
    <col min="5381" max="5381" width="14.77734375" customWidth="1"/>
    <col min="5382" max="5382" width="2" customWidth="1"/>
    <col min="5383" max="5383" width="14.77734375" customWidth="1"/>
    <col min="5384" max="5384" width="2.109375" customWidth="1"/>
    <col min="5385" max="5385" width="14.77734375" customWidth="1"/>
    <col min="5386" max="5386" width="2.109375" customWidth="1"/>
    <col min="5387" max="5387" width="14.77734375" customWidth="1"/>
    <col min="5388" max="5389" width="3.77734375" customWidth="1"/>
    <col min="5390" max="5390" width="12.44140625" customWidth="1"/>
    <col min="5391" max="5391" width="2.109375" customWidth="1"/>
    <col min="5392" max="5392" width="12.5546875" customWidth="1"/>
    <col min="5393" max="5393" width="2.109375" customWidth="1"/>
    <col min="5394" max="5394" width="12.77734375" customWidth="1"/>
    <col min="5395" max="5395" width="2.109375" customWidth="1"/>
    <col min="5396" max="5396" width="12.77734375" customWidth="1"/>
    <col min="5397" max="5397" width="2" customWidth="1"/>
    <col min="5398" max="5398" width="11.77734375" customWidth="1"/>
    <col min="5399" max="5399" width="11.44140625" customWidth="1"/>
    <col min="5400" max="5400" width="1.77734375" customWidth="1"/>
    <col min="5401" max="5401" width="11.77734375" customWidth="1"/>
    <col min="5402" max="5402" width="2.109375" customWidth="1"/>
    <col min="5403" max="5403" width="11.44140625" customWidth="1"/>
    <col min="5404" max="5404" width="0.5546875" customWidth="1"/>
    <col min="5405" max="5405" width="2.109375" customWidth="1"/>
    <col min="5406" max="5406" width="10.5546875" customWidth="1"/>
    <col min="5407" max="5407" width="11.109375" customWidth="1"/>
    <col min="5408" max="5408" width="2.109375" customWidth="1"/>
    <col min="5409" max="5409" width="11.109375" customWidth="1"/>
    <col min="5410" max="5410" width="2.109375" customWidth="1"/>
    <col min="5411" max="5411" width="12.44140625" customWidth="1"/>
    <col min="5631" max="5631" width="51" customWidth="1"/>
    <col min="5632" max="5632" width="2.109375" customWidth="1"/>
    <col min="5633" max="5633" width="14.109375" customWidth="1"/>
    <col min="5634" max="5635" width="8.77734375" customWidth="1"/>
    <col min="5636" max="5636" width="2" customWidth="1"/>
    <col min="5637" max="5637" width="14.77734375" customWidth="1"/>
    <col min="5638" max="5638" width="2" customWidth="1"/>
    <col min="5639" max="5639" width="14.77734375" customWidth="1"/>
    <col min="5640" max="5640" width="2.109375" customWidth="1"/>
    <col min="5641" max="5641" width="14.77734375" customWidth="1"/>
    <col min="5642" max="5642" width="2.109375" customWidth="1"/>
    <col min="5643" max="5643" width="14.77734375" customWidth="1"/>
    <col min="5644" max="5645" width="3.77734375" customWidth="1"/>
    <col min="5646" max="5646" width="12.44140625" customWidth="1"/>
    <col min="5647" max="5647" width="2.109375" customWidth="1"/>
    <col min="5648" max="5648" width="12.5546875" customWidth="1"/>
    <col min="5649" max="5649" width="2.109375" customWidth="1"/>
    <col min="5650" max="5650" width="12.77734375" customWidth="1"/>
    <col min="5651" max="5651" width="2.109375" customWidth="1"/>
    <col min="5652" max="5652" width="12.77734375" customWidth="1"/>
    <col min="5653" max="5653" width="2" customWidth="1"/>
    <col min="5654" max="5654" width="11.77734375" customWidth="1"/>
    <col min="5655" max="5655" width="11.44140625" customWidth="1"/>
    <col min="5656" max="5656" width="1.77734375" customWidth="1"/>
    <col min="5657" max="5657" width="11.77734375" customWidth="1"/>
    <col min="5658" max="5658" width="2.109375" customWidth="1"/>
    <col min="5659" max="5659" width="11.44140625" customWidth="1"/>
    <col min="5660" max="5660" width="0.5546875" customWidth="1"/>
    <col min="5661" max="5661" width="2.109375" customWidth="1"/>
    <col min="5662" max="5662" width="10.5546875" customWidth="1"/>
    <col min="5663" max="5663" width="11.109375" customWidth="1"/>
    <col min="5664" max="5664" width="2.109375" customWidth="1"/>
    <col min="5665" max="5665" width="11.109375" customWidth="1"/>
    <col min="5666" max="5666" width="2.109375" customWidth="1"/>
    <col min="5667" max="5667" width="12.44140625" customWidth="1"/>
    <col min="5887" max="5887" width="51" customWidth="1"/>
    <col min="5888" max="5888" width="2.109375" customWidth="1"/>
    <col min="5889" max="5889" width="14.109375" customWidth="1"/>
    <col min="5890" max="5891" width="8.77734375" customWidth="1"/>
    <col min="5892" max="5892" width="2" customWidth="1"/>
    <col min="5893" max="5893" width="14.77734375" customWidth="1"/>
    <col min="5894" max="5894" width="2" customWidth="1"/>
    <col min="5895" max="5895" width="14.77734375" customWidth="1"/>
    <col min="5896" max="5896" width="2.109375" customWidth="1"/>
    <col min="5897" max="5897" width="14.77734375" customWidth="1"/>
    <col min="5898" max="5898" width="2.109375" customWidth="1"/>
    <col min="5899" max="5899" width="14.77734375" customWidth="1"/>
    <col min="5900" max="5901" width="3.77734375" customWidth="1"/>
    <col min="5902" max="5902" width="12.44140625" customWidth="1"/>
    <col min="5903" max="5903" width="2.109375" customWidth="1"/>
    <col min="5904" max="5904" width="12.5546875" customWidth="1"/>
    <col min="5905" max="5905" width="2.109375" customWidth="1"/>
    <col min="5906" max="5906" width="12.77734375" customWidth="1"/>
    <col min="5907" max="5907" width="2.109375" customWidth="1"/>
    <col min="5908" max="5908" width="12.77734375" customWidth="1"/>
    <col min="5909" max="5909" width="2" customWidth="1"/>
    <col min="5910" max="5910" width="11.77734375" customWidth="1"/>
    <col min="5911" max="5911" width="11.44140625" customWidth="1"/>
    <col min="5912" max="5912" width="1.77734375" customWidth="1"/>
    <col min="5913" max="5913" width="11.77734375" customWidth="1"/>
    <col min="5914" max="5914" width="2.109375" customWidth="1"/>
    <col min="5915" max="5915" width="11.44140625" customWidth="1"/>
    <col min="5916" max="5916" width="0.5546875" customWidth="1"/>
    <col min="5917" max="5917" width="2.109375" customWidth="1"/>
    <col min="5918" max="5918" width="10.5546875" customWidth="1"/>
    <col min="5919" max="5919" width="11.109375" customWidth="1"/>
    <col min="5920" max="5920" width="2.109375" customWidth="1"/>
    <col min="5921" max="5921" width="11.109375" customWidth="1"/>
    <col min="5922" max="5922" width="2.109375" customWidth="1"/>
    <col min="5923" max="5923" width="12.44140625" customWidth="1"/>
    <col min="6143" max="6143" width="51" customWidth="1"/>
    <col min="6144" max="6144" width="2.109375" customWidth="1"/>
    <col min="6145" max="6145" width="14.109375" customWidth="1"/>
    <col min="6146" max="6147" width="8.77734375" customWidth="1"/>
    <col min="6148" max="6148" width="2" customWidth="1"/>
    <col min="6149" max="6149" width="14.77734375" customWidth="1"/>
    <col min="6150" max="6150" width="2" customWidth="1"/>
    <col min="6151" max="6151" width="14.77734375" customWidth="1"/>
    <col min="6152" max="6152" width="2.109375" customWidth="1"/>
    <col min="6153" max="6153" width="14.77734375" customWidth="1"/>
    <col min="6154" max="6154" width="2.109375" customWidth="1"/>
    <col min="6155" max="6155" width="14.77734375" customWidth="1"/>
    <col min="6156" max="6157" width="3.77734375" customWidth="1"/>
    <col min="6158" max="6158" width="12.44140625" customWidth="1"/>
    <col min="6159" max="6159" width="2.109375" customWidth="1"/>
    <col min="6160" max="6160" width="12.5546875" customWidth="1"/>
    <col min="6161" max="6161" width="2.109375" customWidth="1"/>
    <col min="6162" max="6162" width="12.77734375" customWidth="1"/>
    <col min="6163" max="6163" width="2.109375" customWidth="1"/>
    <col min="6164" max="6164" width="12.77734375" customWidth="1"/>
    <col min="6165" max="6165" width="2" customWidth="1"/>
    <col min="6166" max="6166" width="11.77734375" customWidth="1"/>
    <col min="6167" max="6167" width="11.44140625" customWidth="1"/>
    <col min="6168" max="6168" width="1.77734375" customWidth="1"/>
    <col min="6169" max="6169" width="11.77734375" customWidth="1"/>
    <col min="6170" max="6170" width="2.109375" customWidth="1"/>
    <col min="6171" max="6171" width="11.44140625" customWidth="1"/>
    <col min="6172" max="6172" width="0.5546875" customWidth="1"/>
    <col min="6173" max="6173" width="2.109375" customWidth="1"/>
    <col min="6174" max="6174" width="10.5546875" customWidth="1"/>
    <col min="6175" max="6175" width="11.109375" customWidth="1"/>
    <col min="6176" max="6176" width="2.109375" customWidth="1"/>
    <col min="6177" max="6177" width="11.109375" customWidth="1"/>
    <col min="6178" max="6178" width="2.109375" customWidth="1"/>
    <col min="6179" max="6179" width="12.44140625" customWidth="1"/>
    <col min="6399" max="6399" width="51" customWidth="1"/>
    <col min="6400" max="6400" width="2.109375" customWidth="1"/>
    <col min="6401" max="6401" width="14.109375" customWidth="1"/>
    <col min="6402" max="6403" width="8.77734375" customWidth="1"/>
    <col min="6404" max="6404" width="2" customWidth="1"/>
    <col min="6405" max="6405" width="14.77734375" customWidth="1"/>
    <col min="6406" max="6406" width="2" customWidth="1"/>
    <col min="6407" max="6407" width="14.77734375" customWidth="1"/>
    <col min="6408" max="6408" width="2.109375" customWidth="1"/>
    <col min="6409" max="6409" width="14.77734375" customWidth="1"/>
    <col min="6410" max="6410" width="2.109375" customWidth="1"/>
    <col min="6411" max="6411" width="14.77734375" customWidth="1"/>
    <col min="6412" max="6413" width="3.77734375" customWidth="1"/>
    <col min="6414" max="6414" width="12.44140625" customWidth="1"/>
    <col min="6415" max="6415" width="2.109375" customWidth="1"/>
    <col min="6416" max="6416" width="12.5546875" customWidth="1"/>
    <col min="6417" max="6417" width="2.109375" customWidth="1"/>
    <col min="6418" max="6418" width="12.77734375" customWidth="1"/>
    <col min="6419" max="6419" width="2.109375" customWidth="1"/>
    <col min="6420" max="6420" width="12.77734375" customWidth="1"/>
    <col min="6421" max="6421" width="2" customWidth="1"/>
    <col min="6422" max="6422" width="11.77734375" customWidth="1"/>
    <col min="6423" max="6423" width="11.44140625" customWidth="1"/>
    <col min="6424" max="6424" width="1.77734375" customWidth="1"/>
    <col min="6425" max="6425" width="11.77734375" customWidth="1"/>
    <col min="6426" max="6426" width="2.109375" customWidth="1"/>
    <col min="6427" max="6427" width="11.44140625" customWidth="1"/>
    <col min="6428" max="6428" width="0.5546875" customWidth="1"/>
    <col min="6429" max="6429" width="2.109375" customWidth="1"/>
    <col min="6430" max="6430" width="10.5546875" customWidth="1"/>
    <col min="6431" max="6431" width="11.109375" customWidth="1"/>
    <col min="6432" max="6432" width="2.109375" customWidth="1"/>
    <col min="6433" max="6433" width="11.109375" customWidth="1"/>
    <col min="6434" max="6434" width="2.109375" customWidth="1"/>
    <col min="6435" max="6435" width="12.44140625" customWidth="1"/>
    <col min="6655" max="6655" width="51" customWidth="1"/>
    <col min="6656" max="6656" width="2.109375" customWidth="1"/>
    <col min="6657" max="6657" width="14.109375" customWidth="1"/>
    <col min="6658" max="6659" width="8.77734375" customWidth="1"/>
    <col min="6660" max="6660" width="2" customWidth="1"/>
    <col min="6661" max="6661" width="14.77734375" customWidth="1"/>
    <col min="6662" max="6662" width="2" customWidth="1"/>
    <col min="6663" max="6663" width="14.77734375" customWidth="1"/>
    <col min="6664" max="6664" width="2.109375" customWidth="1"/>
    <col min="6665" max="6665" width="14.77734375" customWidth="1"/>
    <col min="6666" max="6666" width="2.109375" customWidth="1"/>
    <col min="6667" max="6667" width="14.77734375" customWidth="1"/>
    <col min="6668" max="6669" width="3.77734375" customWidth="1"/>
    <col min="6670" max="6670" width="12.44140625" customWidth="1"/>
    <col min="6671" max="6671" width="2.109375" customWidth="1"/>
    <col min="6672" max="6672" width="12.5546875" customWidth="1"/>
    <col min="6673" max="6673" width="2.109375" customWidth="1"/>
    <col min="6674" max="6674" width="12.77734375" customWidth="1"/>
    <col min="6675" max="6675" width="2.109375" customWidth="1"/>
    <col min="6676" max="6676" width="12.77734375" customWidth="1"/>
    <col min="6677" max="6677" width="2" customWidth="1"/>
    <col min="6678" max="6678" width="11.77734375" customWidth="1"/>
    <col min="6679" max="6679" width="11.44140625" customWidth="1"/>
    <col min="6680" max="6680" width="1.77734375" customWidth="1"/>
    <col min="6681" max="6681" width="11.77734375" customWidth="1"/>
    <col min="6682" max="6682" width="2.109375" customWidth="1"/>
    <col min="6683" max="6683" width="11.44140625" customWidth="1"/>
    <col min="6684" max="6684" width="0.5546875" customWidth="1"/>
    <col min="6685" max="6685" width="2.109375" customWidth="1"/>
    <col min="6686" max="6686" width="10.5546875" customWidth="1"/>
    <col min="6687" max="6687" width="11.109375" customWidth="1"/>
    <col min="6688" max="6688" width="2.109375" customWidth="1"/>
    <col min="6689" max="6689" width="11.109375" customWidth="1"/>
    <col min="6690" max="6690" width="2.109375" customWidth="1"/>
    <col min="6691" max="6691" width="12.44140625" customWidth="1"/>
    <col min="6911" max="6911" width="51" customWidth="1"/>
    <col min="6912" max="6912" width="2.109375" customWidth="1"/>
    <col min="6913" max="6913" width="14.109375" customWidth="1"/>
    <col min="6914" max="6915" width="8.77734375" customWidth="1"/>
    <col min="6916" max="6916" width="2" customWidth="1"/>
    <col min="6917" max="6917" width="14.77734375" customWidth="1"/>
    <col min="6918" max="6918" width="2" customWidth="1"/>
    <col min="6919" max="6919" width="14.77734375" customWidth="1"/>
    <col min="6920" max="6920" width="2.109375" customWidth="1"/>
    <col min="6921" max="6921" width="14.77734375" customWidth="1"/>
    <col min="6922" max="6922" width="2.109375" customWidth="1"/>
    <col min="6923" max="6923" width="14.77734375" customWidth="1"/>
    <col min="6924" max="6925" width="3.77734375" customWidth="1"/>
    <col min="6926" max="6926" width="12.44140625" customWidth="1"/>
    <col min="6927" max="6927" width="2.109375" customWidth="1"/>
    <col min="6928" max="6928" width="12.5546875" customWidth="1"/>
    <col min="6929" max="6929" width="2.109375" customWidth="1"/>
    <col min="6930" max="6930" width="12.77734375" customWidth="1"/>
    <col min="6931" max="6931" width="2.109375" customWidth="1"/>
    <col min="6932" max="6932" width="12.77734375" customWidth="1"/>
    <col min="6933" max="6933" width="2" customWidth="1"/>
    <col min="6934" max="6934" width="11.77734375" customWidth="1"/>
    <col min="6935" max="6935" width="11.44140625" customWidth="1"/>
    <col min="6936" max="6936" width="1.77734375" customWidth="1"/>
    <col min="6937" max="6937" width="11.77734375" customWidth="1"/>
    <col min="6938" max="6938" width="2.109375" customWidth="1"/>
    <col min="6939" max="6939" width="11.44140625" customWidth="1"/>
    <col min="6940" max="6940" width="0.5546875" customWidth="1"/>
    <col min="6941" max="6941" width="2.109375" customWidth="1"/>
    <col min="6942" max="6942" width="10.5546875" customWidth="1"/>
    <col min="6943" max="6943" width="11.109375" customWidth="1"/>
    <col min="6944" max="6944" width="2.109375" customWidth="1"/>
    <col min="6945" max="6945" width="11.109375" customWidth="1"/>
    <col min="6946" max="6946" width="2.109375" customWidth="1"/>
    <col min="6947" max="6947" width="12.44140625" customWidth="1"/>
    <col min="7167" max="7167" width="51" customWidth="1"/>
    <col min="7168" max="7168" width="2.109375" customWidth="1"/>
    <col min="7169" max="7169" width="14.109375" customWidth="1"/>
    <col min="7170" max="7171" width="8.77734375" customWidth="1"/>
    <col min="7172" max="7172" width="2" customWidth="1"/>
    <col min="7173" max="7173" width="14.77734375" customWidth="1"/>
    <col min="7174" max="7174" width="2" customWidth="1"/>
    <col min="7175" max="7175" width="14.77734375" customWidth="1"/>
    <col min="7176" max="7176" width="2.109375" customWidth="1"/>
    <col min="7177" max="7177" width="14.77734375" customWidth="1"/>
    <col min="7178" max="7178" width="2.109375" customWidth="1"/>
    <col min="7179" max="7179" width="14.77734375" customWidth="1"/>
    <col min="7180" max="7181" width="3.77734375" customWidth="1"/>
    <col min="7182" max="7182" width="12.44140625" customWidth="1"/>
    <col min="7183" max="7183" width="2.109375" customWidth="1"/>
    <col min="7184" max="7184" width="12.5546875" customWidth="1"/>
    <col min="7185" max="7185" width="2.109375" customWidth="1"/>
    <col min="7186" max="7186" width="12.77734375" customWidth="1"/>
    <col min="7187" max="7187" width="2.109375" customWidth="1"/>
    <col min="7188" max="7188" width="12.77734375" customWidth="1"/>
    <col min="7189" max="7189" width="2" customWidth="1"/>
    <col min="7190" max="7190" width="11.77734375" customWidth="1"/>
    <col min="7191" max="7191" width="11.44140625" customWidth="1"/>
    <col min="7192" max="7192" width="1.77734375" customWidth="1"/>
    <col min="7193" max="7193" width="11.77734375" customWidth="1"/>
    <col min="7194" max="7194" width="2.109375" customWidth="1"/>
    <col min="7195" max="7195" width="11.44140625" customWidth="1"/>
    <col min="7196" max="7196" width="0.5546875" customWidth="1"/>
    <col min="7197" max="7197" width="2.109375" customWidth="1"/>
    <col min="7198" max="7198" width="10.5546875" customWidth="1"/>
    <col min="7199" max="7199" width="11.109375" customWidth="1"/>
    <col min="7200" max="7200" width="2.109375" customWidth="1"/>
    <col min="7201" max="7201" width="11.109375" customWidth="1"/>
    <col min="7202" max="7202" width="2.109375" customWidth="1"/>
    <col min="7203" max="7203" width="12.44140625" customWidth="1"/>
    <col min="7423" max="7423" width="51" customWidth="1"/>
    <col min="7424" max="7424" width="2.109375" customWidth="1"/>
    <col min="7425" max="7425" width="14.109375" customWidth="1"/>
    <col min="7426" max="7427" width="8.77734375" customWidth="1"/>
    <col min="7428" max="7428" width="2" customWidth="1"/>
    <col min="7429" max="7429" width="14.77734375" customWidth="1"/>
    <col min="7430" max="7430" width="2" customWidth="1"/>
    <col min="7431" max="7431" width="14.77734375" customWidth="1"/>
    <col min="7432" max="7432" width="2.109375" customWidth="1"/>
    <col min="7433" max="7433" width="14.77734375" customWidth="1"/>
    <col min="7434" max="7434" width="2.109375" customWidth="1"/>
    <col min="7435" max="7435" width="14.77734375" customWidth="1"/>
    <col min="7436" max="7437" width="3.77734375" customWidth="1"/>
    <col min="7438" max="7438" width="12.44140625" customWidth="1"/>
    <col min="7439" max="7439" width="2.109375" customWidth="1"/>
    <col min="7440" max="7440" width="12.5546875" customWidth="1"/>
    <col min="7441" max="7441" width="2.109375" customWidth="1"/>
    <col min="7442" max="7442" width="12.77734375" customWidth="1"/>
    <col min="7443" max="7443" width="2.109375" customWidth="1"/>
    <col min="7444" max="7444" width="12.77734375" customWidth="1"/>
    <col min="7445" max="7445" width="2" customWidth="1"/>
    <col min="7446" max="7446" width="11.77734375" customWidth="1"/>
    <col min="7447" max="7447" width="11.44140625" customWidth="1"/>
    <col min="7448" max="7448" width="1.77734375" customWidth="1"/>
    <col min="7449" max="7449" width="11.77734375" customWidth="1"/>
    <col min="7450" max="7450" width="2.109375" customWidth="1"/>
    <col min="7451" max="7451" width="11.44140625" customWidth="1"/>
    <col min="7452" max="7452" width="0.5546875" customWidth="1"/>
    <col min="7453" max="7453" width="2.109375" customWidth="1"/>
    <col min="7454" max="7454" width="10.5546875" customWidth="1"/>
    <col min="7455" max="7455" width="11.109375" customWidth="1"/>
    <col min="7456" max="7456" width="2.109375" customWidth="1"/>
    <col min="7457" max="7457" width="11.109375" customWidth="1"/>
    <col min="7458" max="7458" width="2.109375" customWidth="1"/>
    <col min="7459" max="7459" width="12.44140625" customWidth="1"/>
    <col min="7679" max="7679" width="51" customWidth="1"/>
    <col min="7680" max="7680" width="2.109375" customWidth="1"/>
    <col min="7681" max="7681" width="14.109375" customWidth="1"/>
    <col min="7682" max="7683" width="8.77734375" customWidth="1"/>
    <col min="7684" max="7684" width="2" customWidth="1"/>
    <col min="7685" max="7685" width="14.77734375" customWidth="1"/>
    <col min="7686" max="7686" width="2" customWidth="1"/>
    <col min="7687" max="7687" width="14.77734375" customWidth="1"/>
    <col min="7688" max="7688" width="2.109375" customWidth="1"/>
    <col min="7689" max="7689" width="14.77734375" customWidth="1"/>
    <col min="7690" max="7690" width="2.109375" customWidth="1"/>
    <col min="7691" max="7691" width="14.77734375" customWidth="1"/>
    <col min="7692" max="7693" width="3.77734375" customWidth="1"/>
    <col min="7694" max="7694" width="12.44140625" customWidth="1"/>
    <col min="7695" max="7695" width="2.109375" customWidth="1"/>
    <col min="7696" max="7696" width="12.5546875" customWidth="1"/>
    <col min="7697" max="7697" width="2.109375" customWidth="1"/>
    <col min="7698" max="7698" width="12.77734375" customWidth="1"/>
    <col min="7699" max="7699" width="2.109375" customWidth="1"/>
    <col min="7700" max="7700" width="12.77734375" customWidth="1"/>
    <col min="7701" max="7701" width="2" customWidth="1"/>
    <col min="7702" max="7702" width="11.77734375" customWidth="1"/>
    <col min="7703" max="7703" width="11.44140625" customWidth="1"/>
    <col min="7704" max="7704" width="1.77734375" customWidth="1"/>
    <col min="7705" max="7705" width="11.77734375" customWidth="1"/>
    <col min="7706" max="7706" width="2.109375" customWidth="1"/>
    <col min="7707" max="7707" width="11.44140625" customWidth="1"/>
    <col min="7708" max="7708" width="0.5546875" customWidth="1"/>
    <col min="7709" max="7709" width="2.109375" customWidth="1"/>
    <col min="7710" max="7710" width="10.5546875" customWidth="1"/>
    <col min="7711" max="7711" width="11.109375" customWidth="1"/>
    <col min="7712" max="7712" width="2.109375" customWidth="1"/>
    <col min="7713" max="7713" width="11.109375" customWidth="1"/>
    <col min="7714" max="7714" width="2.109375" customWidth="1"/>
    <col min="7715" max="7715" width="12.44140625" customWidth="1"/>
    <col min="7935" max="7935" width="51" customWidth="1"/>
    <col min="7936" max="7936" width="2.109375" customWidth="1"/>
    <col min="7937" max="7937" width="14.109375" customWidth="1"/>
    <col min="7938" max="7939" width="8.77734375" customWidth="1"/>
    <col min="7940" max="7940" width="2" customWidth="1"/>
    <col min="7941" max="7941" width="14.77734375" customWidth="1"/>
    <col min="7942" max="7942" width="2" customWidth="1"/>
    <col min="7943" max="7943" width="14.77734375" customWidth="1"/>
    <col min="7944" max="7944" width="2.109375" customWidth="1"/>
    <col min="7945" max="7945" width="14.77734375" customWidth="1"/>
    <col min="7946" max="7946" width="2.109375" customWidth="1"/>
    <col min="7947" max="7947" width="14.77734375" customWidth="1"/>
    <col min="7948" max="7949" width="3.77734375" customWidth="1"/>
    <col min="7950" max="7950" width="12.44140625" customWidth="1"/>
    <col min="7951" max="7951" width="2.109375" customWidth="1"/>
    <col min="7952" max="7952" width="12.5546875" customWidth="1"/>
    <col min="7953" max="7953" width="2.109375" customWidth="1"/>
    <col min="7954" max="7954" width="12.77734375" customWidth="1"/>
    <col min="7955" max="7955" width="2.109375" customWidth="1"/>
    <col min="7956" max="7956" width="12.77734375" customWidth="1"/>
    <col min="7957" max="7957" width="2" customWidth="1"/>
    <col min="7958" max="7958" width="11.77734375" customWidth="1"/>
    <col min="7959" max="7959" width="11.44140625" customWidth="1"/>
    <col min="7960" max="7960" width="1.77734375" customWidth="1"/>
    <col min="7961" max="7961" width="11.77734375" customWidth="1"/>
    <col min="7962" max="7962" width="2.109375" customWidth="1"/>
    <col min="7963" max="7963" width="11.44140625" customWidth="1"/>
    <col min="7964" max="7964" width="0.5546875" customWidth="1"/>
    <col min="7965" max="7965" width="2.109375" customWidth="1"/>
    <col min="7966" max="7966" width="10.5546875" customWidth="1"/>
    <col min="7967" max="7967" width="11.109375" customWidth="1"/>
    <col min="7968" max="7968" width="2.109375" customWidth="1"/>
    <col min="7969" max="7969" width="11.109375" customWidth="1"/>
    <col min="7970" max="7970" width="2.109375" customWidth="1"/>
    <col min="7971" max="7971" width="12.44140625" customWidth="1"/>
    <col min="8191" max="8191" width="51" customWidth="1"/>
    <col min="8192" max="8192" width="2.109375" customWidth="1"/>
    <col min="8193" max="8193" width="14.109375" customWidth="1"/>
    <col min="8194" max="8195" width="8.77734375" customWidth="1"/>
    <col min="8196" max="8196" width="2" customWidth="1"/>
    <col min="8197" max="8197" width="14.77734375" customWidth="1"/>
    <col min="8198" max="8198" width="2" customWidth="1"/>
    <col min="8199" max="8199" width="14.77734375" customWidth="1"/>
    <col min="8200" max="8200" width="2.109375" customWidth="1"/>
    <col min="8201" max="8201" width="14.77734375" customWidth="1"/>
    <col min="8202" max="8202" width="2.109375" customWidth="1"/>
    <col min="8203" max="8203" width="14.77734375" customWidth="1"/>
    <col min="8204" max="8205" width="3.77734375" customWidth="1"/>
    <col min="8206" max="8206" width="12.44140625" customWidth="1"/>
    <col min="8207" max="8207" width="2.109375" customWidth="1"/>
    <col min="8208" max="8208" width="12.5546875" customWidth="1"/>
    <col min="8209" max="8209" width="2.109375" customWidth="1"/>
    <col min="8210" max="8210" width="12.77734375" customWidth="1"/>
    <col min="8211" max="8211" width="2.109375" customWidth="1"/>
    <col min="8212" max="8212" width="12.77734375" customWidth="1"/>
    <col min="8213" max="8213" width="2" customWidth="1"/>
    <col min="8214" max="8214" width="11.77734375" customWidth="1"/>
    <col min="8215" max="8215" width="11.44140625" customWidth="1"/>
    <col min="8216" max="8216" width="1.77734375" customWidth="1"/>
    <col min="8217" max="8217" width="11.77734375" customWidth="1"/>
    <col min="8218" max="8218" width="2.109375" customWidth="1"/>
    <col min="8219" max="8219" width="11.44140625" customWidth="1"/>
    <col min="8220" max="8220" width="0.5546875" customWidth="1"/>
    <col min="8221" max="8221" width="2.109375" customWidth="1"/>
    <col min="8222" max="8222" width="10.5546875" customWidth="1"/>
    <col min="8223" max="8223" width="11.109375" customWidth="1"/>
    <col min="8224" max="8224" width="2.109375" customWidth="1"/>
    <col min="8225" max="8225" width="11.109375" customWidth="1"/>
    <col min="8226" max="8226" width="2.109375" customWidth="1"/>
    <col min="8227" max="8227" width="12.44140625" customWidth="1"/>
    <col min="8447" max="8447" width="51" customWidth="1"/>
    <col min="8448" max="8448" width="2.109375" customWidth="1"/>
    <col min="8449" max="8449" width="14.109375" customWidth="1"/>
    <col min="8450" max="8451" width="8.77734375" customWidth="1"/>
    <col min="8452" max="8452" width="2" customWidth="1"/>
    <col min="8453" max="8453" width="14.77734375" customWidth="1"/>
    <col min="8454" max="8454" width="2" customWidth="1"/>
    <col min="8455" max="8455" width="14.77734375" customWidth="1"/>
    <col min="8456" max="8456" width="2.109375" customWidth="1"/>
    <col min="8457" max="8457" width="14.77734375" customWidth="1"/>
    <col min="8458" max="8458" width="2.109375" customWidth="1"/>
    <col min="8459" max="8459" width="14.77734375" customWidth="1"/>
    <col min="8460" max="8461" width="3.77734375" customWidth="1"/>
    <col min="8462" max="8462" width="12.44140625" customWidth="1"/>
    <col min="8463" max="8463" width="2.109375" customWidth="1"/>
    <col min="8464" max="8464" width="12.5546875" customWidth="1"/>
    <col min="8465" max="8465" width="2.109375" customWidth="1"/>
    <col min="8466" max="8466" width="12.77734375" customWidth="1"/>
    <col min="8467" max="8467" width="2.109375" customWidth="1"/>
    <col min="8468" max="8468" width="12.77734375" customWidth="1"/>
    <col min="8469" max="8469" width="2" customWidth="1"/>
    <col min="8470" max="8470" width="11.77734375" customWidth="1"/>
    <col min="8471" max="8471" width="11.44140625" customWidth="1"/>
    <col min="8472" max="8472" width="1.77734375" customWidth="1"/>
    <col min="8473" max="8473" width="11.77734375" customWidth="1"/>
    <col min="8474" max="8474" width="2.109375" customWidth="1"/>
    <col min="8475" max="8475" width="11.44140625" customWidth="1"/>
    <col min="8476" max="8476" width="0.5546875" customWidth="1"/>
    <col min="8477" max="8477" width="2.109375" customWidth="1"/>
    <col min="8478" max="8478" width="10.5546875" customWidth="1"/>
    <col min="8479" max="8479" width="11.109375" customWidth="1"/>
    <col min="8480" max="8480" width="2.109375" customWidth="1"/>
    <col min="8481" max="8481" width="11.109375" customWidth="1"/>
    <col min="8482" max="8482" width="2.109375" customWidth="1"/>
    <col min="8483" max="8483" width="12.44140625" customWidth="1"/>
    <col min="8703" max="8703" width="51" customWidth="1"/>
    <col min="8704" max="8704" width="2.109375" customWidth="1"/>
    <col min="8705" max="8705" width="14.109375" customWidth="1"/>
    <col min="8706" max="8707" width="8.77734375" customWidth="1"/>
    <col min="8708" max="8708" width="2" customWidth="1"/>
    <col min="8709" max="8709" width="14.77734375" customWidth="1"/>
    <col min="8710" max="8710" width="2" customWidth="1"/>
    <col min="8711" max="8711" width="14.77734375" customWidth="1"/>
    <col min="8712" max="8712" width="2.109375" customWidth="1"/>
    <col min="8713" max="8713" width="14.77734375" customWidth="1"/>
    <col min="8714" max="8714" width="2.109375" customWidth="1"/>
    <col min="8715" max="8715" width="14.77734375" customWidth="1"/>
    <col min="8716" max="8717" width="3.77734375" customWidth="1"/>
    <col min="8718" max="8718" width="12.44140625" customWidth="1"/>
    <col min="8719" max="8719" width="2.109375" customWidth="1"/>
    <col min="8720" max="8720" width="12.5546875" customWidth="1"/>
    <col min="8721" max="8721" width="2.109375" customWidth="1"/>
    <col min="8722" max="8722" width="12.77734375" customWidth="1"/>
    <col min="8723" max="8723" width="2.109375" customWidth="1"/>
    <col min="8724" max="8724" width="12.77734375" customWidth="1"/>
    <col min="8725" max="8725" width="2" customWidth="1"/>
    <col min="8726" max="8726" width="11.77734375" customWidth="1"/>
    <col min="8727" max="8727" width="11.44140625" customWidth="1"/>
    <col min="8728" max="8728" width="1.77734375" customWidth="1"/>
    <col min="8729" max="8729" width="11.77734375" customWidth="1"/>
    <col min="8730" max="8730" width="2.109375" customWidth="1"/>
    <col min="8731" max="8731" width="11.44140625" customWidth="1"/>
    <col min="8732" max="8732" width="0.5546875" customWidth="1"/>
    <col min="8733" max="8733" width="2.109375" customWidth="1"/>
    <col min="8734" max="8734" width="10.5546875" customWidth="1"/>
    <col min="8735" max="8735" width="11.109375" customWidth="1"/>
    <col min="8736" max="8736" width="2.109375" customWidth="1"/>
    <col min="8737" max="8737" width="11.109375" customWidth="1"/>
    <col min="8738" max="8738" width="2.109375" customWidth="1"/>
    <col min="8739" max="8739" width="12.44140625" customWidth="1"/>
    <col min="8959" max="8959" width="51" customWidth="1"/>
    <col min="8960" max="8960" width="2.109375" customWidth="1"/>
    <col min="8961" max="8961" width="14.109375" customWidth="1"/>
    <col min="8962" max="8963" width="8.77734375" customWidth="1"/>
    <col min="8964" max="8964" width="2" customWidth="1"/>
    <col min="8965" max="8965" width="14.77734375" customWidth="1"/>
    <col min="8966" max="8966" width="2" customWidth="1"/>
    <col min="8967" max="8967" width="14.77734375" customWidth="1"/>
    <col min="8968" max="8968" width="2.109375" customWidth="1"/>
    <col min="8969" max="8969" width="14.77734375" customWidth="1"/>
    <col min="8970" max="8970" width="2.109375" customWidth="1"/>
    <col min="8971" max="8971" width="14.77734375" customWidth="1"/>
    <col min="8972" max="8973" width="3.77734375" customWidth="1"/>
    <col min="8974" max="8974" width="12.44140625" customWidth="1"/>
    <col min="8975" max="8975" width="2.109375" customWidth="1"/>
    <col min="8976" max="8976" width="12.5546875" customWidth="1"/>
    <col min="8977" max="8977" width="2.109375" customWidth="1"/>
    <col min="8978" max="8978" width="12.77734375" customWidth="1"/>
    <col min="8979" max="8979" width="2.109375" customWidth="1"/>
    <col min="8980" max="8980" width="12.77734375" customWidth="1"/>
    <col min="8981" max="8981" width="2" customWidth="1"/>
    <col min="8982" max="8982" width="11.77734375" customWidth="1"/>
    <col min="8983" max="8983" width="11.44140625" customWidth="1"/>
    <col min="8984" max="8984" width="1.77734375" customWidth="1"/>
    <col min="8985" max="8985" width="11.77734375" customWidth="1"/>
    <col min="8986" max="8986" width="2.109375" customWidth="1"/>
    <col min="8987" max="8987" width="11.44140625" customWidth="1"/>
    <col min="8988" max="8988" width="0.5546875" customWidth="1"/>
    <col min="8989" max="8989" width="2.109375" customWidth="1"/>
    <col min="8990" max="8990" width="10.5546875" customWidth="1"/>
    <col min="8991" max="8991" width="11.109375" customWidth="1"/>
    <col min="8992" max="8992" width="2.109375" customWidth="1"/>
    <col min="8993" max="8993" width="11.109375" customWidth="1"/>
    <col min="8994" max="8994" width="2.109375" customWidth="1"/>
    <col min="8995" max="8995" width="12.44140625" customWidth="1"/>
    <col min="9215" max="9215" width="51" customWidth="1"/>
    <col min="9216" max="9216" width="2.109375" customWidth="1"/>
    <col min="9217" max="9217" width="14.109375" customWidth="1"/>
    <col min="9218" max="9219" width="8.77734375" customWidth="1"/>
    <col min="9220" max="9220" width="2" customWidth="1"/>
    <col min="9221" max="9221" width="14.77734375" customWidth="1"/>
    <col min="9222" max="9222" width="2" customWidth="1"/>
    <col min="9223" max="9223" width="14.77734375" customWidth="1"/>
    <col min="9224" max="9224" width="2.109375" customWidth="1"/>
    <col min="9225" max="9225" width="14.77734375" customWidth="1"/>
    <col min="9226" max="9226" width="2.109375" customWidth="1"/>
    <col min="9227" max="9227" width="14.77734375" customWidth="1"/>
    <col min="9228" max="9229" width="3.77734375" customWidth="1"/>
    <col min="9230" max="9230" width="12.44140625" customWidth="1"/>
    <col min="9231" max="9231" width="2.109375" customWidth="1"/>
    <col min="9232" max="9232" width="12.5546875" customWidth="1"/>
    <col min="9233" max="9233" width="2.109375" customWidth="1"/>
    <col min="9234" max="9234" width="12.77734375" customWidth="1"/>
    <col min="9235" max="9235" width="2.109375" customWidth="1"/>
    <col min="9236" max="9236" width="12.77734375" customWidth="1"/>
    <col min="9237" max="9237" width="2" customWidth="1"/>
    <col min="9238" max="9238" width="11.77734375" customWidth="1"/>
    <col min="9239" max="9239" width="11.44140625" customWidth="1"/>
    <col min="9240" max="9240" width="1.77734375" customWidth="1"/>
    <col min="9241" max="9241" width="11.77734375" customWidth="1"/>
    <col min="9242" max="9242" width="2.109375" customWidth="1"/>
    <col min="9243" max="9243" width="11.44140625" customWidth="1"/>
    <col min="9244" max="9244" width="0.5546875" customWidth="1"/>
    <col min="9245" max="9245" width="2.109375" customWidth="1"/>
    <col min="9246" max="9246" width="10.5546875" customWidth="1"/>
    <col min="9247" max="9247" width="11.109375" customWidth="1"/>
    <col min="9248" max="9248" width="2.109375" customWidth="1"/>
    <col min="9249" max="9249" width="11.109375" customWidth="1"/>
    <col min="9250" max="9250" width="2.109375" customWidth="1"/>
    <col min="9251" max="9251" width="12.44140625" customWidth="1"/>
    <col min="9471" max="9471" width="51" customWidth="1"/>
    <col min="9472" max="9472" width="2.109375" customWidth="1"/>
    <col min="9473" max="9473" width="14.109375" customWidth="1"/>
    <col min="9474" max="9475" width="8.77734375" customWidth="1"/>
    <col min="9476" max="9476" width="2" customWidth="1"/>
    <col min="9477" max="9477" width="14.77734375" customWidth="1"/>
    <col min="9478" max="9478" width="2" customWidth="1"/>
    <col min="9479" max="9479" width="14.77734375" customWidth="1"/>
    <col min="9480" max="9480" width="2.109375" customWidth="1"/>
    <col min="9481" max="9481" width="14.77734375" customWidth="1"/>
    <col min="9482" max="9482" width="2.109375" customWidth="1"/>
    <col min="9483" max="9483" width="14.77734375" customWidth="1"/>
    <col min="9484" max="9485" width="3.77734375" customWidth="1"/>
    <col min="9486" max="9486" width="12.44140625" customWidth="1"/>
    <col min="9487" max="9487" width="2.109375" customWidth="1"/>
    <col min="9488" max="9488" width="12.5546875" customWidth="1"/>
    <col min="9489" max="9489" width="2.109375" customWidth="1"/>
    <col min="9490" max="9490" width="12.77734375" customWidth="1"/>
    <col min="9491" max="9491" width="2.109375" customWidth="1"/>
    <col min="9492" max="9492" width="12.77734375" customWidth="1"/>
    <col min="9493" max="9493" width="2" customWidth="1"/>
    <col min="9494" max="9494" width="11.77734375" customWidth="1"/>
    <col min="9495" max="9495" width="11.44140625" customWidth="1"/>
    <col min="9496" max="9496" width="1.77734375" customWidth="1"/>
    <col min="9497" max="9497" width="11.77734375" customWidth="1"/>
    <col min="9498" max="9498" width="2.109375" customWidth="1"/>
    <col min="9499" max="9499" width="11.44140625" customWidth="1"/>
    <col min="9500" max="9500" width="0.5546875" customWidth="1"/>
    <col min="9501" max="9501" width="2.109375" customWidth="1"/>
    <col min="9502" max="9502" width="10.5546875" customWidth="1"/>
    <col min="9503" max="9503" width="11.109375" customWidth="1"/>
    <col min="9504" max="9504" width="2.109375" customWidth="1"/>
    <col min="9505" max="9505" width="11.109375" customWidth="1"/>
    <col min="9506" max="9506" width="2.109375" customWidth="1"/>
    <col min="9507" max="9507" width="12.44140625" customWidth="1"/>
    <col min="9727" max="9727" width="51" customWidth="1"/>
    <col min="9728" max="9728" width="2.109375" customWidth="1"/>
    <col min="9729" max="9729" width="14.109375" customWidth="1"/>
    <col min="9730" max="9731" width="8.77734375" customWidth="1"/>
    <col min="9732" max="9732" width="2" customWidth="1"/>
    <col min="9733" max="9733" width="14.77734375" customWidth="1"/>
    <col min="9734" max="9734" width="2" customWidth="1"/>
    <col min="9735" max="9735" width="14.77734375" customWidth="1"/>
    <col min="9736" max="9736" width="2.109375" customWidth="1"/>
    <col min="9737" max="9737" width="14.77734375" customWidth="1"/>
    <col min="9738" max="9738" width="2.109375" customWidth="1"/>
    <col min="9739" max="9739" width="14.77734375" customWidth="1"/>
    <col min="9740" max="9741" width="3.77734375" customWidth="1"/>
    <col min="9742" max="9742" width="12.44140625" customWidth="1"/>
    <col min="9743" max="9743" width="2.109375" customWidth="1"/>
    <col min="9744" max="9744" width="12.5546875" customWidth="1"/>
    <col min="9745" max="9745" width="2.109375" customWidth="1"/>
    <col min="9746" max="9746" width="12.77734375" customWidth="1"/>
    <col min="9747" max="9747" width="2.109375" customWidth="1"/>
    <col min="9748" max="9748" width="12.77734375" customWidth="1"/>
    <col min="9749" max="9749" width="2" customWidth="1"/>
    <col min="9750" max="9750" width="11.77734375" customWidth="1"/>
    <col min="9751" max="9751" width="11.44140625" customWidth="1"/>
    <col min="9752" max="9752" width="1.77734375" customWidth="1"/>
    <col min="9753" max="9753" width="11.77734375" customWidth="1"/>
    <col min="9754" max="9754" width="2.109375" customWidth="1"/>
    <col min="9755" max="9755" width="11.44140625" customWidth="1"/>
    <col min="9756" max="9756" width="0.5546875" customWidth="1"/>
    <col min="9757" max="9757" width="2.109375" customWidth="1"/>
    <col min="9758" max="9758" width="10.5546875" customWidth="1"/>
    <col min="9759" max="9759" width="11.109375" customWidth="1"/>
    <col min="9760" max="9760" width="2.109375" customWidth="1"/>
    <col min="9761" max="9761" width="11.109375" customWidth="1"/>
    <col min="9762" max="9762" width="2.109375" customWidth="1"/>
    <col min="9763" max="9763" width="12.44140625" customWidth="1"/>
    <col min="9983" max="9983" width="51" customWidth="1"/>
    <col min="9984" max="9984" width="2.109375" customWidth="1"/>
    <col min="9985" max="9985" width="14.109375" customWidth="1"/>
    <col min="9986" max="9987" width="8.77734375" customWidth="1"/>
    <col min="9988" max="9988" width="2" customWidth="1"/>
    <col min="9989" max="9989" width="14.77734375" customWidth="1"/>
    <col min="9990" max="9990" width="2" customWidth="1"/>
    <col min="9991" max="9991" width="14.77734375" customWidth="1"/>
    <col min="9992" max="9992" width="2.109375" customWidth="1"/>
    <col min="9993" max="9993" width="14.77734375" customWidth="1"/>
    <col min="9994" max="9994" width="2.109375" customWidth="1"/>
    <col min="9995" max="9995" width="14.77734375" customWidth="1"/>
    <col min="9996" max="9997" width="3.77734375" customWidth="1"/>
    <col min="9998" max="9998" width="12.44140625" customWidth="1"/>
    <col min="9999" max="9999" width="2.109375" customWidth="1"/>
    <col min="10000" max="10000" width="12.5546875" customWidth="1"/>
    <col min="10001" max="10001" width="2.109375" customWidth="1"/>
    <col min="10002" max="10002" width="12.77734375" customWidth="1"/>
    <col min="10003" max="10003" width="2.109375" customWidth="1"/>
    <col min="10004" max="10004" width="12.77734375" customWidth="1"/>
    <col min="10005" max="10005" width="2" customWidth="1"/>
    <col min="10006" max="10006" width="11.77734375" customWidth="1"/>
    <col min="10007" max="10007" width="11.44140625" customWidth="1"/>
    <col min="10008" max="10008" width="1.77734375" customWidth="1"/>
    <col min="10009" max="10009" width="11.77734375" customWidth="1"/>
    <col min="10010" max="10010" width="2.109375" customWidth="1"/>
    <col min="10011" max="10011" width="11.44140625" customWidth="1"/>
    <col min="10012" max="10012" width="0.5546875" customWidth="1"/>
    <col min="10013" max="10013" width="2.109375" customWidth="1"/>
    <col min="10014" max="10014" width="10.5546875" customWidth="1"/>
    <col min="10015" max="10015" width="11.109375" customWidth="1"/>
    <col min="10016" max="10016" width="2.109375" customWidth="1"/>
    <col min="10017" max="10017" width="11.109375" customWidth="1"/>
    <col min="10018" max="10018" width="2.109375" customWidth="1"/>
    <col min="10019" max="10019" width="12.44140625" customWidth="1"/>
    <col min="10239" max="10239" width="51" customWidth="1"/>
    <col min="10240" max="10240" width="2.109375" customWidth="1"/>
    <col min="10241" max="10241" width="14.109375" customWidth="1"/>
    <col min="10242" max="10243" width="8.77734375" customWidth="1"/>
    <col min="10244" max="10244" width="2" customWidth="1"/>
    <col min="10245" max="10245" width="14.77734375" customWidth="1"/>
    <col min="10246" max="10246" width="2" customWidth="1"/>
    <col min="10247" max="10247" width="14.77734375" customWidth="1"/>
    <col min="10248" max="10248" width="2.109375" customWidth="1"/>
    <col min="10249" max="10249" width="14.77734375" customWidth="1"/>
    <col min="10250" max="10250" width="2.109375" customWidth="1"/>
    <col min="10251" max="10251" width="14.77734375" customWidth="1"/>
    <col min="10252" max="10253" width="3.77734375" customWidth="1"/>
    <col min="10254" max="10254" width="12.44140625" customWidth="1"/>
    <col min="10255" max="10255" width="2.109375" customWidth="1"/>
    <col min="10256" max="10256" width="12.5546875" customWidth="1"/>
    <col min="10257" max="10257" width="2.109375" customWidth="1"/>
    <col min="10258" max="10258" width="12.77734375" customWidth="1"/>
    <col min="10259" max="10259" width="2.109375" customWidth="1"/>
    <col min="10260" max="10260" width="12.77734375" customWidth="1"/>
    <col min="10261" max="10261" width="2" customWidth="1"/>
    <col min="10262" max="10262" width="11.77734375" customWidth="1"/>
    <col min="10263" max="10263" width="11.44140625" customWidth="1"/>
    <col min="10264" max="10264" width="1.77734375" customWidth="1"/>
    <col min="10265" max="10265" width="11.77734375" customWidth="1"/>
    <col min="10266" max="10266" width="2.109375" customWidth="1"/>
    <col min="10267" max="10267" width="11.44140625" customWidth="1"/>
    <col min="10268" max="10268" width="0.5546875" customWidth="1"/>
    <col min="10269" max="10269" width="2.109375" customWidth="1"/>
    <col min="10270" max="10270" width="10.5546875" customWidth="1"/>
    <col min="10271" max="10271" width="11.109375" customWidth="1"/>
    <col min="10272" max="10272" width="2.109375" customWidth="1"/>
    <col min="10273" max="10273" width="11.109375" customWidth="1"/>
    <col min="10274" max="10274" width="2.109375" customWidth="1"/>
    <col min="10275" max="10275" width="12.44140625" customWidth="1"/>
    <col min="10495" max="10495" width="51" customWidth="1"/>
    <col min="10496" max="10496" width="2.109375" customWidth="1"/>
    <col min="10497" max="10497" width="14.109375" customWidth="1"/>
    <col min="10498" max="10499" width="8.77734375" customWidth="1"/>
    <col min="10500" max="10500" width="2" customWidth="1"/>
    <col min="10501" max="10501" width="14.77734375" customWidth="1"/>
    <col min="10502" max="10502" width="2" customWidth="1"/>
    <col min="10503" max="10503" width="14.77734375" customWidth="1"/>
    <col min="10504" max="10504" width="2.109375" customWidth="1"/>
    <col min="10505" max="10505" width="14.77734375" customWidth="1"/>
    <col min="10506" max="10506" width="2.109375" customWidth="1"/>
    <col min="10507" max="10507" width="14.77734375" customWidth="1"/>
    <col min="10508" max="10509" width="3.77734375" customWidth="1"/>
    <col min="10510" max="10510" width="12.44140625" customWidth="1"/>
    <col min="10511" max="10511" width="2.109375" customWidth="1"/>
    <col min="10512" max="10512" width="12.5546875" customWidth="1"/>
    <col min="10513" max="10513" width="2.109375" customWidth="1"/>
    <col min="10514" max="10514" width="12.77734375" customWidth="1"/>
    <col min="10515" max="10515" width="2.109375" customWidth="1"/>
    <col min="10516" max="10516" width="12.77734375" customWidth="1"/>
    <col min="10517" max="10517" width="2" customWidth="1"/>
    <col min="10518" max="10518" width="11.77734375" customWidth="1"/>
    <col min="10519" max="10519" width="11.44140625" customWidth="1"/>
    <col min="10520" max="10520" width="1.77734375" customWidth="1"/>
    <col min="10521" max="10521" width="11.77734375" customWidth="1"/>
    <col min="10522" max="10522" width="2.109375" customWidth="1"/>
    <col min="10523" max="10523" width="11.44140625" customWidth="1"/>
    <col min="10524" max="10524" width="0.5546875" customWidth="1"/>
    <col min="10525" max="10525" width="2.109375" customWidth="1"/>
    <col min="10526" max="10526" width="10.5546875" customWidth="1"/>
    <col min="10527" max="10527" width="11.109375" customWidth="1"/>
    <col min="10528" max="10528" width="2.109375" customWidth="1"/>
    <col min="10529" max="10529" width="11.109375" customWidth="1"/>
    <col min="10530" max="10530" width="2.109375" customWidth="1"/>
    <col min="10531" max="10531" width="12.44140625" customWidth="1"/>
    <col min="10751" max="10751" width="51" customWidth="1"/>
    <col min="10752" max="10752" width="2.109375" customWidth="1"/>
    <col min="10753" max="10753" width="14.109375" customWidth="1"/>
    <col min="10754" max="10755" width="8.77734375" customWidth="1"/>
    <col min="10756" max="10756" width="2" customWidth="1"/>
    <col min="10757" max="10757" width="14.77734375" customWidth="1"/>
    <col min="10758" max="10758" width="2" customWidth="1"/>
    <col min="10759" max="10759" width="14.77734375" customWidth="1"/>
    <col min="10760" max="10760" width="2.109375" customWidth="1"/>
    <col min="10761" max="10761" width="14.77734375" customWidth="1"/>
    <col min="10762" max="10762" width="2.109375" customWidth="1"/>
    <col min="10763" max="10763" width="14.77734375" customWidth="1"/>
    <col min="10764" max="10765" width="3.77734375" customWidth="1"/>
    <col min="10766" max="10766" width="12.44140625" customWidth="1"/>
    <col min="10767" max="10767" width="2.109375" customWidth="1"/>
    <col min="10768" max="10768" width="12.5546875" customWidth="1"/>
    <col min="10769" max="10769" width="2.109375" customWidth="1"/>
    <col min="10770" max="10770" width="12.77734375" customWidth="1"/>
    <col min="10771" max="10771" width="2.109375" customWidth="1"/>
    <col min="10772" max="10772" width="12.77734375" customWidth="1"/>
    <col min="10773" max="10773" width="2" customWidth="1"/>
    <col min="10774" max="10774" width="11.77734375" customWidth="1"/>
    <col min="10775" max="10775" width="11.44140625" customWidth="1"/>
    <col min="10776" max="10776" width="1.77734375" customWidth="1"/>
    <col min="10777" max="10777" width="11.77734375" customWidth="1"/>
    <col min="10778" max="10778" width="2.109375" customWidth="1"/>
    <col min="10779" max="10779" width="11.44140625" customWidth="1"/>
    <col min="10780" max="10780" width="0.5546875" customWidth="1"/>
    <col min="10781" max="10781" width="2.109375" customWidth="1"/>
    <col min="10782" max="10782" width="10.5546875" customWidth="1"/>
    <col min="10783" max="10783" width="11.109375" customWidth="1"/>
    <col min="10784" max="10784" width="2.109375" customWidth="1"/>
    <col min="10785" max="10785" width="11.109375" customWidth="1"/>
    <col min="10786" max="10786" width="2.109375" customWidth="1"/>
    <col min="10787" max="10787" width="12.44140625" customWidth="1"/>
    <col min="11007" max="11007" width="51" customWidth="1"/>
    <col min="11008" max="11008" width="2.109375" customWidth="1"/>
    <col min="11009" max="11009" width="14.109375" customWidth="1"/>
    <col min="11010" max="11011" width="8.77734375" customWidth="1"/>
    <col min="11012" max="11012" width="2" customWidth="1"/>
    <col min="11013" max="11013" width="14.77734375" customWidth="1"/>
    <col min="11014" max="11014" width="2" customWidth="1"/>
    <col min="11015" max="11015" width="14.77734375" customWidth="1"/>
    <col min="11016" max="11016" width="2.109375" customWidth="1"/>
    <col min="11017" max="11017" width="14.77734375" customWidth="1"/>
    <col min="11018" max="11018" width="2.109375" customWidth="1"/>
    <col min="11019" max="11019" width="14.77734375" customWidth="1"/>
    <col min="11020" max="11021" width="3.77734375" customWidth="1"/>
    <col min="11022" max="11022" width="12.44140625" customWidth="1"/>
    <col min="11023" max="11023" width="2.109375" customWidth="1"/>
    <col min="11024" max="11024" width="12.5546875" customWidth="1"/>
    <col min="11025" max="11025" width="2.109375" customWidth="1"/>
    <col min="11026" max="11026" width="12.77734375" customWidth="1"/>
    <col min="11027" max="11027" width="2.109375" customWidth="1"/>
    <col min="11028" max="11028" width="12.77734375" customWidth="1"/>
    <col min="11029" max="11029" width="2" customWidth="1"/>
    <col min="11030" max="11030" width="11.77734375" customWidth="1"/>
    <col min="11031" max="11031" width="11.44140625" customWidth="1"/>
    <col min="11032" max="11032" width="1.77734375" customWidth="1"/>
    <col min="11033" max="11033" width="11.77734375" customWidth="1"/>
    <col min="11034" max="11034" width="2.109375" customWidth="1"/>
    <col min="11035" max="11035" width="11.44140625" customWidth="1"/>
    <col min="11036" max="11036" width="0.5546875" customWidth="1"/>
    <col min="11037" max="11037" width="2.109375" customWidth="1"/>
    <col min="11038" max="11038" width="10.5546875" customWidth="1"/>
    <col min="11039" max="11039" width="11.109375" customWidth="1"/>
    <col min="11040" max="11040" width="2.109375" customWidth="1"/>
    <col min="11041" max="11041" width="11.109375" customWidth="1"/>
    <col min="11042" max="11042" width="2.109375" customWidth="1"/>
    <col min="11043" max="11043" width="12.44140625" customWidth="1"/>
    <col min="11263" max="11263" width="51" customWidth="1"/>
    <col min="11264" max="11264" width="2.109375" customWidth="1"/>
    <col min="11265" max="11265" width="14.109375" customWidth="1"/>
    <col min="11266" max="11267" width="8.77734375" customWidth="1"/>
    <col min="11268" max="11268" width="2" customWidth="1"/>
    <col min="11269" max="11269" width="14.77734375" customWidth="1"/>
    <col min="11270" max="11270" width="2" customWidth="1"/>
    <col min="11271" max="11271" width="14.77734375" customWidth="1"/>
    <col min="11272" max="11272" width="2.109375" customWidth="1"/>
    <col min="11273" max="11273" width="14.77734375" customWidth="1"/>
    <col min="11274" max="11274" width="2.109375" customWidth="1"/>
    <col min="11275" max="11275" width="14.77734375" customWidth="1"/>
    <col min="11276" max="11277" width="3.77734375" customWidth="1"/>
    <col min="11278" max="11278" width="12.44140625" customWidth="1"/>
    <col min="11279" max="11279" width="2.109375" customWidth="1"/>
    <col min="11280" max="11280" width="12.5546875" customWidth="1"/>
    <col min="11281" max="11281" width="2.109375" customWidth="1"/>
    <col min="11282" max="11282" width="12.77734375" customWidth="1"/>
    <col min="11283" max="11283" width="2.109375" customWidth="1"/>
    <col min="11284" max="11284" width="12.77734375" customWidth="1"/>
    <col min="11285" max="11285" width="2" customWidth="1"/>
    <col min="11286" max="11286" width="11.77734375" customWidth="1"/>
    <col min="11287" max="11287" width="11.44140625" customWidth="1"/>
    <col min="11288" max="11288" width="1.77734375" customWidth="1"/>
    <col min="11289" max="11289" width="11.77734375" customWidth="1"/>
    <col min="11290" max="11290" width="2.109375" customWidth="1"/>
    <col min="11291" max="11291" width="11.44140625" customWidth="1"/>
    <col min="11292" max="11292" width="0.5546875" customWidth="1"/>
    <col min="11293" max="11293" width="2.109375" customWidth="1"/>
    <col min="11294" max="11294" width="10.5546875" customWidth="1"/>
    <col min="11295" max="11295" width="11.109375" customWidth="1"/>
    <col min="11296" max="11296" width="2.109375" customWidth="1"/>
    <col min="11297" max="11297" width="11.109375" customWidth="1"/>
    <col min="11298" max="11298" width="2.109375" customWidth="1"/>
    <col min="11299" max="11299" width="12.44140625" customWidth="1"/>
    <col min="11519" max="11519" width="51" customWidth="1"/>
    <col min="11520" max="11520" width="2.109375" customWidth="1"/>
    <col min="11521" max="11521" width="14.109375" customWidth="1"/>
    <col min="11522" max="11523" width="8.77734375" customWidth="1"/>
    <col min="11524" max="11524" width="2" customWidth="1"/>
    <col min="11525" max="11525" width="14.77734375" customWidth="1"/>
    <col min="11526" max="11526" width="2" customWidth="1"/>
    <col min="11527" max="11527" width="14.77734375" customWidth="1"/>
    <col min="11528" max="11528" width="2.109375" customWidth="1"/>
    <col min="11529" max="11529" width="14.77734375" customWidth="1"/>
    <col min="11530" max="11530" width="2.109375" customWidth="1"/>
    <col min="11531" max="11531" width="14.77734375" customWidth="1"/>
    <col min="11532" max="11533" width="3.77734375" customWidth="1"/>
    <col min="11534" max="11534" width="12.44140625" customWidth="1"/>
    <col min="11535" max="11535" width="2.109375" customWidth="1"/>
    <col min="11536" max="11536" width="12.5546875" customWidth="1"/>
    <col min="11537" max="11537" width="2.109375" customWidth="1"/>
    <col min="11538" max="11538" width="12.77734375" customWidth="1"/>
    <col min="11539" max="11539" width="2.109375" customWidth="1"/>
    <col min="11540" max="11540" width="12.77734375" customWidth="1"/>
    <col min="11541" max="11541" width="2" customWidth="1"/>
    <col min="11542" max="11542" width="11.77734375" customWidth="1"/>
    <col min="11543" max="11543" width="11.44140625" customWidth="1"/>
    <col min="11544" max="11544" width="1.77734375" customWidth="1"/>
    <col min="11545" max="11545" width="11.77734375" customWidth="1"/>
    <col min="11546" max="11546" width="2.109375" customWidth="1"/>
    <col min="11547" max="11547" width="11.44140625" customWidth="1"/>
    <col min="11548" max="11548" width="0.5546875" customWidth="1"/>
    <col min="11549" max="11549" width="2.109375" customWidth="1"/>
    <col min="11550" max="11550" width="10.5546875" customWidth="1"/>
    <col min="11551" max="11551" width="11.109375" customWidth="1"/>
    <col min="11552" max="11552" width="2.109375" customWidth="1"/>
    <col min="11553" max="11553" width="11.109375" customWidth="1"/>
    <col min="11554" max="11554" width="2.109375" customWidth="1"/>
    <col min="11555" max="11555" width="12.44140625" customWidth="1"/>
    <col min="11775" max="11775" width="51" customWidth="1"/>
    <col min="11776" max="11776" width="2.109375" customWidth="1"/>
    <col min="11777" max="11777" width="14.109375" customWidth="1"/>
    <col min="11778" max="11779" width="8.77734375" customWidth="1"/>
    <col min="11780" max="11780" width="2" customWidth="1"/>
    <col min="11781" max="11781" width="14.77734375" customWidth="1"/>
    <col min="11782" max="11782" width="2" customWidth="1"/>
    <col min="11783" max="11783" width="14.77734375" customWidth="1"/>
    <col min="11784" max="11784" width="2.109375" customWidth="1"/>
    <col min="11785" max="11785" width="14.77734375" customWidth="1"/>
    <col min="11786" max="11786" width="2.109375" customWidth="1"/>
    <col min="11787" max="11787" width="14.77734375" customWidth="1"/>
    <col min="11788" max="11789" width="3.77734375" customWidth="1"/>
    <col min="11790" max="11790" width="12.44140625" customWidth="1"/>
    <col min="11791" max="11791" width="2.109375" customWidth="1"/>
    <col min="11792" max="11792" width="12.5546875" customWidth="1"/>
    <col min="11793" max="11793" width="2.109375" customWidth="1"/>
    <col min="11794" max="11794" width="12.77734375" customWidth="1"/>
    <col min="11795" max="11795" width="2.109375" customWidth="1"/>
    <col min="11796" max="11796" width="12.77734375" customWidth="1"/>
    <col min="11797" max="11797" width="2" customWidth="1"/>
    <col min="11798" max="11798" width="11.77734375" customWidth="1"/>
    <col min="11799" max="11799" width="11.44140625" customWidth="1"/>
    <col min="11800" max="11800" width="1.77734375" customWidth="1"/>
    <col min="11801" max="11801" width="11.77734375" customWidth="1"/>
    <col min="11802" max="11802" width="2.109375" customWidth="1"/>
    <col min="11803" max="11803" width="11.44140625" customWidth="1"/>
    <col min="11804" max="11804" width="0.5546875" customWidth="1"/>
    <col min="11805" max="11805" width="2.109375" customWidth="1"/>
    <col min="11806" max="11806" width="10.5546875" customWidth="1"/>
    <col min="11807" max="11807" width="11.109375" customWidth="1"/>
    <col min="11808" max="11808" width="2.109375" customWidth="1"/>
    <col min="11809" max="11809" width="11.109375" customWidth="1"/>
    <col min="11810" max="11810" width="2.109375" customWidth="1"/>
    <col min="11811" max="11811" width="12.44140625" customWidth="1"/>
    <col min="12031" max="12031" width="51" customWidth="1"/>
    <col min="12032" max="12032" width="2.109375" customWidth="1"/>
    <col min="12033" max="12033" width="14.109375" customWidth="1"/>
    <col min="12034" max="12035" width="8.77734375" customWidth="1"/>
    <col min="12036" max="12036" width="2" customWidth="1"/>
    <col min="12037" max="12037" width="14.77734375" customWidth="1"/>
    <col min="12038" max="12038" width="2" customWidth="1"/>
    <col min="12039" max="12039" width="14.77734375" customWidth="1"/>
    <col min="12040" max="12040" width="2.109375" customWidth="1"/>
    <col min="12041" max="12041" width="14.77734375" customWidth="1"/>
    <col min="12042" max="12042" width="2.109375" customWidth="1"/>
    <col min="12043" max="12043" width="14.77734375" customWidth="1"/>
    <col min="12044" max="12045" width="3.77734375" customWidth="1"/>
    <col min="12046" max="12046" width="12.44140625" customWidth="1"/>
    <col min="12047" max="12047" width="2.109375" customWidth="1"/>
    <col min="12048" max="12048" width="12.5546875" customWidth="1"/>
    <col min="12049" max="12049" width="2.109375" customWidth="1"/>
    <col min="12050" max="12050" width="12.77734375" customWidth="1"/>
    <col min="12051" max="12051" width="2.109375" customWidth="1"/>
    <col min="12052" max="12052" width="12.77734375" customWidth="1"/>
    <col min="12053" max="12053" width="2" customWidth="1"/>
    <col min="12054" max="12054" width="11.77734375" customWidth="1"/>
    <col min="12055" max="12055" width="11.44140625" customWidth="1"/>
    <col min="12056" max="12056" width="1.77734375" customWidth="1"/>
    <col min="12057" max="12057" width="11.77734375" customWidth="1"/>
    <col min="12058" max="12058" width="2.109375" customWidth="1"/>
    <col min="12059" max="12059" width="11.44140625" customWidth="1"/>
    <col min="12060" max="12060" width="0.5546875" customWidth="1"/>
    <col min="12061" max="12061" width="2.109375" customWidth="1"/>
    <col min="12062" max="12062" width="10.5546875" customWidth="1"/>
    <col min="12063" max="12063" width="11.109375" customWidth="1"/>
    <col min="12064" max="12064" width="2.109375" customWidth="1"/>
    <col min="12065" max="12065" width="11.109375" customWidth="1"/>
    <col min="12066" max="12066" width="2.109375" customWidth="1"/>
    <col min="12067" max="12067" width="12.44140625" customWidth="1"/>
    <col min="12287" max="12287" width="51" customWidth="1"/>
    <col min="12288" max="12288" width="2.109375" customWidth="1"/>
    <col min="12289" max="12289" width="14.109375" customWidth="1"/>
    <col min="12290" max="12291" width="8.77734375" customWidth="1"/>
    <col min="12292" max="12292" width="2" customWidth="1"/>
    <col min="12293" max="12293" width="14.77734375" customWidth="1"/>
    <col min="12294" max="12294" width="2" customWidth="1"/>
    <col min="12295" max="12295" width="14.77734375" customWidth="1"/>
    <col min="12296" max="12296" width="2.109375" customWidth="1"/>
    <col min="12297" max="12297" width="14.77734375" customWidth="1"/>
    <col min="12298" max="12298" width="2.109375" customWidth="1"/>
    <col min="12299" max="12299" width="14.77734375" customWidth="1"/>
    <col min="12300" max="12301" width="3.77734375" customWidth="1"/>
    <col min="12302" max="12302" width="12.44140625" customWidth="1"/>
    <col min="12303" max="12303" width="2.109375" customWidth="1"/>
    <col min="12304" max="12304" width="12.5546875" customWidth="1"/>
    <col min="12305" max="12305" width="2.109375" customWidth="1"/>
    <col min="12306" max="12306" width="12.77734375" customWidth="1"/>
    <col min="12307" max="12307" width="2.109375" customWidth="1"/>
    <col min="12308" max="12308" width="12.77734375" customWidth="1"/>
    <col min="12309" max="12309" width="2" customWidth="1"/>
    <col min="12310" max="12310" width="11.77734375" customWidth="1"/>
    <col min="12311" max="12311" width="11.44140625" customWidth="1"/>
    <col min="12312" max="12312" width="1.77734375" customWidth="1"/>
    <col min="12313" max="12313" width="11.77734375" customWidth="1"/>
    <col min="12314" max="12314" width="2.109375" customWidth="1"/>
    <col min="12315" max="12315" width="11.44140625" customWidth="1"/>
    <col min="12316" max="12316" width="0.5546875" customWidth="1"/>
    <col min="12317" max="12317" width="2.109375" customWidth="1"/>
    <col min="12318" max="12318" width="10.5546875" customWidth="1"/>
    <col min="12319" max="12319" width="11.109375" customWidth="1"/>
    <col min="12320" max="12320" width="2.109375" customWidth="1"/>
    <col min="12321" max="12321" width="11.109375" customWidth="1"/>
    <col min="12322" max="12322" width="2.109375" customWidth="1"/>
    <col min="12323" max="12323" width="12.44140625" customWidth="1"/>
    <col min="12543" max="12543" width="51" customWidth="1"/>
    <col min="12544" max="12544" width="2.109375" customWidth="1"/>
    <col min="12545" max="12545" width="14.109375" customWidth="1"/>
    <col min="12546" max="12547" width="8.77734375" customWidth="1"/>
    <col min="12548" max="12548" width="2" customWidth="1"/>
    <col min="12549" max="12549" width="14.77734375" customWidth="1"/>
    <col min="12550" max="12550" width="2" customWidth="1"/>
    <col min="12551" max="12551" width="14.77734375" customWidth="1"/>
    <col min="12552" max="12552" width="2.109375" customWidth="1"/>
    <col min="12553" max="12553" width="14.77734375" customWidth="1"/>
    <col min="12554" max="12554" width="2.109375" customWidth="1"/>
    <col min="12555" max="12555" width="14.77734375" customWidth="1"/>
    <col min="12556" max="12557" width="3.77734375" customWidth="1"/>
    <col min="12558" max="12558" width="12.44140625" customWidth="1"/>
    <col min="12559" max="12559" width="2.109375" customWidth="1"/>
    <col min="12560" max="12560" width="12.5546875" customWidth="1"/>
    <col min="12561" max="12561" width="2.109375" customWidth="1"/>
    <col min="12562" max="12562" width="12.77734375" customWidth="1"/>
    <col min="12563" max="12563" width="2.109375" customWidth="1"/>
    <col min="12564" max="12564" width="12.77734375" customWidth="1"/>
    <col min="12565" max="12565" width="2" customWidth="1"/>
    <col min="12566" max="12566" width="11.77734375" customWidth="1"/>
    <col min="12567" max="12567" width="11.44140625" customWidth="1"/>
    <col min="12568" max="12568" width="1.77734375" customWidth="1"/>
    <col min="12569" max="12569" width="11.77734375" customWidth="1"/>
    <col min="12570" max="12570" width="2.109375" customWidth="1"/>
    <col min="12571" max="12571" width="11.44140625" customWidth="1"/>
    <col min="12572" max="12572" width="0.5546875" customWidth="1"/>
    <col min="12573" max="12573" width="2.109375" customWidth="1"/>
    <col min="12574" max="12574" width="10.5546875" customWidth="1"/>
    <col min="12575" max="12575" width="11.109375" customWidth="1"/>
    <col min="12576" max="12576" width="2.109375" customWidth="1"/>
    <col min="12577" max="12577" width="11.109375" customWidth="1"/>
    <col min="12578" max="12578" width="2.109375" customWidth="1"/>
    <col min="12579" max="12579" width="12.44140625" customWidth="1"/>
    <col min="12799" max="12799" width="51" customWidth="1"/>
    <col min="12800" max="12800" width="2.109375" customWidth="1"/>
    <col min="12801" max="12801" width="14.109375" customWidth="1"/>
    <col min="12802" max="12803" width="8.77734375" customWidth="1"/>
    <col min="12804" max="12804" width="2" customWidth="1"/>
    <col min="12805" max="12805" width="14.77734375" customWidth="1"/>
    <col min="12806" max="12806" width="2" customWidth="1"/>
    <col min="12807" max="12807" width="14.77734375" customWidth="1"/>
    <col min="12808" max="12808" width="2.109375" customWidth="1"/>
    <col min="12809" max="12809" width="14.77734375" customWidth="1"/>
    <col min="12810" max="12810" width="2.109375" customWidth="1"/>
    <col min="12811" max="12811" width="14.77734375" customWidth="1"/>
    <col min="12812" max="12813" width="3.77734375" customWidth="1"/>
    <col min="12814" max="12814" width="12.44140625" customWidth="1"/>
    <col min="12815" max="12815" width="2.109375" customWidth="1"/>
    <col min="12816" max="12816" width="12.5546875" customWidth="1"/>
    <col min="12817" max="12817" width="2.109375" customWidth="1"/>
    <col min="12818" max="12818" width="12.77734375" customWidth="1"/>
    <col min="12819" max="12819" width="2.109375" customWidth="1"/>
    <col min="12820" max="12820" width="12.77734375" customWidth="1"/>
    <col min="12821" max="12821" width="2" customWidth="1"/>
    <col min="12822" max="12822" width="11.77734375" customWidth="1"/>
    <col min="12823" max="12823" width="11.44140625" customWidth="1"/>
    <col min="12824" max="12824" width="1.77734375" customWidth="1"/>
    <col min="12825" max="12825" width="11.77734375" customWidth="1"/>
    <col min="12826" max="12826" width="2.109375" customWidth="1"/>
    <col min="12827" max="12827" width="11.44140625" customWidth="1"/>
    <col min="12828" max="12828" width="0.5546875" customWidth="1"/>
    <col min="12829" max="12829" width="2.109375" customWidth="1"/>
    <col min="12830" max="12830" width="10.5546875" customWidth="1"/>
    <col min="12831" max="12831" width="11.109375" customWidth="1"/>
    <col min="12832" max="12832" width="2.109375" customWidth="1"/>
    <col min="12833" max="12833" width="11.109375" customWidth="1"/>
    <col min="12834" max="12834" width="2.109375" customWidth="1"/>
    <col min="12835" max="12835" width="12.44140625" customWidth="1"/>
    <col min="13055" max="13055" width="51" customWidth="1"/>
    <col min="13056" max="13056" width="2.109375" customWidth="1"/>
    <col min="13057" max="13057" width="14.109375" customWidth="1"/>
    <col min="13058" max="13059" width="8.77734375" customWidth="1"/>
    <col min="13060" max="13060" width="2" customWidth="1"/>
    <col min="13061" max="13061" width="14.77734375" customWidth="1"/>
    <col min="13062" max="13062" width="2" customWidth="1"/>
    <col min="13063" max="13063" width="14.77734375" customWidth="1"/>
    <col min="13064" max="13064" width="2.109375" customWidth="1"/>
    <col min="13065" max="13065" width="14.77734375" customWidth="1"/>
    <col min="13066" max="13066" width="2.109375" customWidth="1"/>
    <col min="13067" max="13067" width="14.77734375" customWidth="1"/>
    <col min="13068" max="13069" width="3.77734375" customWidth="1"/>
    <col min="13070" max="13070" width="12.44140625" customWidth="1"/>
    <col min="13071" max="13071" width="2.109375" customWidth="1"/>
    <col min="13072" max="13072" width="12.5546875" customWidth="1"/>
    <col min="13073" max="13073" width="2.109375" customWidth="1"/>
    <col min="13074" max="13074" width="12.77734375" customWidth="1"/>
    <col min="13075" max="13075" width="2.109375" customWidth="1"/>
    <col min="13076" max="13076" width="12.77734375" customWidth="1"/>
    <col min="13077" max="13077" width="2" customWidth="1"/>
    <col min="13078" max="13078" width="11.77734375" customWidth="1"/>
    <col min="13079" max="13079" width="11.44140625" customWidth="1"/>
    <col min="13080" max="13080" width="1.77734375" customWidth="1"/>
    <col min="13081" max="13081" width="11.77734375" customWidth="1"/>
    <col min="13082" max="13082" width="2.109375" customWidth="1"/>
    <col min="13083" max="13083" width="11.44140625" customWidth="1"/>
    <col min="13084" max="13084" width="0.5546875" customWidth="1"/>
    <col min="13085" max="13085" width="2.109375" customWidth="1"/>
    <col min="13086" max="13086" width="10.5546875" customWidth="1"/>
    <col min="13087" max="13087" width="11.109375" customWidth="1"/>
    <col min="13088" max="13088" width="2.109375" customWidth="1"/>
    <col min="13089" max="13089" width="11.109375" customWidth="1"/>
    <col min="13090" max="13090" width="2.109375" customWidth="1"/>
    <col min="13091" max="13091" width="12.44140625" customWidth="1"/>
    <col min="13311" max="13311" width="51" customWidth="1"/>
    <col min="13312" max="13312" width="2.109375" customWidth="1"/>
    <col min="13313" max="13313" width="14.109375" customWidth="1"/>
    <col min="13314" max="13315" width="8.77734375" customWidth="1"/>
    <col min="13316" max="13316" width="2" customWidth="1"/>
    <col min="13317" max="13317" width="14.77734375" customWidth="1"/>
    <col min="13318" max="13318" width="2" customWidth="1"/>
    <col min="13319" max="13319" width="14.77734375" customWidth="1"/>
    <col min="13320" max="13320" width="2.109375" customWidth="1"/>
    <col min="13321" max="13321" width="14.77734375" customWidth="1"/>
    <col min="13322" max="13322" width="2.109375" customWidth="1"/>
    <col min="13323" max="13323" width="14.77734375" customWidth="1"/>
    <col min="13324" max="13325" width="3.77734375" customWidth="1"/>
    <col min="13326" max="13326" width="12.44140625" customWidth="1"/>
    <col min="13327" max="13327" width="2.109375" customWidth="1"/>
    <col min="13328" max="13328" width="12.5546875" customWidth="1"/>
    <col min="13329" max="13329" width="2.109375" customWidth="1"/>
    <col min="13330" max="13330" width="12.77734375" customWidth="1"/>
    <col min="13331" max="13331" width="2.109375" customWidth="1"/>
    <col min="13332" max="13332" width="12.77734375" customWidth="1"/>
    <col min="13333" max="13333" width="2" customWidth="1"/>
    <col min="13334" max="13334" width="11.77734375" customWidth="1"/>
    <col min="13335" max="13335" width="11.44140625" customWidth="1"/>
    <col min="13336" max="13336" width="1.77734375" customWidth="1"/>
    <col min="13337" max="13337" width="11.77734375" customWidth="1"/>
    <col min="13338" max="13338" width="2.109375" customWidth="1"/>
    <col min="13339" max="13339" width="11.44140625" customWidth="1"/>
    <col min="13340" max="13340" width="0.5546875" customWidth="1"/>
    <col min="13341" max="13341" width="2.109375" customWidth="1"/>
    <col min="13342" max="13342" width="10.5546875" customWidth="1"/>
    <col min="13343" max="13343" width="11.109375" customWidth="1"/>
    <col min="13344" max="13344" width="2.109375" customWidth="1"/>
    <col min="13345" max="13345" width="11.109375" customWidth="1"/>
    <col min="13346" max="13346" width="2.109375" customWidth="1"/>
    <col min="13347" max="13347" width="12.44140625" customWidth="1"/>
    <col min="13567" max="13567" width="51" customWidth="1"/>
    <col min="13568" max="13568" width="2.109375" customWidth="1"/>
    <col min="13569" max="13569" width="14.109375" customWidth="1"/>
    <col min="13570" max="13571" width="8.77734375" customWidth="1"/>
    <col min="13572" max="13572" width="2" customWidth="1"/>
    <col min="13573" max="13573" width="14.77734375" customWidth="1"/>
    <col min="13574" max="13574" width="2" customWidth="1"/>
    <col min="13575" max="13575" width="14.77734375" customWidth="1"/>
    <col min="13576" max="13576" width="2.109375" customWidth="1"/>
    <col min="13577" max="13577" width="14.77734375" customWidth="1"/>
    <col min="13578" max="13578" width="2.109375" customWidth="1"/>
    <col min="13579" max="13579" width="14.77734375" customWidth="1"/>
    <col min="13580" max="13581" width="3.77734375" customWidth="1"/>
    <col min="13582" max="13582" width="12.44140625" customWidth="1"/>
    <col min="13583" max="13583" width="2.109375" customWidth="1"/>
    <col min="13584" max="13584" width="12.5546875" customWidth="1"/>
    <col min="13585" max="13585" width="2.109375" customWidth="1"/>
    <col min="13586" max="13586" width="12.77734375" customWidth="1"/>
    <col min="13587" max="13587" width="2.109375" customWidth="1"/>
    <col min="13588" max="13588" width="12.77734375" customWidth="1"/>
    <col min="13589" max="13589" width="2" customWidth="1"/>
    <col min="13590" max="13590" width="11.77734375" customWidth="1"/>
    <col min="13591" max="13591" width="11.44140625" customWidth="1"/>
    <col min="13592" max="13592" width="1.77734375" customWidth="1"/>
    <col min="13593" max="13593" width="11.77734375" customWidth="1"/>
    <col min="13594" max="13594" width="2.109375" customWidth="1"/>
    <col min="13595" max="13595" width="11.44140625" customWidth="1"/>
    <col min="13596" max="13596" width="0.5546875" customWidth="1"/>
    <col min="13597" max="13597" width="2.109375" customWidth="1"/>
    <col min="13598" max="13598" width="10.5546875" customWidth="1"/>
    <col min="13599" max="13599" width="11.109375" customWidth="1"/>
    <col min="13600" max="13600" width="2.109375" customWidth="1"/>
    <col min="13601" max="13601" width="11.109375" customWidth="1"/>
    <col min="13602" max="13602" width="2.109375" customWidth="1"/>
    <col min="13603" max="13603" width="12.44140625" customWidth="1"/>
    <col min="13823" max="13823" width="51" customWidth="1"/>
    <col min="13824" max="13824" width="2.109375" customWidth="1"/>
    <col min="13825" max="13825" width="14.109375" customWidth="1"/>
    <col min="13826" max="13827" width="8.77734375" customWidth="1"/>
    <col min="13828" max="13828" width="2" customWidth="1"/>
    <col min="13829" max="13829" width="14.77734375" customWidth="1"/>
    <col min="13830" max="13830" width="2" customWidth="1"/>
    <col min="13831" max="13831" width="14.77734375" customWidth="1"/>
    <col min="13832" max="13832" width="2.109375" customWidth="1"/>
    <col min="13833" max="13833" width="14.77734375" customWidth="1"/>
    <col min="13834" max="13834" width="2.109375" customWidth="1"/>
    <col min="13835" max="13835" width="14.77734375" customWidth="1"/>
    <col min="13836" max="13837" width="3.77734375" customWidth="1"/>
    <col min="13838" max="13838" width="12.44140625" customWidth="1"/>
    <col min="13839" max="13839" width="2.109375" customWidth="1"/>
    <col min="13840" max="13840" width="12.5546875" customWidth="1"/>
    <col min="13841" max="13841" width="2.109375" customWidth="1"/>
    <col min="13842" max="13842" width="12.77734375" customWidth="1"/>
    <col min="13843" max="13843" width="2.109375" customWidth="1"/>
    <col min="13844" max="13844" width="12.77734375" customWidth="1"/>
    <col min="13845" max="13845" width="2" customWidth="1"/>
    <col min="13846" max="13846" width="11.77734375" customWidth="1"/>
    <col min="13847" max="13847" width="11.44140625" customWidth="1"/>
    <col min="13848" max="13848" width="1.77734375" customWidth="1"/>
    <col min="13849" max="13849" width="11.77734375" customWidth="1"/>
    <col min="13850" max="13850" width="2.109375" customWidth="1"/>
    <col min="13851" max="13851" width="11.44140625" customWidth="1"/>
    <col min="13852" max="13852" width="0.5546875" customWidth="1"/>
    <col min="13853" max="13853" width="2.109375" customWidth="1"/>
    <col min="13854" max="13854" width="10.5546875" customWidth="1"/>
    <col min="13855" max="13855" width="11.109375" customWidth="1"/>
    <col min="13856" max="13856" width="2.109375" customWidth="1"/>
    <col min="13857" max="13857" width="11.109375" customWidth="1"/>
    <col min="13858" max="13858" width="2.109375" customWidth="1"/>
    <col min="13859" max="13859" width="12.44140625" customWidth="1"/>
    <col min="14079" max="14079" width="51" customWidth="1"/>
    <col min="14080" max="14080" width="2.109375" customWidth="1"/>
    <col min="14081" max="14081" width="14.109375" customWidth="1"/>
    <col min="14082" max="14083" width="8.77734375" customWidth="1"/>
    <col min="14084" max="14084" width="2" customWidth="1"/>
    <col min="14085" max="14085" width="14.77734375" customWidth="1"/>
    <col min="14086" max="14086" width="2" customWidth="1"/>
    <col min="14087" max="14087" width="14.77734375" customWidth="1"/>
    <col min="14088" max="14088" width="2.109375" customWidth="1"/>
    <col min="14089" max="14089" width="14.77734375" customWidth="1"/>
    <col min="14090" max="14090" width="2.109375" customWidth="1"/>
    <col min="14091" max="14091" width="14.77734375" customWidth="1"/>
    <col min="14092" max="14093" width="3.77734375" customWidth="1"/>
    <col min="14094" max="14094" width="12.44140625" customWidth="1"/>
    <col min="14095" max="14095" width="2.109375" customWidth="1"/>
    <col min="14096" max="14096" width="12.5546875" customWidth="1"/>
    <col min="14097" max="14097" width="2.109375" customWidth="1"/>
    <col min="14098" max="14098" width="12.77734375" customWidth="1"/>
    <col min="14099" max="14099" width="2.109375" customWidth="1"/>
    <col min="14100" max="14100" width="12.77734375" customWidth="1"/>
    <col min="14101" max="14101" width="2" customWidth="1"/>
    <col min="14102" max="14102" width="11.77734375" customWidth="1"/>
    <col min="14103" max="14103" width="11.44140625" customWidth="1"/>
    <col min="14104" max="14104" width="1.77734375" customWidth="1"/>
    <col min="14105" max="14105" width="11.77734375" customWidth="1"/>
    <col min="14106" max="14106" width="2.109375" customWidth="1"/>
    <col min="14107" max="14107" width="11.44140625" customWidth="1"/>
    <col min="14108" max="14108" width="0.5546875" customWidth="1"/>
    <col min="14109" max="14109" width="2.109375" customWidth="1"/>
    <col min="14110" max="14110" width="10.5546875" customWidth="1"/>
    <col min="14111" max="14111" width="11.109375" customWidth="1"/>
    <col min="14112" max="14112" width="2.109375" customWidth="1"/>
    <col min="14113" max="14113" width="11.109375" customWidth="1"/>
    <col min="14114" max="14114" width="2.109375" customWidth="1"/>
    <col min="14115" max="14115" width="12.44140625" customWidth="1"/>
    <col min="14335" max="14335" width="51" customWidth="1"/>
    <col min="14336" max="14336" width="2.109375" customWidth="1"/>
    <col min="14337" max="14337" width="14.109375" customWidth="1"/>
    <col min="14338" max="14339" width="8.77734375" customWidth="1"/>
    <col min="14340" max="14340" width="2" customWidth="1"/>
    <col min="14341" max="14341" width="14.77734375" customWidth="1"/>
    <col min="14342" max="14342" width="2" customWidth="1"/>
    <col min="14343" max="14343" width="14.77734375" customWidth="1"/>
    <col min="14344" max="14344" width="2.109375" customWidth="1"/>
    <col min="14345" max="14345" width="14.77734375" customWidth="1"/>
    <col min="14346" max="14346" width="2.109375" customWidth="1"/>
    <col min="14347" max="14347" width="14.77734375" customWidth="1"/>
    <col min="14348" max="14349" width="3.77734375" customWidth="1"/>
    <col min="14350" max="14350" width="12.44140625" customWidth="1"/>
    <col min="14351" max="14351" width="2.109375" customWidth="1"/>
    <col min="14352" max="14352" width="12.5546875" customWidth="1"/>
    <col min="14353" max="14353" width="2.109375" customWidth="1"/>
    <col min="14354" max="14354" width="12.77734375" customWidth="1"/>
    <col min="14355" max="14355" width="2.109375" customWidth="1"/>
    <col min="14356" max="14356" width="12.77734375" customWidth="1"/>
    <col min="14357" max="14357" width="2" customWidth="1"/>
    <col min="14358" max="14358" width="11.77734375" customWidth="1"/>
    <col min="14359" max="14359" width="11.44140625" customWidth="1"/>
    <col min="14360" max="14360" width="1.77734375" customWidth="1"/>
    <col min="14361" max="14361" width="11.77734375" customWidth="1"/>
    <col min="14362" max="14362" width="2.109375" customWidth="1"/>
    <col min="14363" max="14363" width="11.44140625" customWidth="1"/>
    <col min="14364" max="14364" width="0.5546875" customWidth="1"/>
    <col min="14365" max="14365" width="2.109375" customWidth="1"/>
    <col min="14366" max="14366" width="10.5546875" customWidth="1"/>
    <col min="14367" max="14367" width="11.109375" customWidth="1"/>
    <col min="14368" max="14368" width="2.109375" customWidth="1"/>
    <col min="14369" max="14369" width="11.109375" customWidth="1"/>
    <col min="14370" max="14370" width="2.109375" customWidth="1"/>
    <col min="14371" max="14371" width="12.44140625" customWidth="1"/>
    <col min="14591" max="14591" width="51" customWidth="1"/>
    <col min="14592" max="14592" width="2.109375" customWidth="1"/>
    <col min="14593" max="14593" width="14.109375" customWidth="1"/>
    <col min="14594" max="14595" width="8.77734375" customWidth="1"/>
    <col min="14596" max="14596" width="2" customWidth="1"/>
    <col min="14597" max="14597" width="14.77734375" customWidth="1"/>
    <col min="14598" max="14598" width="2" customWidth="1"/>
    <col min="14599" max="14599" width="14.77734375" customWidth="1"/>
    <col min="14600" max="14600" width="2.109375" customWidth="1"/>
    <col min="14601" max="14601" width="14.77734375" customWidth="1"/>
    <col min="14602" max="14602" width="2.109375" customWidth="1"/>
    <col min="14603" max="14603" width="14.77734375" customWidth="1"/>
    <col min="14604" max="14605" width="3.77734375" customWidth="1"/>
    <col min="14606" max="14606" width="12.44140625" customWidth="1"/>
    <col min="14607" max="14607" width="2.109375" customWidth="1"/>
    <col min="14608" max="14608" width="12.5546875" customWidth="1"/>
    <col min="14609" max="14609" width="2.109375" customWidth="1"/>
    <col min="14610" max="14610" width="12.77734375" customWidth="1"/>
    <col min="14611" max="14611" width="2.109375" customWidth="1"/>
    <col min="14612" max="14612" width="12.77734375" customWidth="1"/>
    <col min="14613" max="14613" width="2" customWidth="1"/>
    <col min="14614" max="14614" width="11.77734375" customWidth="1"/>
    <col min="14615" max="14615" width="11.44140625" customWidth="1"/>
    <col min="14616" max="14616" width="1.77734375" customWidth="1"/>
    <col min="14617" max="14617" width="11.77734375" customWidth="1"/>
    <col min="14618" max="14618" width="2.109375" customWidth="1"/>
    <col min="14619" max="14619" width="11.44140625" customWidth="1"/>
    <col min="14620" max="14620" width="0.5546875" customWidth="1"/>
    <col min="14621" max="14621" width="2.109375" customWidth="1"/>
    <col min="14622" max="14622" width="10.5546875" customWidth="1"/>
    <col min="14623" max="14623" width="11.109375" customWidth="1"/>
    <col min="14624" max="14624" width="2.109375" customWidth="1"/>
    <col min="14625" max="14625" width="11.109375" customWidth="1"/>
    <col min="14626" max="14626" width="2.109375" customWidth="1"/>
    <col min="14627" max="14627" width="12.44140625" customWidth="1"/>
    <col min="14847" max="14847" width="51" customWidth="1"/>
    <col min="14848" max="14848" width="2.109375" customWidth="1"/>
    <col min="14849" max="14849" width="14.109375" customWidth="1"/>
    <col min="14850" max="14851" width="8.77734375" customWidth="1"/>
    <col min="14852" max="14852" width="2" customWidth="1"/>
    <col min="14853" max="14853" width="14.77734375" customWidth="1"/>
    <col min="14854" max="14854" width="2" customWidth="1"/>
    <col min="14855" max="14855" width="14.77734375" customWidth="1"/>
    <col min="14856" max="14856" width="2.109375" customWidth="1"/>
    <col min="14857" max="14857" width="14.77734375" customWidth="1"/>
    <col min="14858" max="14858" width="2.109375" customWidth="1"/>
    <col min="14859" max="14859" width="14.77734375" customWidth="1"/>
    <col min="14860" max="14861" width="3.77734375" customWidth="1"/>
    <col min="14862" max="14862" width="12.44140625" customWidth="1"/>
    <col min="14863" max="14863" width="2.109375" customWidth="1"/>
    <col min="14864" max="14864" width="12.5546875" customWidth="1"/>
    <col min="14865" max="14865" width="2.109375" customWidth="1"/>
    <col min="14866" max="14866" width="12.77734375" customWidth="1"/>
    <col min="14867" max="14867" width="2.109375" customWidth="1"/>
    <col min="14868" max="14868" width="12.77734375" customWidth="1"/>
    <col min="14869" max="14869" width="2" customWidth="1"/>
    <col min="14870" max="14870" width="11.77734375" customWidth="1"/>
    <col min="14871" max="14871" width="11.44140625" customWidth="1"/>
    <col min="14872" max="14872" width="1.77734375" customWidth="1"/>
    <col min="14873" max="14873" width="11.77734375" customWidth="1"/>
    <col min="14874" max="14874" width="2.109375" customWidth="1"/>
    <col min="14875" max="14875" width="11.44140625" customWidth="1"/>
    <col min="14876" max="14876" width="0.5546875" customWidth="1"/>
    <col min="14877" max="14877" width="2.109375" customWidth="1"/>
    <col min="14878" max="14878" width="10.5546875" customWidth="1"/>
    <col min="14879" max="14879" width="11.109375" customWidth="1"/>
    <col min="14880" max="14880" width="2.109375" customWidth="1"/>
    <col min="14881" max="14881" width="11.109375" customWidth="1"/>
    <col min="14882" max="14882" width="2.109375" customWidth="1"/>
    <col min="14883" max="14883" width="12.44140625" customWidth="1"/>
    <col min="15103" max="15103" width="51" customWidth="1"/>
    <col min="15104" max="15104" width="2.109375" customWidth="1"/>
    <col min="15105" max="15105" width="14.109375" customWidth="1"/>
    <col min="15106" max="15107" width="8.77734375" customWidth="1"/>
    <col min="15108" max="15108" width="2" customWidth="1"/>
    <col min="15109" max="15109" width="14.77734375" customWidth="1"/>
    <col min="15110" max="15110" width="2" customWidth="1"/>
    <col min="15111" max="15111" width="14.77734375" customWidth="1"/>
    <col min="15112" max="15112" width="2.109375" customWidth="1"/>
    <col min="15113" max="15113" width="14.77734375" customWidth="1"/>
    <col min="15114" max="15114" width="2.109375" customWidth="1"/>
    <col min="15115" max="15115" width="14.77734375" customWidth="1"/>
    <col min="15116" max="15117" width="3.77734375" customWidth="1"/>
    <col min="15118" max="15118" width="12.44140625" customWidth="1"/>
    <col min="15119" max="15119" width="2.109375" customWidth="1"/>
    <col min="15120" max="15120" width="12.5546875" customWidth="1"/>
    <col min="15121" max="15121" width="2.109375" customWidth="1"/>
    <col min="15122" max="15122" width="12.77734375" customWidth="1"/>
    <col min="15123" max="15123" width="2.109375" customWidth="1"/>
    <col min="15124" max="15124" width="12.77734375" customWidth="1"/>
    <col min="15125" max="15125" width="2" customWidth="1"/>
    <col min="15126" max="15126" width="11.77734375" customWidth="1"/>
    <col min="15127" max="15127" width="11.44140625" customWidth="1"/>
    <col min="15128" max="15128" width="1.77734375" customWidth="1"/>
    <col min="15129" max="15129" width="11.77734375" customWidth="1"/>
    <col min="15130" max="15130" width="2.109375" customWidth="1"/>
    <col min="15131" max="15131" width="11.44140625" customWidth="1"/>
    <col min="15132" max="15132" width="0.5546875" customWidth="1"/>
    <col min="15133" max="15133" width="2.109375" customWidth="1"/>
    <col min="15134" max="15134" width="10.5546875" customWidth="1"/>
    <col min="15135" max="15135" width="11.109375" customWidth="1"/>
    <col min="15136" max="15136" width="2.109375" customWidth="1"/>
    <col min="15137" max="15137" width="11.109375" customWidth="1"/>
    <col min="15138" max="15138" width="2.109375" customWidth="1"/>
    <col min="15139" max="15139" width="12.44140625" customWidth="1"/>
    <col min="15359" max="15359" width="51" customWidth="1"/>
    <col min="15360" max="15360" width="2.109375" customWidth="1"/>
    <col min="15361" max="15361" width="14.109375" customWidth="1"/>
    <col min="15362" max="15363" width="8.77734375" customWidth="1"/>
    <col min="15364" max="15364" width="2" customWidth="1"/>
    <col min="15365" max="15365" width="14.77734375" customWidth="1"/>
    <col min="15366" max="15366" width="2" customWidth="1"/>
    <col min="15367" max="15367" width="14.77734375" customWidth="1"/>
    <col min="15368" max="15368" width="2.109375" customWidth="1"/>
    <col min="15369" max="15369" width="14.77734375" customWidth="1"/>
    <col min="15370" max="15370" width="2.109375" customWidth="1"/>
    <col min="15371" max="15371" width="14.77734375" customWidth="1"/>
    <col min="15372" max="15373" width="3.77734375" customWidth="1"/>
    <col min="15374" max="15374" width="12.44140625" customWidth="1"/>
    <col min="15375" max="15375" width="2.109375" customWidth="1"/>
    <col min="15376" max="15376" width="12.5546875" customWidth="1"/>
    <col min="15377" max="15377" width="2.109375" customWidth="1"/>
    <col min="15378" max="15378" width="12.77734375" customWidth="1"/>
    <col min="15379" max="15379" width="2.109375" customWidth="1"/>
    <col min="15380" max="15380" width="12.77734375" customWidth="1"/>
    <col min="15381" max="15381" width="2" customWidth="1"/>
    <col min="15382" max="15382" width="11.77734375" customWidth="1"/>
    <col min="15383" max="15383" width="11.44140625" customWidth="1"/>
    <col min="15384" max="15384" width="1.77734375" customWidth="1"/>
    <col min="15385" max="15385" width="11.77734375" customWidth="1"/>
    <col min="15386" max="15386" width="2.109375" customWidth="1"/>
    <col min="15387" max="15387" width="11.44140625" customWidth="1"/>
    <col min="15388" max="15388" width="0.5546875" customWidth="1"/>
    <col min="15389" max="15389" width="2.109375" customWidth="1"/>
    <col min="15390" max="15390" width="10.5546875" customWidth="1"/>
    <col min="15391" max="15391" width="11.109375" customWidth="1"/>
    <col min="15392" max="15392" width="2.109375" customWidth="1"/>
    <col min="15393" max="15393" width="11.109375" customWidth="1"/>
    <col min="15394" max="15394" width="2.109375" customWidth="1"/>
    <col min="15395" max="15395" width="12.44140625" customWidth="1"/>
    <col min="15615" max="15615" width="51" customWidth="1"/>
    <col min="15616" max="15616" width="2.109375" customWidth="1"/>
    <col min="15617" max="15617" width="14.109375" customWidth="1"/>
    <col min="15618" max="15619" width="8.77734375" customWidth="1"/>
    <col min="15620" max="15620" width="2" customWidth="1"/>
    <col min="15621" max="15621" width="14.77734375" customWidth="1"/>
    <col min="15622" max="15622" width="2" customWidth="1"/>
    <col min="15623" max="15623" width="14.77734375" customWidth="1"/>
    <col min="15624" max="15624" width="2.109375" customWidth="1"/>
    <col min="15625" max="15625" width="14.77734375" customWidth="1"/>
    <col min="15626" max="15626" width="2.109375" customWidth="1"/>
    <col min="15627" max="15627" width="14.77734375" customWidth="1"/>
    <col min="15628" max="15629" width="3.77734375" customWidth="1"/>
    <col min="15630" max="15630" width="12.44140625" customWidth="1"/>
    <col min="15631" max="15631" width="2.109375" customWidth="1"/>
    <col min="15632" max="15632" width="12.5546875" customWidth="1"/>
    <col min="15633" max="15633" width="2.109375" customWidth="1"/>
    <col min="15634" max="15634" width="12.77734375" customWidth="1"/>
    <col min="15635" max="15635" width="2.109375" customWidth="1"/>
    <col min="15636" max="15636" width="12.77734375" customWidth="1"/>
    <col min="15637" max="15637" width="2" customWidth="1"/>
    <col min="15638" max="15638" width="11.77734375" customWidth="1"/>
    <col min="15639" max="15639" width="11.44140625" customWidth="1"/>
    <col min="15640" max="15640" width="1.77734375" customWidth="1"/>
    <col min="15641" max="15641" width="11.77734375" customWidth="1"/>
    <col min="15642" max="15642" width="2.109375" customWidth="1"/>
    <col min="15643" max="15643" width="11.44140625" customWidth="1"/>
    <col min="15644" max="15644" width="0.5546875" customWidth="1"/>
    <col min="15645" max="15645" width="2.109375" customWidth="1"/>
    <col min="15646" max="15646" width="10.5546875" customWidth="1"/>
    <col min="15647" max="15647" width="11.109375" customWidth="1"/>
    <col min="15648" max="15648" width="2.109375" customWidth="1"/>
    <col min="15649" max="15649" width="11.109375" customWidth="1"/>
    <col min="15650" max="15650" width="2.109375" customWidth="1"/>
    <col min="15651" max="15651" width="12.44140625" customWidth="1"/>
    <col min="15871" max="15871" width="51" customWidth="1"/>
    <col min="15872" max="15872" width="2.109375" customWidth="1"/>
    <col min="15873" max="15873" width="14.109375" customWidth="1"/>
    <col min="15874" max="15875" width="8.77734375" customWidth="1"/>
    <col min="15876" max="15876" width="2" customWidth="1"/>
    <col min="15877" max="15877" width="14.77734375" customWidth="1"/>
    <col min="15878" max="15878" width="2" customWidth="1"/>
    <col min="15879" max="15879" width="14.77734375" customWidth="1"/>
    <col min="15880" max="15880" width="2.109375" customWidth="1"/>
    <col min="15881" max="15881" width="14.77734375" customWidth="1"/>
    <col min="15882" max="15882" width="2.109375" customWidth="1"/>
    <col min="15883" max="15883" width="14.77734375" customWidth="1"/>
    <col min="15884" max="15885" width="3.77734375" customWidth="1"/>
    <col min="15886" max="15886" width="12.44140625" customWidth="1"/>
    <col min="15887" max="15887" width="2.109375" customWidth="1"/>
    <col min="15888" max="15888" width="12.5546875" customWidth="1"/>
    <col min="15889" max="15889" width="2.109375" customWidth="1"/>
    <col min="15890" max="15890" width="12.77734375" customWidth="1"/>
    <col min="15891" max="15891" width="2.109375" customWidth="1"/>
    <col min="15892" max="15892" width="12.77734375" customWidth="1"/>
    <col min="15893" max="15893" width="2" customWidth="1"/>
    <col min="15894" max="15894" width="11.77734375" customWidth="1"/>
    <col min="15895" max="15895" width="11.44140625" customWidth="1"/>
    <col min="15896" max="15896" width="1.77734375" customWidth="1"/>
    <col min="15897" max="15897" width="11.77734375" customWidth="1"/>
    <col min="15898" max="15898" width="2.109375" customWidth="1"/>
    <col min="15899" max="15899" width="11.44140625" customWidth="1"/>
    <col min="15900" max="15900" width="0.5546875" customWidth="1"/>
    <col min="15901" max="15901" width="2.109375" customWidth="1"/>
    <col min="15902" max="15902" width="10.5546875" customWidth="1"/>
    <col min="15903" max="15903" width="11.109375" customWidth="1"/>
    <col min="15904" max="15904" width="2.109375" customWidth="1"/>
    <col min="15905" max="15905" width="11.109375" customWidth="1"/>
    <col min="15906" max="15906" width="2.109375" customWidth="1"/>
    <col min="15907" max="15907" width="12.44140625" customWidth="1"/>
    <col min="16127" max="16127" width="51" customWidth="1"/>
    <col min="16128" max="16128" width="2.109375" customWidth="1"/>
    <col min="16129" max="16129" width="14.109375" customWidth="1"/>
    <col min="16130" max="16131" width="8.77734375" customWidth="1"/>
    <col min="16132" max="16132" width="2" customWidth="1"/>
    <col min="16133" max="16133" width="14.77734375" customWidth="1"/>
    <col min="16134" max="16134" width="2" customWidth="1"/>
    <col min="16135" max="16135" width="14.77734375" customWidth="1"/>
    <col min="16136" max="16136" width="2.109375" customWidth="1"/>
    <col min="16137" max="16137" width="14.77734375" customWidth="1"/>
    <col min="16138" max="16138" width="2.109375" customWidth="1"/>
    <col min="16139" max="16139" width="14.77734375" customWidth="1"/>
    <col min="16140" max="16141" width="3.77734375" customWidth="1"/>
    <col min="16142" max="16142" width="12.44140625" customWidth="1"/>
    <col min="16143" max="16143" width="2.109375" customWidth="1"/>
    <col min="16144" max="16144" width="12.5546875" customWidth="1"/>
    <col min="16145" max="16145" width="2.109375" customWidth="1"/>
    <col min="16146" max="16146" width="12.77734375" customWidth="1"/>
    <col min="16147" max="16147" width="2.109375" customWidth="1"/>
    <col min="16148" max="16148" width="12.77734375" customWidth="1"/>
    <col min="16149" max="16149" width="2" customWidth="1"/>
    <col min="16150" max="16150" width="11.77734375" customWidth="1"/>
    <col min="16151" max="16151" width="11.44140625" customWidth="1"/>
    <col min="16152" max="16152" width="1.77734375" customWidth="1"/>
    <col min="16153" max="16153" width="11.77734375" customWidth="1"/>
    <col min="16154" max="16154" width="2.109375" customWidth="1"/>
    <col min="16155" max="16155" width="11.44140625" customWidth="1"/>
    <col min="16156" max="16156" width="0.5546875" customWidth="1"/>
    <col min="16157" max="16157" width="2.109375" customWidth="1"/>
    <col min="16158" max="16158" width="10.5546875" customWidth="1"/>
    <col min="16159" max="16159" width="11.109375" customWidth="1"/>
    <col min="16160" max="16160" width="2.109375" customWidth="1"/>
    <col min="16161" max="16161" width="11.109375" customWidth="1"/>
    <col min="16162" max="16162" width="2.109375" customWidth="1"/>
    <col min="16163" max="16163" width="12.44140625" customWidth="1"/>
  </cols>
  <sheetData>
    <row r="1" spans="1:35">
      <c r="A1" s="611" t="s">
        <v>826</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1233</v>
      </c>
      <c r="B5" s="353"/>
      <c r="C5" s="354"/>
      <c r="D5" s="355"/>
      <c r="E5" s="355"/>
      <c r="F5" s="355"/>
      <c r="G5" s="354"/>
      <c r="H5" s="354"/>
      <c r="I5" s="356"/>
      <c r="J5" s="354"/>
      <c r="K5" s="463" t="s">
        <v>494</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560</v>
      </c>
      <c r="B6" s="353"/>
      <c r="C6" s="354"/>
      <c r="D6" s="355"/>
      <c r="E6" s="355"/>
      <c r="F6" s="355"/>
      <c r="G6" s="354"/>
      <c r="H6" s="354"/>
      <c r="I6" s="356"/>
      <c r="J6" s="354"/>
      <c r="K6" s="389" t="s">
        <v>495</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1379</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1313</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350000000000001" customHeight="1">
      <c r="A9" s="61" t="s">
        <v>1184</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8">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c r="A12" s="361"/>
      <c r="B12" s="353"/>
      <c r="C12" s="354"/>
      <c r="D12" s="355"/>
      <c r="E12" s="355"/>
      <c r="F12" s="355"/>
      <c r="G12" s="354"/>
      <c r="H12" s="354"/>
      <c r="I12" s="356"/>
      <c r="J12" s="354"/>
      <c r="K12" s="354"/>
      <c r="L12" s="354"/>
      <c r="M12" s="355"/>
      <c r="N12" s="355"/>
      <c r="O12" s="355"/>
      <c r="P12" s="355"/>
      <c r="Q12" s="355"/>
      <c r="R12" s="355"/>
      <c r="S12" s="355"/>
      <c r="T12" s="355"/>
      <c r="U12" s="354"/>
      <c r="V12" s="355"/>
      <c r="W12" s="355"/>
      <c r="X12" s="355"/>
      <c r="Y12" s="355"/>
      <c r="Z12" s="355"/>
      <c r="AA12" s="355"/>
      <c r="AB12" s="355"/>
      <c r="AC12" s="355"/>
      <c r="AD12" s="355"/>
      <c r="AE12" s="355"/>
      <c r="AF12" s="355"/>
      <c r="AG12" s="355"/>
      <c r="AH12" s="355"/>
      <c r="AI12" s="355"/>
    </row>
    <row r="13" spans="1:35" ht="15.75">
      <c r="A13" s="57"/>
      <c r="B13" s="57"/>
      <c r="C13" s="363"/>
      <c r="D13" s="363"/>
      <c r="E13" s="363"/>
      <c r="F13" s="363"/>
      <c r="G13" s="363"/>
      <c r="H13" s="363"/>
      <c r="I13" s="134"/>
      <c r="J13" s="363"/>
      <c r="K13" s="365" t="s">
        <v>496</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ht="15.75">
      <c r="A14" s="57"/>
      <c r="B14" s="57"/>
      <c r="C14" s="85"/>
      <c r="D14" s="363"/>
      <c r="E14" s="363"/>
      <c r="F14" s="363"/>
      <c r="G14" s="85"/>
      <c r="H14" s="85"/>
      <c r="I14" s="390"/>
      <c r="J14" s="85"/>
      <c r="K14" s="366" t="s">
        <v>528</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ht="15.75">
      <c r="A15" s="57"/>
      <c r="B15" s="57"/>
      <c r="C15" s="1213" t="s">
        <v>497</v>
      </c>
      <c r="D15" s="1213"/>
      <c r="E15" s="1213"/>
      <c r="F15" s="1213"/>
      <c r="G15" s="1213"/>
      <c r="H15" s="363"/>
      <c r="I15" s="134"/>
      <c r="J15" s="85"/>
      <c r="K15" s="366" t="s">
        <v>498</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ht="15.75">
      <c r="A16" s="57"/>
      <c r="B16" s="57"/>
      <c r="C16" s="391" t="s">
        <v>499</v>
      </c>
      <c r="D16" s="140"/>
      <c r="E16" s="370" t="s">
        <v>500</v>
      </c>
      <c r="F16" s="140"/>
      <c r="G16" s="371" t="s">
        <v>501</v>
      </c>
      <c r="H16" s="134"/>
      <c r="I16" s="372" t="s">
        <v>502</v>
      </c>
      <c r="J16" s="85"/>
      <c r="K16" s="366" t="s">
        <v>296</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ht="15.7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334" t="s">
        <v>1062</v>
      </c>
      <c r="B19" s="58" t="s">
        <v>22</v>
      </c>
      <c r="C19" s="901">
        <v>2073000</v>
      </c>
      <c r="D19" s="123"/>
      <c r="E19" s="901">
        <v>2073000</v>
      </c>
      <c r="F19" s="126"/>
      <c r="G19" s="901">
        <v>2030000</v>
      </c>
      <c r="H19" s="33"/>
      <c r="I19" s="422">
        <f>ROUND('Exhibit A-2 State'!DO16,-2)</f>
        <v>2027400</v>
      </c>
      <c r="J19" s="33"/>
      <c r="K19" s="404">
        <f t="shared" ref="K19:K25" si="0">ROUND(SUM(I19)-SUM(G19),1)</f>
        <v>-2600</v>
      </c>
      <c r="L19" s="55"/>
      <c r="M19" s="80"/>
      <c r="N19" s="901"/>
      <c r="O19" s="80"/>
      <c r="P19" s="901"/>
      <c r="Q19" s="80"/>
      <c r="R19" s="83"/>
      <c r="S19" s="80"/>
      <c r="T19" s="83"/>
      <c r="U19" s="80"/>
      <c r="V19" s="83"/>
      <c r="W19" s="83"/>
      <c r="X19" s="80"/>
      <c r="Y19" s="83"/>
      <c r="Z19" s="80"/>
      <c r="AA19" s="83"/>
      <c r="AB19" s="83"/>
      <c r="AC19" s="80"/>
      <c r="AD19" s="83"/>
      <c r="AE19" s="83"/>
      <c r="AF19" s="80"/>
      <c r="AG19" s="375"/>
      <c r="AH19" s="80"/>
      <c r="AI19" s="83"/>
    </row>
    <row r="20" spans="1:35">
      <c r="A20" s="334" t="s">
        <v>1061</v>
      </c>
      <c r="B20" s="58" t="s">
        <v>22</v>
      </c>
      <c r="C20" s="331">
        <v>1691000</v>
      </c>
      <c r="D20" s="123"/>
      <c r="E20" s="331">
        <v>1583000</v>
      </c>
      <c r="F20" s="126"/>
      <c r="G20" s="331">
        <v>1715000</v>
      </c>
      <c r="H20" s="33"/>
      <c r="I20" s="401">
        <f>ROUND('Exhibit A-2 State'!DO17,-2)</f>
        <v>1712900</v>
      </c>
      <c r="J20" s="33"/>
      <c r="K20" s="23">
        <f t="shared" si="0"/>
        <v>-2100</v>
      </c>
      <c r="L20" s="55"/>
      <c r="M20" s="80"/>
      <c r="N20" s="331"/>
      <c r="O20" s="80"/>
      <c r="P20" s="331"/>
      <c r="Q20" s="80"/>
      <c r="R20" s="83"/>
      <c r="S20" s="80"/>
      <c r="T20" s="83"/>
      <c r="U20" s="80"/>
      <c r="V20" s="83"/>
      <c r="W20" s="83"/>
      <c r="X20" s="80"/>
      <c r="Y20" s="83"/>
      <c r="Z20" s="80"/>
      <c r="AA20" s="83"/>
      <c r="AB20" s="83"/>
      <c r="AC20" s="80"/>
      <c r="AD20" s="83"/>
      <c r="AE20" s="83"/>
      <c r="AF20" s="80"/>
      <c r="AG20" s="375"/>
      <c r="AH20" s="80"/>
      <c r="AI20" s="83"/>
    </row>
    <row r="21" spans="1:35">
      <c r="A21" s="334" t="s">
        <v>1060</v>
      </c>
      <c r="B21" s="58" t="s">
        <v>22</v>
      </c>
      <c r="C21" s="331">
        <v>1866000</v>
      </c>
      <c r="D21" s="123"/>
      <c r="E21" s="331">
        <v>1862000</v>
      </c>
      <c r="F21" s="126"/>
      <c r="G21" s="331">
        <v>1706000</v>
      </c>
      <c r="H21" s="33"/>
      <c r="I21" s="401">
        <f>ROUND('Exhibit A-2 State'!DO18,-2)</f>
        <v>1836000</v>
      </c>
      <c r="J21" s="33"/>
      <c r="K21" s="23">
        <f t="shared" si="0"/>
        <v>130000</v>
      </c>
      <c r="L21" s="55"/>
      <c r="M21" s="80"/>
      <c r="N21" s="331"/>
      <c r="O21" s="80"/>
      <c r="P21" s="331"/>
      <c r="Q21" s="80"/>
      <c r="R21" s="83"/>
      <c r="S21" s="80"/>
      <c r="T21" s="83"/>
      <c r="U21" s="80"/>
      <c r="V21" s="83"/>
      <c r="W21" s="83"/>
      <c r="X21" s="80"/>
      <c r="Y21" s="83"/>
      <c r="Z21" s="80"/>
      <c r="AA21" s="83"/>
      <c r="AB21" s="83"/>
      <c r="AC21" s="80"/>
      <c r="AD21" s="83"/>
      <c r="AE21" s="83"/>
      <c r="AF21" s="80"/>
      <c r="AG21" s="375"/>
      <c r="AH21" s="80"/>
      <c r="AI21" s="83"/>
    </row>
    <row r="22" spans="1:35">
      <c r="A22" s="334" t="s">
        <v>1054</v>
      </c>
      <c r="B22" s="58" t="s">
        <v>22</v>
      </c>
      <c r="C22" s="331">
        <v>0</v>
      </c>
      <c r="D22" s="123"/>
      <c r="E22" s="331">
        <v>0</v>
      </c>
      <c r="F22" s="126"/>
      <c r="G22" s="331">
        <v>0</v>
      </c>
      <c r="H22" s="33"/>
      <c r="I22" s="401">
        <f>ROUND('Exhibit A-2 State'!DO19,-2)</f>
        <v>0</v>
      </c>
      <c r="J22" s="33"/>
      <c r="K22" s="23">
        <f t="shared" si="0"/>
        <v>0</v>
      </c>
      <c r="L22" s="55"/>
      <c r="M22" s="80"/>
      <c r="N22" s="331"/>
      <c r="O22" s="80"/>
      <c r="P22" s="331"/>
      <c r="Q22" s="80"/>
      <c r="R22" s="83"/>
      <c r="S22" s="80"/>
      <c r="T22" s="83"/>
      <c r="U22" s="80"/>
      <c r="V22" s="83"/>
      <c r="W22" s="83"/>
      <c r="X22" s="80"/>
      <c r="Y22" s="83"/>
      <c r="Z22" s="80"/>
      <c r="AA22" s="83"/>
      <c r="AB22" s="83"/>
      <c r="AC22" s="80"/>
      <c r="AD22" s="83"/>
      <c r="AE22" s="83"/>
      <c r="AF22" s="80"/>
      <c r="AG22" s="375"/>
      <c r="AH22" s="80"/>
      <c r="AI22" s="83"/>
    </row>
    <row r="23" spans="1:35">
      <c r="A23" s="295" t="s">
        <v>503</v>
      </c>
      <c r="B23" s="57" t="s">
        <v>22</v>
      </c>
      <c r="C23" s="331">
        <v>15636000</v>
      </c>
      <c r="D23" s="129"/>
      <c r="E23" s="331">
        <v>15159000</v>
      </c>
      <c r="F23" s="401"/>
      <c r="G23" s="331">
        <v>15701000</v>
      </c>
      <c r="H23" s="23"/>
      <c r="I23" s="401">
        <f>ROUND('Exhibit A-2 State'!DO20,-2)</f>
        <v>17193200</v>
      </c>
      <c r="J23" s="23"/>
      <c r="K23" s="23">
        <f t="shared" si="0"/>
        <v>1492200</v>
      </c>
      <c r="L23" s="55"/>
      <c r="M23" s="83"/>
      <c r="N23" s="331"/>
      <c r="O23" s="83"/>
      <c r="P23" s="331"/>
      <c r="Q23" s="83"/>
      <c r="R23" s="83"/>
      <c r="S23" s="83"/>
      <c r="T23" s="83"/>
      <c r="U23" s="83"/>
      <c r="V23" s="83"/>
      <c r="W23" s="83"/>
      <c r="X23" s="83"/>
      <c r="Y23" s="83"/>
      <c r="Z23" s="83"/>
      <c r="AA23" s="83"/>
      <c r="AB23" s="83"/>
      <c r="AC23" s="83"/>
      <c r="AD23" s="83"/>
      <c r="AE23" s="83"/>
      <c r="AF23" s="83"/>
      <c r="AG23" s="83"/>
      <c r="AH23" s="83"/>
      <c r="AI23" s="83"/>
    </row>
    <row r="24" spans="1:35" ht="15.75">
      <c r="A24" s="295" t="s">
        <v>545</v>
      </c>
      <c r="B24" s="57" t="s">
        <v>22</v>
      </c>
      <c r="C24" s="888">
        <v>-23000</v>
      </c>
      <c r="D24" s="129"/>
      <c r="E24" s="888">
        <v>-23000</v>
      </c>
      <c r="F24" s="401"/>
      <c r="G24" s="888">
        <v>-23000</v>
      </c>
      <c r="H24" s="23"/>
      <c r="I24" s="411">
        <f>ROUND('Exhibit A-2 State'!DO21,-2)</f>
        <v>-13600</v>
      </c>
      <c r="J24" s="23"/>
      <c r="K24" s="23">
        <f t="shared" si="0"/>
        <v>9400</v>
      </c>
      <c r="L24" s="83"/>
      <c r="M24" s="363"/>
      <c r="N24" s="888"/>
      <c r="O24" s="83"/>
      <c r="P24" s="888"/>
      <c r="Q24" s="83"/>
      <c r="R24" s="83"/>
      <c r="S24" s="83"/>
      <c r="T24" s="83"/>
      <c r="U24" s="83"/>
      <c r="V24" s="376"/>
      <c r="W24" s="376"/>
      <c r="X24" s="83"/>
      <c r="Y24" s="376"/>
      <c r="Z24" s="83"/>
      <c r="AA24" s="376"/>
      <c r="AB24" s="141"/>
      <c r="AC24" s="83"/>
      <c r="AD24" s="83"/>
      <c r="AE24" s="83"/>
      <c r="AF24" s="83"/>
      <c r="AG24" s="83"/>
      <c r="AH24" s="83"/>
      <c r="AI24" s="83"/>
    </row>
    <row r="25" spans="1:35" ht="15.75">
      <c r="A25" s="295" t="s">
        <v>504</v>
      </c>
      <c r="B25" s="57" t="s">
        <v>22</v>
      </c>
      <c r="C25" s="294">
        <v>2535000</v>
      </c>
      <c r="D25" s="129"/>
      <c r="E25" s="294">
        <v>2805000</v>
      </c>
      <c r="F25" s="401"/>
      <c r="G25" s="302">
        <v>2744000</v>
      </c>
      <c r="H25" s="23"/>
      <c r="I25" s="411">
        <f>ROUND('Exhibit A-2 State'!DO48,-2)</f>
        <v>3685400</v>
      </c>
      <c r="J25" s="23"/>
      <c r="K25" s="23">
        <f t="shared" si="0"/>
        <v>941400</v>
      </c>
      <c r="L25" s="83"/>
      <c r="M25" s="363"/>
      <c r="N25" s="294"/>
      <c r="O25" s="83"/>
      <c r="P25" s="294"/>
      <c r="Q25" s="83"/>
      <c r="R25" s="83"/>
      <c r="S25" s="83"/>
      <c r="T25" s="83"/>
      <c r="U25" s="83"/>
      <c r="V25" s="376"/>
      <c r="W25" s="376"/>
      <c r="X25" s="83"/>
      <c r="Y25" s="376"/>
      <c r="Z25" s="83"/>
      <c r="AA25" s="376"/>
      <c r="AB25" s="141"/>
      <c r="AC25" s="83"/>
      <c r="AD25" s="83"/>
      <c r="AE25" s="83"/>
      <c r="AF25" s="83"/>
      <c r="AG25" s="83"/>
      <c r="AH25" s="83"/>
      <c r="AI25" s="83"/>
    </row>
    <row r="26" spans="1:35" ht="15.75">
      <c r="A26" s="86" t="s">
        <v>1063</v>
      </c>
      <c r="B26" s="57" t="s">
        <v>22</v>
      </c>
      <c r="C26" s="21">
        <f>ROUND(SUM(C19:C25),1)</f>
        <v>23778000</v>
      </c>
      <c r="D26" s="390"/>
      <c r="E26" s="412">
        <f>ROUND(SUM(E19:E25),1)</f>
        <v>23459000</v>
      </c>
      <c r="F26" s="38"/>
      <c r="G26" s="21">
        <f>ROUND(SUM(G19:G25),1)</f>
        <v>23873000</v>
      </c>
      <c r="H26" s="26"/>
      <c r="I26" s="400">
        <f>ROUND(SUM(I19:I25),1)</f>
        <v>26441300</v>
      </c>
      <c r="J26" s="26"/>
      <c r="K26" s="21">
        <f>ROUND(SUM(K19:K25),1)</f>
        <v>2568300</v>
      </c>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row>
    <row r="27" spans="1:35">
      <c r="A27" s="57"/>
      <c r="B27" s="57" t="s">
        <v>22</v>
      </c>
      <c r="C27" s="78"/>
      <c r="D27" s="129"/>
      <c r="E27" s="83"/>
      <c r="F27" s="129"/>
      <c r="G27" s="78"/>
      <c r="H27" s="55"/>
      <c r="I27" s="377"/>
      <c r="J27" s="55"/>
      <c r="K27" s="78"/>
      <c r="L27" s="83"/>
      <c r="M27" s="83"/>
      <c r="N27" s="83"/>
      <c r="O27" s="83"/>
      <c r="P27" s="83"/>
      <c r="Q27" s="83"/>
      <c r="R27" s="83"/>
      <c r="S27" s="83"/>
      <c r="T27" s="83"/>
      <c r="U27" s="83"/>
      <c r="V27" s="83"/>
      <c r="W27" s="83"/>
      <c r="X27" s="83"/>
      <c r="Y27" s="83"/>
      <c r="Z27" s="83"/>
      <c r="AA27" s="83"/>
      <c r="AB27" s="83"/>
      <c r="AC27" s="83"/>
      <c r="AD27" s="83"/>
      <c r="AE27" s="83"/>
      <c r="AF27" s="83"/>
      <c r="AG27" s="83"/>
      <c r="AH27" s="83"/>
      <c r="AI27" s="83"/>
    </row>
    <row r="28" spans="1:35" ht="15.75">
      <c r="A28" s="61" t="s">
        <v>6</v>
      </c>
      <c r="B28" s="57" t="s">
        <v>22</v>
      </c>
      <c r="C28" s="55"/>
      <c r="D28" s="129"/>
      <c r="E28" s="83"/>
      <c r="F28" s="129"/>
      <c r="G28" s="55"/>
      <c r="H28" s="55"/>
      <c r="I28" s="129"/>
      <c r="J28" s="55"/>
      <c r="K28" s="55"/>
      <c r="L28" s="55"/>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c r="A29" s="295" t="s">
        <v>1069</v>
      </c>
      <c r="B29" s="57" t="s">
        <v>22</v>
      </c>
      <c r="C29" s="294">
        <v>15260000</v>
      </c>
      <c r="D29" s="401"/>
      <c r="E29" s="294">
        <v>14701000</v>
      </c>
      <c r="F29" s="401"/>
      <c r="G29" s="302">
        <v>14661000</v>
      </c>
      <c r="H29" s="23"/>
      <c r="I29" s="126">
        <f>ROUND('Exhibit A-2 State'!DO36,-2)</f>
        <v>16106100</v>
      </c>
      <c r="J29" s="23"/>
      <c r="K29" s="23">
        <f>ROUND(SUM(I29)-SUM(G29),1)</f>
        <v>1445100</v>
      </c>
      <c r="L29" s="55"/>
      <c r="M29" s="8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c r="A30" s="295" t="s">
        <v>1068</v>
      </c>
      <c r="B30" s="57" t="s">
        <v>22</v>
      </c>
      <c r="C30" s="294">
        <v>7408000</v>
      </c>
      <c r="D30" s="401"/>
      <c r="E30" s="294">
        <v>7312000</v>
      </c>
      <c r="F30" s="401"/>
      <c r="G30" s="302">
        <v>7418000</v>
      </c>
      <c r="H30" s="23"/>
      <c r="I30" s="126">
        <f>ROUND(SUM('Exhibit A-2 State'!DO38+'Exhibit A-2 State'!DO39),-2)</f>
        <v>7839700</v>
      </c>
      <c r="J30" s="23"/>
      <c r="K30" s="23">
        <f>ROUND(SUM(I30)-SUM(G30),1)</f>
        <v>421700</v>
      </c>
      <c r="L30" s="55"/>
      <c r="M30" s="83"/>
      <c r="N30" s="294"/>
      <c r="O30" s="80"/>
      <c r="P30" s="294"/>
      <c r="Q30" s="83"/>
      <c r="R30" s="80"/>
      <c r="S30" s="83"/>
      <c r="T30" s="83"/>
      <c r="U30" s="83"/>
      <c r="V30" s="80"/>
      <c r="W30" s="80"/>
      <c r="X30" s="83"/>
      <c r="Y30" s="80"/>
      <c r="Z30" s="83"/>
      <c r="AA30" s="376"/>
      <c r="AB30" s="83"/>
      <c r="AC30" s="83"/>
      <c r="AD30" s="376"/>
      <c r="AE30" s="376"/>
      <c r="AF30" s="83"/>
      <c r="AG30" s="376"/>
      <c r="AH30" s="83"/>
      <c r="AI30" s="376"/>
    </row>
    <row r="31" spans="1:35">
      <c r="A31" s="451" t="s">
        <v>1067</v>
      </c>
      <c r="B31" s="57" t="s">
        <v>22</v>
      </c>
      <c r="C31" s="294">
        <v>1047000</v>
      </c>
      <c r="D31" s="401"/>
      <c r="E31" s="294">
        <v>1066000</v>
      </c>
      <c r="F31" s="401"/>
      <c r="G31" s="302">
        <v>1062000</v>
      </c>
      <c r="H31" s="23"/>
      <c r="I31" s="126">
        <f>ROUND('Exhibit A-2 State'!DO40,-2)</f>
        <v>886300</v>
      </c>
      <c r="J31" s="23"/>
      <c r="K31" s="23">
        <f>ROUND(SUM(I31)-SUM(G31),1)</f>
        <v>-175700</v>
      </c>
      <c r="L31" s="55"/>
      <c r="M31" s="83"/>
      <c r="N31" s="294"/>
      <c r="O31" s="80"/>
      <c r="P31" s="294"/>
      <c r="Q31" s="83"/>
      <c r="R31" s="80"/>
      <c r="S31" s="83"/>
      <c r="T31" s="83"/>
      <c r="U31" s="83"/>
      <c r="V31" s="376"/>
      <c r="W31" s="376"/>
      <c r="X31" s="83"/>
      <c r="Y31" s="376"/>
      <c r="Z31" s="83"/>
      <c r="AA31" s="376"/>
      <c r="AB31" s="141"/>
      <c r="AC31" s="83"/>
      <c r="AD31" s="376"/>
      <c r="AE31" s="376"/>
      <c r="AF31" s="83"/>
      <c r="AG31" s="376"/>
      <c r="AH31" s="83"/>
      <c r="AI31" s="376"/>
    </row>
    <row r="32" spans="1:35" ht="15.75">
      <c r="A32" s="451" t="s">
        <v>1066</v>
      </c>
      <c r="B32" s="57" t="s">
        <v>22</v>
      </c>
      <c r="C32" s="302">
        <v>0</v>
      </c>
      <c r="D32" s="401"/>
      <c r="E32" s="302">
        <v>0</v>
      </c>
      <c r="F32" s="401"/>
      <c r="G32" s="302">
        <v>0</v>
      </c>
      <c r="H32" s="23"/>
      <c r="I32" s="411">
        <f>ROUND('Exhibit A-2 State'!DO41,-2)</f>
        <v>0</v>
      </c>
      <c r="J32" s="23"/>
      <c r="K32" s="23">
        <f>ROUND(SUM(I32)-SUM(G32),1)</f>
        <v>0</v>
      </c>
      <c r="L32" s="141"/>
      <c r="M32" s="363"/>
      <c r="N32" s="294"/>
      <c r="O32" s="80"/>
      <c r="P32" s="294"/>
      <c r="Q32" s="83"/>
      <c r="R32" s="80"/>
      <c r="S32" s="83"/>
      <c r="T32" s="83"/>
      <c r="U32" s="83"/>
      <c r="V32" s="376"/>
      <c r="W32" s="376"/>
      <c r="X32" s="83"/>
      <c r="Y32" s="376"/>
      <c r="Z32" s="83"/>
      <c r="AA32" s="376"/>
      <c r="AB32" s="141"/>
      <c r="AC32" s="83"/>
      <c r="AD32" s="83"/>
      <c r="AE32" s="83"/>
      <c r="AF32" s="83"/>
      <c r="AG32" s="83"/>
      <c r="AH32" s="83"/>
      <c r="AI32" s="83"/>
    </row>
    <row r="33" spans="1:35" ht="15.75">
      <c r="A33" s="451" t="s">
        <v>1130</v>
      </c>
      <c r="B33" s="57" t="s">
        <v>22</v>
      </c>
      <c r="C33" s="294">
        <v>798000</v>
      </c>
      <c r="D33" s="401"/>
      <c r="E33" s="294">
        <v>864000</v>
      </c>
      <c r="F33" s="401"/>
      <c r="G33" s="302">
        <v>1245000</v>
      </c>
      <c r="H33" s="23"/>
      <c r="I33" s="411">
        <f>-ROUND('Exhibit A-2 State'!DO49,-2)</f>
        <v>1103800</v>
      </c>
      <c r="J33" s="23"/>
      <c r="K33" s="23">
        <f>ROUND(SUM(I33)-SUM(G33),1)</f>
        <v>-141200</v>
      </c>
      <c r="L33" s="141"/>
      <c r="M33" s="363"/>
      <c r="N33" s="294"/>
      <c r="O33" s="80"/>
      <c r="P33" s="294"/>
      <c r="Q33" s="83"/>
      <c r="R33" s="80"/>
      <c r="S33" s="83"/>
      <c r="T33" s="83"/>
      <c r="U33" s="83"/>
      <c r="V33" s="376"/>
      <c r="W33" s="376"/>
      <c r="X33" s="83"/>
      <c r="Y33" s="376"/>
      <c r="Z33" s="83"/>
      <c r="AA33" s="376"/>
      <c r="AB33" s="141"/>
      <c r="AC33" s="83"/>
      <c r="AD33" s="83"/>
      <c r="AE33" s="83"/>
      <c r="AF33" s="83"/>
      <c r="AG33" s="83"/>
      <c r="AH33" s="83"/>
      <c r="AI33" s="83"/>
    </row>
    <row r="34" spans="1:35" ht="15.75">
      <c r="A34" s="86" t="s">
        <v>1064</v>
      </c>
      <c r="B34" s="57" t="s">
        <v>22</v>
      </c>
      <c r="C34" s="21">
        <f>ROUND(SUM(C29:C33),1)</f>
        <v>24513000</v>
      </c>
      <c r="D34" s="26"/>
      <c r="E34" s="412">
        <f>ROUND(SUM(E29:E33),1)</f>
        <v>23943000</v>
      </c>
      <c r="F34" s="26"/>
      <c r="G34" s="21">
        <f>ROUND(SUM(G29:G33),1)</f>
        <v>24386000</v>
      </c>
      <c r="H34" s="26"/>
      <c r="I34" s="400">
        <f>SUM(I29:I33)</f>
        <v>25935900</v>
      </c>
      <c r="J34" s="26"/>
      <c r="K34" s="21">
        <f>ROUND(SUM(K29:K33),1)</f>
        <v>1549900</v>
      </c>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row>
    <row r="35" spans="1:35" ht="15.75">
      <c r="A35" s="86"/>
      <c r="B35" s="57"/>
      <c r="C35" s="21"/>
      <c r="D35" s="26"/>
      <c r="E35" s="28"/>
      <c r="F35" s="26"/>
      <c r="G35" s="21"/>
      <c r="H35" s="26"/>
      <c r="I35" s="400"/>
      <c r="J35" s="26"/>
      <c r="K35" s="21"/>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row>
    <row r="36" spans="1:35" ht="15.75">
      <c r="A36" s="61" t="s">
        <v>110</v>
      </c>
      <c r="B36" s="57"/>
      <c r="C36" s="23"/>
      <c r="D36" s="23"/>
      <c r="E36" s="35"/>
      <c r="F36" s="23"/>
      <c r="G36" s="23"/>
      <c r="H36" s="23"/>
      <c r="I36" s="401"/>
      <c r="J36" s="23"/>
      <c r="K36" s="23"/>
      <c r="L36" s="55"/>
      <c r="M36" s="83"/>
      <c r="N36" s="83"/>
      <c r="O36" s="83"/>
      <c r="P36" s="83"/>
      <c r="Q36" s="83"/>
      <c r="R36" s="83"/>
      <c r="S36" s="83"/>
      <c r="T36" s="83"/>
      <c r="U36" s="83"/>
      <c r="V36" s="83"/>
      <c r="W36" s="83"/>
      <c r="X36" s="83"/>
      <c r="Y36" s="83"/>
      <c r="Z36" s="83"/>
      <c r="AA36" s="83"/>
      <c r="AB36" s="83"/>
      <c r="AC36" s="83"/>
      <c r="AD36" s="83"/>
      <c r="AE36" s="83"/>
      <c r="AF36" s="83"/>
      <c r="AG36" s="83"/>
      <c r="AH36" s="83"/>
      <c r="AI36" s="83"/>
    </row>
    <row r="37" spans="1:35" ht="15.75">
      <c r="A37" s="86" t="s">
        <v>1065</v>
      </c>
      <c r="B37" s="57" t="s">
        <v>22</v>
      </c>
      <c r="C37" s="26">
        <f>ROUND(SUM(C26)-SUM(C34),1)</f>
        <v>-735000</v>
      </c>
      <c r="D37" s="26"/>
      <c r="E37" s="413">
        <f>ROUND(SUM(E26)-SUM(E34),1)</f>
        <v>-484000</v>
      </c>
      <c r="F37" s="26"/>
      <c r="G37" s="26">
        <f>ROUND(SUM(G26)-SUM(G34),1)</f>
        <v>-513000</v>
      </c>
      <c r="H37" s="26"/>
      <c r="I37" s="38">
        <f>ROUND(SUM(I26)-SUM(I34),1)</f>
        <v>505400</v>
      </c>
      <c r="J37" s="26"/>
      <c r="K37" s="38">
        <f>ROUND(SUM(K26)-SUM(K34),1)</f>
        <v>1018400</v>
      </c>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row>
    <row r="38" spans="1:35">
      <c r="A38" s="57"/>
      <c r="B38" s="57"/>
      <c r="C38" s="22"/>
      <c r="D38" s="23"/>
      <c r="E38" s="35"/>
      <c r="F38" s="23"/>
      <c r="G38" s="22"/>
      <c r="H38" s="23"/>
      <c r="I38" s="79"/>
      <c r="J38" s="23"/>
      <c r="K38" s="22"/>
      <c r="L38" s="83"/>
      <c r="M38" s="83"/>
      <c r="N38" s="83"/>
      <c r="O38" s="83"/>
      <c r="P38" s="83"/>
      <c r="Q38" s="83"/>
      <c r="R38" s="83"/>
      <c r="S38" s="83"/>
      <c r="T38" s="83"/>
      <c r="U38" s="83"/>
      <c r="V38" s="83"/>
      <c r="W38" s="83"/>
      <c r="X38" s="83"/>
      <c r="Y38" s="83"/>
      <c r="Z38" s="83"/>
      <c r="AA38" s="83"/>
      <c r="AB38" s="83"/>
      <c r="AC38" s="83"/>
      <c r="AD38" s="83"/>
      <c r="AE38" s="83"/>
      <c r="AF38" s="83"/>
      <c r="AG38" s="83"/>
      <c r="AH38" s="83"/>
      <c r="AI38" s="83"/>
    </row>
    <row r="39" spans="1:35" ht="24" customHeight="1">
      <c r="A39" s="454" t="s">
        <v>1030</v>
      </c>
      <c r="B39" s="104" t="s">
        <v>22</v>
      </c>
      <c r="C39" s="29">
        <v>5401000</v>
      </c>
      <c r="D39" s="419"/>
      <c r="E39" s="1159">
        <f>C39-1000</f>
        <v>5400000</v>
      </c>
      <c r="F39" s="419"/>
      <c r="G39" s="29">
        <f>C39-1000</f>
        <v>5400000</v>
      </c>
      <c r="H39" s="419"/>
      <c r="I39" s="29">
        <f>ROUND('Exhibit A-2 State'!DO56,-2)</f>
        <v>5400700</v>
      </c>
      <c r="J39" s="419"/>
      <c r="K39" s="38">
        <f>ROUND(SUM(I39)-SUM(G39),1)</f>
        <v>700</v>
      </c>
      <c r="L39" s="363"/>
      <c r="M39" s="13"/>
      <c r="N39" s="363"/>
      <c r="P39" s="363"/>
      <c r="Q39" s="351"/>
      <c r="R39" s="363"/>
      <c r="S39" s="351"/>
      <c r="T39" s="363"/>
    </row>
    <row r="40" spans="1:35" ht="24.75" customHeight="1" thickBot="1">
      <c r="A40" s="86" t="s">
        <v>1031</v>
      </c>
      <c r="B40" s="57" t="s">
        <v>22</v>
      </c>
      <c r="C40" s="420">
        <f>ROUND(SUM(C36:C39),1)</f>
        <v>4666000</v>
      </c>
      <c r="D40" s="394"/>
      <c r="E40" s="420">
        <f>ROUND(SUM(E36:E39),1)</f>
        <v>4916000</v>
      </c>
      <c r="F40" s="394"/>
      <c r="G40" s="420">
        <f>ROUND(SUM(G36:G39),1)</f>
        <v>4887000</v>
      </c>
      <c r="H40" s="394"/>
      <c r="I40" s="421">
        <f>ROUND(SUM(I36:I39),1)</f>
        <v>5906100</v>
      </c>
      <c r="J40" s="394"/>
      <c r="K40" s="420">
        <f>ROUND(SUM(K36:K39),1)</f>
        <v>1019100</v>
      </c>
      <c r="L40" s="363"/>
      <c r="M40" s="150"/>
      <c r="N40" s="363"/>
      <c r="O40" s="88"/>
      <c r="P40" s="363"/>
      <c r="Q40" s="88"/>
      <c r="R40" s="363"/>
      <c r="S40" s="88"/>
      <c r="T40" s="363"/>
    </row>
    <row r="41" spans="1:35" ht="15.75" thickTop="1">
      <c r="A41" s="1"/>
      <c r="B41" s="2"/>
      <c r="C41" s="418"/>
      <c r="D41" s="415"/>
      <c r="E41" s="415"/>
      <c r="F41" s="415"/>
      <c r="G41" s="415"/>
      <c r="H41" s="416"/>
      <c r="I41" s="417"/>
      <c r="J41" s="416"/>
      <c r="K41" s="416"/>
      <c r="L41" s="351"/>
      <c r="M41" s="351"/>
      <c r="Q41" s="351"/>
      <c r="R41" s="351"/>
      <c r="S41" s="351"/>
      <c r="T41" s="351"/>
    </row>
    <row r="42" spans="1:35">
      <c r="A42" s="883"/>
      <c r="B42" s="2"/>
      <c r="C42" s="35"/>
      <c r="D42" s="415"/>
      <c r="E42" s="415"/>
      <c r="F42" s="415"/>
      <c r="G42" s="415"/>
      <c r="H42" s="416"/>
      <c r="I42" s="417"/>
      <c r="J42" s="416"/>
      <c r="K42" s="416"/>
      <c r="L42" s="351"/>
      <c r="M42" s="351"/>
      <c r="Q42" s="351"/>
      <c r="R42" s="351"/>
      <c r="S42" s="351"/>
      <c r="T42" s="351"/>
    </row>
    <row r="43" spans="1:35">
      <c r="A43" s="1"/>
      <c r="B43" s="2"/>
      <c r="C43" s="35"/>
      <c r="D43" s="415"/>
      <c r="E43" s="415"/>
      <c r="F43" s="415"/>
      <c r="G43" s="415"/>
      <c r="H43" s="416"/>
      <c r="I43" s="417"/>
      <c r="J43" s="416"/>
      <c r="K43" s="416"/>
      <c r="L43" s="351"/>
      <c r="M43" s="351"/>
      <c r="Q43" s="351"/>
      <c r="R43" s="351"/>
      <c r="S43" s="351"/>
      <c r="T43" s="351"/>
    </row>
    <row r="44" spans="1:35" ht="15.75">
      <c r="A44" s="666"/>
      <c r="C44" s="415"/>
      <c r="D44" s="415"/>
      <c r="E44" s="415"/>
      <c r="F44" s="415"/>
      <c r="G44" s="415"/>
      <c r="H44" s="416"/>
      <c r="I44" s="419"/>
      <c r="J44" s="416"/>
      <c r="K44" s="416"/>
      <c r="L44" s="351"/>
      <c r="M44" s="351"/>
      <c r="Q44" s="351"/>
      <c r="R44" s="351"/>
      <c r="S44" s="351"/>
      <c r="T44" s="351"/>
    </row>
    <row r="45" spans="1:35" ht="15.75">
      <c r="A45" s="666"/>
      <c r="C45" s="415"/>
      <c r="D45" s="415"/>
      <c r="E45" s="415"/>
      <c r="F45" s="415"/>
      <c r="G45" s="415"/>
      <c r="H45" s="416"/>
      <c r="I45" s="419"/>
      <c r="J45" s="416"/>
      <c r="K45" s="416"/>
      <c r="L45" s="351"/>
      <c r="M45" s="351"/>
    </row>
    <row r="46" spans="1:35">
      <c r="C46" s="415"/>
      <c r="D46" s="415"/>
      <c r="E46" s="415"/>
      <c r="F46" s="415"/>
      <c r="G46" s="415"/>
      <c r="H46" s="416"/>
      <c r="I46" s="419"/>
      <c r="J46" s="416"/>
      <c r="K46" s="416"/>
      <c r="L46" s="351"/>
      <c r="M46" s="351"/>
    </row>
    <row r="47" spans="1:35">
      <c r="C47" s="415"/>
      <c r="D47" s="415"/>
      <c r="E47" s="415"/>
      <c r="F47" s="415"/>
      <c r="G47" s="415"/>
      <c r="H47" s="416"/>
      <c r="I47" s="419"/>
      <c r="J47" s="416"/>
      <c r="K47" s="416"/>
      <c r="L47" s="351"/>
      <c r="M47" s="351"/>
    </row>
    <row r="48" spans="1:35">
      <c r="C48" s="415"/>
      <c r="D48" s="415"/>
      <c r="E48" s="415"/>
      <c r="F48" s="415"/>
      <c r="G48" s="415"/>
      <c r="H48" s="416"/>
      <c r="I48" s="419"/>
      <c r="J48" s="416"/>
      <c r="K48" s="416"/>
      <c r="L48" s="351"/>
      <c r="M48" s="351"/>
    </row>
    <row r="49" spans="3:13">
      <c r="C49" s="415"/>
      <c r="D49" s="415"/>
      <c r="E49" s="415"/>
      <c r="F49" s="415"/>
      <c r="G49" s="415"/>
      <c r="H49" s="416"/>
      <c r="I49" s="419"/>
      <c r="J49" s="416"/>
      <c r="K49" s="416"/>
      <c r="L49" s="351"/>
      <c r="M49" s="351"/>
    </row>
    <row r="50" spans="3:13">
      <c r="L50" s="351"/>
      <c r="M50" s="351"/>
    </row>
    <row r="51" spans="3:13">
      <c r="M51" s="351"/>
    </row>
  </sheetData>
  <mergeCells count="1">
    <mergeCell ref="C15:G15"/>
  </mergeCells>
  <pageMargins left="1" right="0.46" top="0.75" bottom="0.25" header="0.3" footer="0.25"/>
  <pageSetup scale="75" orientation="landscape" r:id="rId1"/>
  <headerFooter scaleWithDoc="0">
    <oddFooter>&amp;R&amp;8 14</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8"/>
  <sheetViews>
    <sheetView showGridLines="0" zoomScale="80" zoomScaleNormal="80" workbookViewId="0"/>
  </sheetViews>
  <sheetFormatPr defaultRowHeight="15"/>
  <cols>
    <col min="1" max="1" width="51" customWidth="1"/>
    <col min="2" max="2" width="2.109375" customWidth="1"/>
    <col min="3" max="3" width="14.109375" style="351" customWidth="1"/>
    <col min="4" max="4" width="2" style="351" customWidth="1"/>
    <col min="5" max="5" width="14.77734375" style="351" customWidth="1"/>
    <col min="6" max="6" width="2" style="351" customWidth="1"/>
    <col min="7" max="7" width="14.77734375" style="351" customWidth="1"/>
    <col min="8" max="8" width="2.109375" style="378" customWidth="1"/>
    <col min="9" max="9" width="14.77734375" style="379" customWidth="1"/>
    <col min="10" max="10" width="2.109375" style="378" customWidth="1"/>
    <col min="11" max="11" width="14.77734375" style="378" customWidth="1"/>
    <col min="12" max="13" width="3.77734375" style="378" customWidth="1"/>
    <col min="14" max="14" width="12.44140625" style="351" customWidth="1"/>
    <col min="15" max="15" width="2.109375" style="351" customWidth="1"/>
    <col min="16" max="16" width="12.5546875" style="351" customWidth="1"/>
    <col min="17" max="17" width="2.109375" style="378" customWidth="1"/>
    <col min="18" max="18" width="12.77734375" style="378" customWidth="1"/>
    <col min="19" max="19" width="2.109375" style="378" customWidth="1"/>
    <col min="20" max="20" width="12.77734375" style="378" customWidth="1"/>
    <col min="21" max="21" width="2" style="351" customWidth="1"/>
    <col min="22" max="22" width="11.77734375" style="351" customWidth="1"/>
    <col min="23" max="23" width="11.44140625" style="351" customWidth="1"/>
    <col min="24" max="24" width="1.77734375" style="351" customWidth="1"/>
    <col min="25" max="25" width="11.77734375" style="351" customWidth="1"/>
    <col min="26" max="26" width="2.109375" style="351" customWidth="1"/>
    <col min="27" max="27" width="11.44140625" style="351" customWidth="1"/>
    <col min="28" max="28" width="0.5546875" style="351" customWidth="1"/>
    <col min="29" max="29" width="2.109375" style="351" customWidth="1"/>
    <col min="30" max="30" width="10.5546875" style="351" customWidth="1"/>
    <col min="31" max="31" width="11.109375" style="351" customWidth="1"/>
    <col min="32" max="32" width="2.109375" style="351" customWidth="1"/>
    <col min="33" max="33" width="11.109375" style="351" customWidth="1"/>
    <col min="34" max="34" width="2.109375" style="351" customWidth="1"/>
    <col min="35" max="35" width="12.44140625" style="351" customWidth="1"/>
    <col min="36" max="40" width="8.77734375" style="351"/>
    <col min="41" max="41" width="8.77734375" style="378"/>
    <col min="255" max="255" width="51" customWidth="1"/>
    <col min="256" max="256" width="2.109375" customWidth="1"/>
    <col min="257" max="257" width="14.109375" customWidth="1"/>
    <col min="258" max="259" width="8.77734375" customWidth="1"/>
    <col min="260" max="260" width="2" customWidth="1"/>
    <col min="261" max="261" width="14.77734375" customWidth="1"/>
    <col min="262" max="262" width="2" customWidth="1"/>
    <col min="263" max="263" width="14.77734375" customWidth="1"/>
    <col min="264" max="264" width="2.109375" customWidth="1"/>
    <col min="265" max="265" width="14.77734375" customWidth="1"/>
    <col min="266" max="266" width="2.109375" customWidth="1"/>
    <col min="267" max="267" width="14.77734375" customWidth="1"/>
    <col min="268" max="269" width="3.77734375" customWidth="1"/>
    <col min="270" max="270" width="12.44140625" customWidth="1"/>
    <col min="271" max="271" width="2.109375" customWidth="1"/>
    <col min="272" max="272" width="12.5546875" customWidth="1"/>
    <col min="273" max="273" width="2.109375" customWidth="1"/>
    <col min="274" max="274" width="12.77734375" customWidth="1"/>
    <col min="275" max="275" width="2.109375" customWidth="1"/>
    <col min="276" max="276" width="12.77734375" customWidth="1"/>
    <col min="277" max="277" width="2" customWidth="1"/>
    <col min="278" max="278" width="11.77734375" customWidth="1"/>
    <col min="279" max="279" width="11.44140625" customWidth="1"/>
    <col min="280" max="280" width="1.77734375" customWidth="1"/>
    <col min="281" max="281" width="11.77734375" customWidth="1"/>
    <col min="282" max="282" width="2.109375" customWidth="1"/>
    <col min="283" max="283" width="11.44140625" customWidth="1"/>
    <col min="284" max="284" width="0.5546875" customWidth="1"/>
    <col min="285" max="285" width="2.109375" customWidth="1"/>
    <col min="286" max="286" width="10.5546875" customWidth="1"/>
    <col min="287" max="287" width="11.109375" customWidth="1"/>
    <col min="288" max="288" width="2.109375" customWidth="1"/>
    <col min="289" max="289" width="11.109375" customWidth="1"/>
    <col min="290" max="290" width="2.109375" customWidth="1"/>
    <col min="291" max="291" width="12.44140625" customWidth="1"/>
    <col min="511" max="511" width="51" customWidth="1"/>
    <col min="512" max="512" width="2.109375" customWidth="1"/>
    <col min="513" max="513" width="14.109375" customWidth="1"/>
    <col min="514" max="515" width="8.77734375" customWidth="1"/>
    <col min="516" max="516" width="2" customWidth="1"/>
    <col min="517" max="517" width="14.77734375" customWidth="1"/>
    <col min="518" max="518" width="2" customWidth="1"/>
    <col min="519" max="519" width="14.77734375" customWidth="1"/>
    <col min="520" max="520" width="2.109375" customWidth="1"/>
    <col min="521" max="521" width="14.77734375" customWidth="1"/>
    <col min="522" max="522" width="2.109375" customWidth="1"/>
    <col min="523" max="523" width="14.77734375" customWidth="1"/>
    <col min="524" max="525" width="3.77734375" customWidth="1"/>
    <col min="526" max="526" width="12.44140625" customWidth="1"/>
    <col min="527" max="527" width="2.109375" customWidth="1"/>
    <col min="528" max="528" width="12.5546875" customWidth="1"/>
    <col min="529" max="529" width="2.109375" customWidth="1"/>
    <col min="530" max="530" width="12.77734375" customWidth="1"/>
    <col min="531" max="531" width="2.109375" customWidth="1"/>
    <col min="532" max="532" width="12.77734375" customWidth="1"/>
    <col min="533" max="533" width="2" customWidth="1"/>
    <col min="534" max="534" width="11.77734375" customWidth="1"/>
    <col min="535" max="535" width="11.44140625" customWidth="1"/>
    <col min="536" max="536" width="1.77734375" customWidth="1"/>
    <col min="537" max="537" width="11.77734375" customWidth="1"/>
    <col min="538" max="538" width="2.109375" customWidth="1"/>
    <col min="539" max="539" width="11.44140625" customWidth="1"/>
    <col min="540" max="540" width="0.5546875" customWidth="1"/>
    <col min="541" max="541" width="2.109375" customWidth="1"/>
    <col min="542" max="542" width="10.5546875" customWidth="1"/>
    <col min="543" max="543" width="11.109375" customWidth="1"/>
    <col min="544" max="544" width="2.109375" customWidth="1"/>
    <col min="545" max="545" width="11.109375" customWidth="1"/>
    <col min="546" max="546" width="2.109375" customWidth="1"/>
    <col min="547" max="547" width="12.44140625" customWidth="1"/>
    <col min="767" max="767" width="51" customWidth="1"/>
    <col min="768" max="768" width="2.109375" customWidth="1"/>
    <col min="769" max="769" width="14.109375" customWidth="1"/>
    <col min="770" max="771" width="8.77734375" customWidth="1"/>
    <col min="772" max="772" width="2" customWidth="1"/>
    <col min="773" max="773" width="14.77734375" customWidth="1"/>
    <col min="774" max="774" width="2" customWidth="1"/>
    <col min="775" max="775" width="14.77734375" customWidth="1"/>
    <col min="776" max="776" width="2.109375" customWidth="1"/>
    <col min="777" max="777" width="14.77734375" customWidth="1"/>
    <col min="778" max="778" width="2.109375" customWidth="1"/>
    <col min="779" max="779" width="14.77734375" customWidth="1"/>
    <col min="780" max="781" width="3.77734375" customWidth="1"/>
    <col min="782" max="782" width="12.44140625" customWidth="1"/>
    <col min="783" max="783" width="2.109375" customWidth="1"/>
    <col min="784" max="784" width="12.5546875" customWidth="1"/>
    <col min="785" max="785" width="2.109375" customWidth="1"/>
    <col min="786" max="786" width="12.77734375" customWidth="1"/>
    <col min="787" max="787" width="2.109375" customWidth="1"/>
    <col min="788" max="788" width="12.77734375" customWidth="1"/>
    <col min="789" max="789" width="2" customWidth="1"/>
    <col min="790" max="790" width="11.77734375" customWidth="1"/>
    <col min="791" max="791" width="11.44140625" customWidth="1"/>
    <col min="792" max="792" width="1.77734375" customWidth="1"/>
    <col min="793" max="793" width="11.77734375" customWidth="1"/>
    <col min="794" max="794" width="2.109375" customWidth="1"/>
    <col min="795" max="795" width="11.44140625" customWidth="1"/>
    <col min="796" max="796" width="0.5546875" customWidth="1"/>
    <col min="797" max="797" width="2.109375" customWidth="1"/>
    <col min="798" max="798" width="10.5546875" customWidth="1"/>
    <col min="799" max="799" width="11.109375" customWidth="1"/>
    <col min="800" max="800" width="2.109375" customWidth="1"/>
    <col min="801" max="801" width="11.109375" customWidth="1"/>
    <col min="802" max="802" width="2.109375" customWidth="1"/>
    <col min="803" max="803" width="12.44140625" customWidth="1"/>
    <col min="1023" max="1023" width="51" customWidth="1"/>
    <col min="1024" max="1024" width="2.109375" customWidth="1"/>
    <col min="1025" max="1025" width="14.109375" customWidth="1"/>
    <col min="1026" max="1027" width="8.77734375" customWidth="1"/>
    <col min="1028" max="1028" width="2" customWidth="1"/>
    <col min="1029" max="1029" width="14.77734375" customWidth="1"/>
    <col min="1030" max="1030" width="2" customWidth="1"/>
    <col min="1031" max="1031" width="14.77734375" customWidth="1"/>
    <col min="1032" max="1032" width="2.109375" customWidth="1"/>
    <col min="1033" max="1033" width="14.77734375" customWidth="1"/>
    <col min="1034" max="1034" width="2.109375" customWidth="1"/>
    <col min="1035" max="1035" width="14.77734375" customWidth="1"/>
    <col min="1036" max="1037" width="3.77734375" customWidth="1"/>
    <col min="1038" max="1038" width="12.44140625" customWidth="1"/>
    <col min="1039" max="1039" width="2.109375" customWidth="1"/>
    <col min="1040" max="1040" width="12.5546875" customWidth="1"/>
    <col min="1041" max="1041" width="2.109375" customWidth="1"/>
    <col min="1042" max="1042" width="12.77734375" customWidth="1"/>
    <col min="1043" max="1043" width="2.109375" customWidth="1"/>
    <col min="1044" max="1044" width="12.77734375" customWidth="1"/>
    <col min="1045" max="1045" width="2" customWidth="1"/>
    <col min="1046" max="1046" width="11.77734375" customWidth="1"/>
    <col min="1047" max="1047" width="11.44140625" customWidth="1"/>
    <col min="1048" max="1048" width="1.77734375" customWidth="1"/>
    <col min="1049" max="1049" width="11.77734375" customWidth="1"/>
    <col min="1050" max="1050" width="2.109375" customWidth="1"/>
    <col min="1051" max="1051" width="11.44140625" customWidth="1"/>
    <col min="1052" max="1052" width="0.5546875" customWidth="1"/>
    <col min="1053" max="1053" width="2.109375" customWidth="1"/>
    <col min="1054" max="1054" width="10.5546875" customWidth="1"/>
    <col min="1055" max="1055" width="11.109375" customWidth="1"/>
    <col min="1056" max="1056" width="2.109375" customWidth="1"/>
    <col min="1057" max="1057" width="11.109375" customWidth="1"/>
    <col min="1058" max="1058" width="2.109375" customWidth="1"/>
    <col min="1059" max="1059" width="12.44140625" customWidth="1"/>
    <col min="1279" max="1279" width="51" customWidth="1"/>
    <col min="1280" max="1280" width="2.109375" customWidth="1"/>
    <col min="1281" max="1281" width="14.109375" customWidth="1"/>
    <col min="1282" max="1283" width="8.77734375" customWidth="1"/>
    <col min="1284" max="1284" width="2" customWidth="1"/>
    <col min="1285" max="1285" width="14.77734375" customWidth="1"/>
    <col min="1286" max="1286" width="2" customWidth="1"/>
    <col min="1287" max="1287" width="14.77734375" customWidth="1"/>
    <col min="1288" max="1288" width="2.109375" customWidth="1"/>
    <col min="1289" max="1289" width="14.77734375" customWidth="1"/>
    <col min="1290" max="1290" width="2.109375" customWidth="1"/>
    <col min="1291" max="1291" width="14.77734375" customWidth="1"/>
    <col min="1292" max="1293" width="3.77734375" customWidth="1"/>
    <col min="1294" max="1294" width="12.44140625" customWidth="1"/>
    <col min="1295" max="1295" width="2.109375" customWidth="1"/>
    <col min="1296" max="1296" width="12.5546875" customWidth="1"/>
    <col min="1297" max="1297" width="2.109375" customWidth="1"/>
    <col min="1298" max="1298" width="12.77734375" customWidth="1"/>
    <col min="1299" max="1299" width="2.109375" customWidth="1"/>
    <col min="1300" max="1300" width="12.77734375" customWidth="1"/>
    <col min="1301" max="1301" width="2" customWidth="1"/>
    <col min="1302" max="1302" width="11.77734375" customWidth="1"/>
    <col min="1303" max="1303" width="11.44140625" customWidth="1"/>
    <col min="1304" max="1304" width="1.77734375" customWidth="1"/>
    <col min="1305" max="1305" width="11.77734375" customWidth="1"/>
    <col min="1306" max="1306" width="2.109375" customWidth="1"/>
    <col min="1307" max="1307" width="11.44140625" customWidth="1"/>
    <col min="1308" max="1308" width="0.5546875" customWidth="1"/>
    <col min="1309" max="1309" width="2.109375" customWidth="1"/>
    <col min="1310" max="1310" width="10.5546875" customWidth="1"/>
    <col min="1311" max="1311" width="11.109375" customWidth="1"/>
    <col min="1312" max="1312" width="2.109375" customWidth="1"/>
    <col min="1313" max="1313" width="11.109375" customWidth="1"/>
    <col min="1314" max="1314" width="2.109375" customWidth="1"/>
    <col min="1315" max="1315" width="12.44140625" customWidth="1"/>
    <col min="1535" max="1535" width="51" customWidth="1"/>
    <col min="1536" max="1536" width="2.109375" customWidth="1"/>
    <col min="1537" max="1537" width="14.109375" customWidth="1"/>
    <col min="1538" max="1539" width="8.77734375" customWidth="1"/>
    <col min="1540" max="1540" width="2" customWidth="1"/>
    <col min="1541" max="1541" width="14.77734375" customWidth="1"/>
    <col min="1542" max="1542" width="2" customWidth="1"/>
    <col min="1543" max="1543" width="14.77734375" customWidth="1"/>
    <col min="1544" max="1544" width="2.109375" customWidth="1"/>
    <col min="1545" max="1545" width="14.77734375" customWidth="1"/>
    <col min="1546" max="1546" width="2.109375" customWidth="1"/>
    <col min="1547" max="1547" width="14.77734375" customWidth="1"/>
    <col min="1548" max="1549" width="3.77734375" customWidth="1"/>
    <col min="1550" max="1550" width="12.44140625" customWidth="1"/>
    <col min="1551" max="1551" width="2.109375" customWidth="1"/>
    <col min="1552" max="1552" width="12.5546875" customWidth="1"/>
    <col min="1553" max="1553" width="2.109375" customWidth="1"/>
    <col min="1554" max="1554" width="12.77734375" customWidth="1"/>
    <col min="1555" max="1555" width="2.109375" customWidth="1"/>
    <col min="1556" max="1556" width="12.77734375" customWidth="1"/>
    <col min="1557" max="1557" width="2" customWidth="1"/>
    <col min="1558" max="1558" width="11.77734375" customWidth="1"/>
    <col min="1559" max="1559" width="11.44140625" customWidth="1"/>
    <col min="1560" max="1560" width="1.77734375" customWidth="1"/>
    <col min="1561" max="1561" width="11.77734375" customWidth="1"/>
    <col min="1562" max="1562" width="2.109375" customWidth="1"/>
    <col min="1563" max="1563" width="11.44140625" customWidth="1"/>
    <col min="1564" max="1564" width="0.5546875" customWidth="1"/>
    <col min="1565" max="1565" width="2.109375" customWidth="1"/>
    <col min="1566" max="1566" width="10.5546875" customWidth="1"/>
    <col min="1567" max="1567" width="11.109375" customWidth="1"/>
    <col min="1568" max="1568" width="2.109375" customWidth="1"/>
    <col min="1569" max="1569" width="11.109375" customWidth="1"/>
    <col min="1570" max="1570" width="2.109375" customWidth="1"/>
    <col min="1571" max="1571" width="12.44140625" customWidth="1"/>
    <col min="1791" max="1791" width="51" customWidth="1"/>
    <col min="1792" max="1792" width="2.109375" customWidth="1"/>
    <col min="1793" max="1793" width="14.109375" customWidth="1"/>
    <col min="1794" max="1795" width="8.77734375" customWidth="1"/>
    <col min="1796" max="1796" width="2" customWidth="1"/>
    <col min="1797" max="1797" width="14.77734375" customWidth="1"/>
    <col min="1798" max="1798" width="2" customWidth="1"/>
    <col min="1799" max="1799" width="14.77734375" customWidth="1"/>
    <col min="1800" max="1800" width="2.109375" customWidth="1"/>
    <col min="1801" max="1801" width="14.77734375" customWidth="1"/>
    <col min="1802" max="1802" width="2.109375" customWidth="1"/>
    <col min="1803" max="1803" width="14.77734375" customWidth="1"/>
    <col min="1804" max="1805" width="3.77734375" customWidth="1"/>
    <col min="1806" max="1806" width="12.44140625" customWidth="1"/>
    <col min="1807" max="1807" width="2.109375" customWidth="1"/>
    <col min="1808" max="1808" width="12.5546875" customWidth="1"/>
    <col min="1809" max="1809" width="2.109375" customWidth="1"/>
    <col min="1810" max="1810" width="12.77734375" customWidth="1"/>
    <col min="1811" max="1811" width="2.109375" customWidth="1"/>
    <col min="1812" max="1812" width="12.77734375" customWidth="1"/>
    <col min="1813" max="1813" width="2" customWidth="1"/>
    <col min="1814" max="1814" width="11.77734375" customWidth="1"/>
    <col min="1815" max="1815" width="11.44140625" customWidth="1"/>
    <col min="1816" max="1816" width="1.77734375" customWidth="1"/>
    <col min="1817" max="1817" width="11.77734375" customWidth="1"/>
    <col min="1818" max="1818" width="2.109375" customWidth="1"/>
    <col min="1819" max="1819" width="11.44140625" customWidth="1"/>
    <col min="1820" max="1820" width="0.5546875" customWidth="1"/>
    <col min="1821" max="1821" width="2.109375" customWidth="1"/>
    <col min="1822" max="1822" width="10.5546875" customWidth="1"/>
    <col min="1823" max="1823" width="11.109375" customWidth="1"/>
    <col min="1824" max="1824" width="2.109375" customWidth="1"/>
    <col min="1825" max="1825" width="11.109375" customWidth="1"/>
    <col min="1826" max="1826" width="2.109375" customWidth="1"/>
    <col min="1827" max="1827" width="12.44140625" customWidth="1"/>
    <col min="2047" max="2047" width="51" customWidth="1"/>
    <col min="2048" max="2048" width="2.109375" customWidth="1"/>
    <col min="2049" max="2049" width="14.109375" customWidth="1"/>
    <col min="2050" max="2051" width="8.77734375" customWidth="1"/>
    <col min="2052" max="2052" width="2" customWidth="1"/>
    <col min="2053" max="2053" width="14.77734375" customWidth="1"/>
    <col min="2054" max="2054" width="2" customWidth="1"/>
    <col min="2055" max="2055" width="14.77734375" customWidth="1"/>
    <col min="2056" max="2056" width="2.109375" customWidth="1"/>
    <col min="2057" max="2057" width="14.77734375" customWidth="1"/>
    <col min="2058" max="2058" width="2.109375" customWidth="1"/>
    <col min="2059" max="2059" width="14.77734375" customWidth="1"/>
    <col min="2060" max="2061" width="3.77734375" customWidth="1"/>
    <col min="2062" max="2062" width="12.44140625" customWidth="1"/>
    <col min="2063" max="2063" width="2.109375" customWidth="1"/>
    <col min="2064" max="2064" width="12.5546875" customWidth="1"/>
    <col min="2065" max="2065" width="2.109375" customWidth="1"/>
    <col min="2066" max="2066" width="12.77734375" customWidth="1"/>
    <col min="2067" max="2067" width="2.109375" customWidth="1"/>
    <col min="2068" max="2068" width="12.77734375" customWidth="1"/>
    <col min="2069" max="2069" width="2" customWidth="1"/>
    <col min="2070" max="2070" width="11.77734375" customWidth="1"/>
    <col min="2071" max="2071" width="11.44140625" customWidth="1"/>
    <col min="2072" max="2072" width="1.77734375" customWidth="1"/>
    <col min="2073" max="2073" width="11.77734375" customWidth="1"/>
    <col min="2074" max="2074" width="2.109375" customWidth="1"/>
    <col min="2075" max="2075" width="11.44140625" customWidth="1"/>
    <col min="2076" max="2076" width="0.5546875" customWidth="1"/>
    <col min="2077" max="2077" width="2.109375" customWidth="1"/>
    <col min="2078" max="2078" width="10.5546875" customWidth="1"/>
    <col min="2079" max="2079" width="11.109375" customWidth="1"/>
    <col min="2080" max="2080" width="2.109375" customWidth="1"/>
    <col min="2081" max="2081" width="11.109375" customWidth="1"/>
    <col min="2082" max="2082" width="2.109375" customWidth="1"/>
    <col min="2083" max="2083" width="12.44140625" customWidth="1"/>
    <col min="2303" max="2303" width="51" customWidth="1"/>
    <col min="2304" max="2304" width="2.109375" customWidth="1"/>
    <col min="2305" max="2305" width="14.109375" customWidth="1"/>
    <col min="2306" max="2307" width="8.77734375" customWidth="1"/>
    <col min="2308" max="2308" width="2" customWidth="1"/>
    <col min="2309" max="2309" width="14.77734375" customWidth="1"/>
    <col min="2310" max="2310" width="2" customWidth="1"/>
    <col min="2311" max="2311" width="14.77734375" customWidth="1"/>
    <col min="2312" max="2312" width="2.109375" customWidth="1"/>
    <col min="2313" max="2313" width="14.77734375" customWidth="1"/>
    <col min="2314" max="2314" width="2.109375" customWidth="1"/>
    <col min="2315" max="2315" width="14.77734375" customWidth="1"/>
    <col min="2316" max="2317" width="3.77734375" customWidth="1"/>
    <col min="2318" max="2318" width="12.44140625" customWidth="1"/>
    <col min="2319" max="2319" width="2.109375" customWidth="1"/>
    <col min="2320" max="2320" width="12.5546875" customWidth="1"/>
    <col min="2321" max="2321" width="2.109375" customWidth="1"/>
    <col min="2322" max="2322" width="12.77734375" customWidth="1"/>
    <col min="2323" max="2323" width="2.109375" customWidth="1"/>
    <col min="2324" max="2324" width="12.77734375" customWidth="1"/>
    <col min="2325" max="2325" width="2" customWidth="1"/>
    <col min="2326" max="2326" width="11.77734375" customWidth="1"/>
    <col min="2327" max="2327" width="11.44140625" customWidth="1"/>
    <col min="2328" max="2328" width="1.77734375" customWidth="1"/>
    <col min="2329" max="2329" width="11.77734375" customWidth="1"/>
    <col min="2330" max="2330" width="2.109375" customWidth="1"/>
    <col min="2331" max="2331" width="11.44140625" customWidth="1"/>
    <col min="2332" max="2332" width="0.5546875" customWidth="1"/>
    <col min="2333" max="2333" width="2.109375" customWidth="1"/>
    <col min="2334" max="2334" width="10.5546875" customWidth="1"/>
    <col min="2335" max="2335" width="11.109375" customWidth="1"/>
    <col min="2336" max="2336" width="2.109375" customWidth="1"/>
    <col min="2337" max="2337" width="11.109375" customWidth="1"/>
    <col min="2338" max="2338" width="2.109375" customWidth="1"/>
    <col min="2339" max="2339" width="12.44140625" customWidth="1"/>
    <col min="2559" max="2559" width="51" customWidth="1"/>
    <col min="2560" max="2560" width="2.109375" customWidth="1"/>
    <col min="2561" max="2561" width="14.109375" customWidth="1"/>
    <col min="2562" max="2563" width="8.77734375" customWidth="1"/>
    <col min="2564" max="2564" width="2" customWidth="1"/>
    <col min="2565" max="2565" width="14.77734375" customWidth="1"/>
    <col min="2566" max="2566" width="2" customWidth="1"/>
    <col min="2567" max="2567" width="14.77734375" customWidth="1"/>
    <col min="2568" max="2568" width="2.109375" customWidth="1"/>
    <col min="2569" max="2569" width="14.77734375" customWidth="1"/>
    <col min="2570" max="2570" width="2.109375" customWidth="1"/>
    <col min="2571" max="2571" width="14.77734375" customWidth="1"/>
    <col min="2572" max="2573" width="3.77734375" customWidth="1"/>
    <col min="2574" max="2574" width="12.44140625" customWidth="1"/>
    <col min="2575" max="2575" width="2.109375" customWidth="1"/>
    <col min="2576" max="2576" width="12.5546875" customWidth="1"/>
    <col min="2577" max="2577" width="2.109375" customWidth="1"/>
    <col min="2578" max="2578" width="12.77734375" customWidth="1"/>
    <col min="2579" max="2579" width="2.109375" customWidth="1"/>
    <col min="2580" max="2580" width="12.77734375" customWidth="1"/>
    <col min="2581" max="2581" width="2" customWidth="1"/>
    <col min="2582" max="2582" width="11.77734375" customWidth="1"/>
    <col min="2583" max="2583" width="11.44140625" customWidth="1"/>
    <col min="2584" max="2584" width="1.77734375" customWidth="1"/>
    <col min="2585" max="2585" width="11.77734375" customWidth="1"/>
    <col min="2586" max="2586" width="2.109375" customWidth="1"/>
    <col min="2587" max="2587" width="11.44140625" customWidth="1"/>
    <col min="2588" max="2588" width="0.5546875" customWidth="1"/>
    <col min="2589" max="2589" width="2.109375" customWidth="1"/>
    <col min="2590" max="2590" width="10.5546875" customWidth="1"/>
    <col min="2591" max="2591" width="11.109375" customWidth="1"/>
    <col min="2592" max="2592" width="2.109375" customWidth="1"/>
    <col min="2593" max="2593" width="11.109375" customWidth="1"/>
    <col min="2594" max="2594" width="2.109375" customWidth="1"/>
    <col min="2595" max="2595" width="12.44140625" customWidth="1"/>
    <col min="2815" max="2815" width="51" customWidth="1"/>
    <col min="2816" max="2816" width="2.109375" customWidth="1"/>
    <col min="2817" max="2817" width="14.109375" customWidth="1"/>
    <col min="2818" max="2819" width="8.77734375" customWidth="1"/>
    <col min="2820" max="2820" width="2" customWidth="1"/>
    <col min="2821" max="2821" width="14.77734375" customWidth="1"/>
    <col min="2822" max="2822" width="2" customWidth="1"/>
    <col min="2823" max="2823" width="14.77734375" customWidth="1"/>
    <col min="2824" max="2824" width="2.109375" customWidth="1"/>
    <col min="2825" max="2825" width="14.77734375" customWidth="1"/>
    <col min="2826" max="2826" width="2.109375" customWidth="1"/>
    <col min="2827" max="2827" width="14.77734375" customWidth="1"/>
    <col min="2828" max="2829" width="3.77734375" customWidth="1"/>
    <col min="2830" max="2830" width="12.44140625" customWidth="1"/>
    <col min="2831" max="2831" width="2.109375" customWidth="1"/>
    <col min="2832" max="2832" width="12.5546875" customWidth="1"/>
    <col min="2833" max="2833" width="2.109375" customWidth="1"/>
    <col min="2834" max="2834" width="12.77734375" customWidth="1"/>
    <col min="2835" max="2835" width="2.109375" customWidth="1"/>
    <col min="2836" max="2836" width="12.77734375" customWidth="1"/>
    <col min="2837" max="2837" width="2" customWidth="1"/>
    <col min="2838" max="2838" width="11.77734375" customWidth="1"/>
    <col min="2839" max="2839" width="11.44140625" customWidth="1"/>
    <col min="2840" max="2840" width="1.77734375" customWidth="1"/>
    <col min="2841" max="2841" width="11.77734375" customWidth="1"/>
    <col min="2842" max="2842" width="2.109375" customWidth="1"/>
    <col min="2843" max="2843" width="11.44140625" customWidth="1"/>
    <col min="2844" max="2844" width="0.5546875" customWidth="1"/>
    <col min="2845" max="2845" width="2.109375" customWidth="1"/>
    <col min="2846" max="2846" width="10.5546875" customWidth="1"/>
    <col min="2847" max="2847" width="11.109375" customWidth="1"/>
    <col min="2848" max="2848" width="2.109375" customWidth="1"/>
    <col min="2849" max="2849" width="11.109375" customWidth="1"/>
    <col min="2850" max="2850" width="2.109375" customWidth="1"/>
    <col min="2851" max="2851" width="12.44140625" customWidth="1"/>
    <col min="3071" max="3071" width="51" customWidth="1"/>
    <col min="3072" max="3072" width="2.109375" customWidth="1"/>
    <col min="3073" max="3073" width="14.109375" customWidth="1"/>
    <col min="3074" max="3075" width="8.77734375" customWidth="1"/>
    <col min="3076" max="3076" width="2" customWidth="1"/>
    <col min="3077" max="3077" width="14.77734375" customWidth="1"/>
    <col min="3078" max="3078" width="2" customWidth="1"/>
    <col min="3079" max="3079" width="14.77734375" customWidth="1"/>
    <col min="3080" max="3080" width="2.109375" customWidth="1"/>
    <col min="3081" max="3081" width="14.77734375" customWidth="1"/>
    <col min="3082" max="3082" width="2.109375" customWidth="1"/>
    <col min="3083" max="3083" width="14.77734375" customWidth="1"/>
    <col min="3084" max="3085" width="3.77734375" customWidth="1"/>
    <col min="3086" max="3086" width="12.44140625" customWidth="1"/>
    <col min="3087" max="3087" width="2.109375" customWidth="1"/>
    <col min="3088" max="3088" width="12.5546875" customWidth="1"/>
    <col min="3089" max="3089" width="2.109375" customWidth="1"/>
    <col min="3090" max="3090" width="12.77734375" customWidth="1"/>
    <col min="3091" max="3091" width="2.109375" customWidth="1"/>
    <col min="3092" max="3092" width="12.77734375" customWidth="1"/>
    <col min="3093" max="3093" width="2" customWidth="1"/>
    <col min="3094" max="3094" width="11.77734375" customWidth="1"/>
    <col min="3095" max="3095" width="11.44140625" customWidth="1"/>
    <col min="3096" max="3096" width="1.77734375" customWidth="1"/>
    <col min="3097" max="3097" width="11.77734375" customWidth="1"/>
    <col min="3098" max="3098" width="2.109375" customWidth="1"/>
    <col min="3099" max="3099" width="11.44140625" customWidth="1"/>
    <col min="3100" max="3100" width="0.5546875" customWidth="1"/>
    <col min="3101" max="3101" width="2.109375" customWidth="1"/>
    <col min="3102" max="3102" width="10.5546875" customWidth="1"/>
    <col min="3103" max="3103" width="11.109375" customWidth="1"/>
    <col min="3104" max="3104" width="2.109375" customWidth="1"/>
    <col min="3105" max="3105" width="11.109375" customWidth="1"/>
    <col min="3106" max="3106" width="2.109375" customWidth="1"/>
    <col min="3107" max="3107" width="12.44140625" customWidth="1"/>
    <col min="3327" max="3327" width="51" customWidth="1"/>
    <col min="3328" max="3328" width="2.109375" customWidth="1"/>
    <col min="3329" max="3329" width="14.109375" customWidth="1"/>
    <col min="3330" max="3331" width="8.77734375" customWidth="1"/>
    <col min="3332" max="3332" width="2" customWidth="1"/>
    <col min="3333" max="3333" width="14.77734375" customWidth="1"/>
    <col min="3334" max="3334" width="2" customWidth="1"/>
    <col min="3335" max="3335" width="14.77734375" customWidth="1"/>
    <col min="3336" max="3336" width="2.109375" customWidth="1"/>
    <col min="3337" max="3337" width="14.77734375" customWidth="1"/>
    <col min="3338" max="3338" width="2.109375" customWidth="1"/>
    <col min="3339" max="3339" width="14.77734375" customWidth="1"/>
    <col min="3340" max="3341" width="3.77734375" customWidth="1"/>
    <col min="3342" max="3342" width="12.44140625" customWidth="1"/>
    <col min="3343" max="3343" width="2.109375" customWidth="1"/>
    <col min="3344" max="3344" width="12.5546875" customWidth="1"/>
    <col min="3345" max="3345" width="2.109375" customWidth="1"/>
    <col min="3346" max="3346" width="12.77734375" customWidth="1"/>
    <col min="3347" max="3347" width="2.109375" customWidth="1"/>
    <col min="3348" max="3348" width="12.77734375" customWidth="1"/>
    <col min="3349" max="3349" width="2" customWidth="1"/>
    <col min="3350" max="3350" width="11.77734375" customWidth="1"/>
    <col min="3351" max="3351" width="11.44140625" customWidth="1"/>
    <col min="3352" max="3352" width="1.77734375" customWidth="1"/>
    <col min="3353" max="3353" width="11.77734375" customWidth="1"/>
    <col min="3354" max="3354" width="2.109375" customWidth="1"/>
    <col min="3355" max="3355" width="11.44140625" customWidth="1"/>
    <col min="3356" max="3356" width="0.5546875" customWidth="1"/>
    <col min="3357" max="3357" width="2.109375" customWidth="1"/>
    <col min="3358" max="3358" width="10.5546875" customWidth="1"/>
    <col min="3359" max="3359" width="11.109375" customWidth="1"/>
    <col min="3360" max="3360" width="2.109375" customWidth="1"/>
    <col min="3361" max="3361" width="11.109375" customWidth="1"/>
    <col min="3362" max="3362" width="2.109375" customWidth="1"/>
    <col min="3363" max="3363" width="12.44140625" customWidth="1"/>
    <col min="3583" max="3583" width="51" customWidth="1"/>
    <col min="3584" max="3584" width="2.109375" customWidth="1"/>
    <col min="3585" max="3585" width="14.109375" customWidth="1"/>
    <col min="3586" max="3587" width="8.77734375" customWidth="1"/>
    <col min="3588" max="3588" width="2" customWidth="1"/>
    <col min="3589" max="3589" width="14.77734375" customWidth="1"/>
    <col min="3590" max="3590" width="2" customWidth="1"/>
    <col min="3591" max="3591" width="14.77734375" customWidth="1"/>
    <col min="3592" max="3592" width="2.109375" customWidth="1"/>
    <col min="3593" max="3593" width="14.77734375" customWidth="1"/>
    <col min="3594" max="3594" width="2.109375" customWidth="1"/>
    <col min="3595" max="3595" width="14.77734375" customWidth="1"/>
    <col min="3596" max="3597" width="3.77734375" customWidth="1"/>
    <col min="3598" max="3598" width="12.44140625" customWidth="1"/>
    <col min="3599" max="3599" width="2.109375" customWidth="1"/>
    <col min="3600" max="3600" width="12.5546875" customWidth="1"/>
    <col min="3601" max="3601" width="2.109375" customWidth="1"/>
    <col min="3602" max="3602" width="12.77734375" customWidth="1"/>
    <col min="3603" max="3603" width="2.109375" customWidth="1"/>
    <col min="3604" max="3604" width="12.77734375" customWidth="1"/>
    <col min="3605" max="3605" width="2" customWidth="1"/>
    <col min="3606" max="3606" width="11.77734375" customWidth="1"/>
    <col min="3607" max="3607" width="11.44140625" customWidth="1"/>
    <col min="3608" max="3608" width="1.77734375" customWidth="1"/>
    <col min="3609" max="3609" width="11.77734375" customWidth="1"/>
    <col min="3610" max="3610" width="2.109375" customWidth="1"/>
    <col min="3611" max="3611" width="11.44140625" customWidth="1"/>
    <col min="3612" max="3612" width="0.5546875" customWidth="1"/>
    <col min="3613" max="3613" width="2.109375" customWidth="1"/>
    <col min="3614" max="3614" width="10.5546875" customWidth="1"/>
    <col min="3615" max="3615" width="11.109375" customWidth="1"/>
    <col min="3616" max="3616" width="2.109375" customWidth="1"/>
    <col min="3617" max="3617" width="11.109375" customWidth="1"/>
    <col min="3618" max="3618" width="2.109375" customWidth="1"/>
    <col min="3619" max="3619" width="12.44140625" customWidth="1"/>
    <col min="3839" max="3839" width="51" customWidth="1"/>
    <col min="3840" max="3840" width="2.109375" customWidth="1"/>
    <col min="3841" max="3841" width="14.109375" customWidth="1"/>
    <col min="3842" max="3843" width="8.77734375" customWidth="1"/>
    <col min="3844" max="3844" width="2" customWidth="1"/>
    <col min="3845" max="3845" width="14.77734375" customWidth="1"/>
    <col min="3846" max="3846" width="2" customWidth="1"/>
    <col min="3847" max="3847" width="14.77734375" customWidth="1"/>
    <col min="3848" max="3848" width="2.109375" customWidth="1"/>
    <col min="3849" max="3849" width="14.77734375" customWidth="1"/>
    <col min="3850" max="3850" width="2.109375" customWidth="1"/>
    <col min="3851" max="3851" width="14.77734375" customWidth="1"/>
    <col min="3852" max="3853" width="3.77734375" customWidth="1"/>
    <col min="3854" max="3854" width="12.44140625" customWidth="1"/>
    <col min="3855" max="3855" width="2.109375" customWidth="1"/>
    <col min="3856" max="3856" width="12.5546875" customWidth="1"/>
    <col min="3857" max="3857" width="2.109375" customWidth="1"/>
    <col min="3858" max="3858" width="12.77734375" customWidth="1"/>
    <col min="3859" max="3859" width="2.109375" customWidth="1"/>
    <col min="3860" max="3860" width="12.77734375" customWidth="1"/>
    <col min="3861" max="3861" width="2" customWidth="1"/>
    <col min="3862" max="3862" width="11.77734375" customWidth="1"/>
    <col min="3863" max="3863" width="11.44140625" customWidth="1"/>
    <col min="3864" max="3864" width="1.77734375" customWidth="1"/>
    <col min="3865" max="3865" width="11.77734375" customWidth="1"/>
    <col min="3866" max="3866" width="2.109375" customWidth="1"/>
    <col min="3867" max="3867" width="11.44140625" customWidth="1"/>
    <col min="3868" max="3868" width="0.5546875" customWidth="1"/>
    <col min="3869" max="3869" width="2.109375" customWidth="1"/>
    <col min="3870" max="3870" width="10.5546875" customWidth="1"/>
    <col min="3871" max="3871" width="11.109375" customWidth="1"/>
    <col min="3872" max="3872" width="2.109375" customWidth="1"/>
    <col min="3873" max="3873" width="11.109375" customWidth="1"/>
    <col min="3874" max="3874" width="2.109375" customWidth="1"/>
    <col min="3875" max="3875" width="12.44140625" customWidth="1"/>
    <col min="4095" max="4095" width="51" customWidth="1"/>
    <col min="4096" max="4096" width="2.109375" customWidth="1"/>
    <col min="4097" max="4097" width="14.109375" customWidth="1"/>
    <col min="4098" max="4099" width="8.77734375" customWidth="1"/>
    <col min="4100" max="4100" width="2" customWidth="1"/>
    <col min="4101" max="4101" width="14.77734375" customWidth="1"/>
    <col min="4102" max="4102" width="2" customWidth="1"/>
    <col min="4103" max="4103" width="14.77734375" customWidth="1"/>
    <col min="4104" max="4104" width="2.109375" customWidth="1"/>
    <col min="4105" max="4105" width="14.77734375" customWidth="1"/>
    <col min="4106" max="4106" width="2.109375" customWidth="1"/>
    <col min="4107" max="4107" width="14.77734375" customWidth="1"/>
    <col min="4108" max="4109" width="3.77734375" customWidth="1"/>
    <col min="4110" max="4110" width="12.44140625" customWidth="1"/>
    <col min="4111" max="4111" width="2.109375" customWidth="1"/>
    <col min="4112" max="4112" width="12.5546875" customWidth="1"/>
    <col min="4113" max="4113" width="2.109375" customWidth="1"/>
    <col min="4114" max="4114" width="12.77734375" customWidth="1"/>
    <col min="4115" max="4115" width="2.109375" customWidth="1"/>
    <col min="4116" max="4116" width="12.77734375" customWidth="1"/>
    <col min="4117" max="4117" width="2" customWidth="1"/>
    <col min="4118" max="4118" width="11.77734375" customWidth="1"/>
    <col min="4119" max="4119" width="11.44140625" customWidth="1"/>
    <col min="4120" max="4120" width="1.77734375" customWidth="1"/>
    <col min="4121" max="4121" width="11.77734375" customWidth="1"/>
    <col min="4122" max="4122" width="2.109375" customWidth="1"/>
    <col min="4123" max="4123" width="11.44140625" customWidth="1"/>
    <col min="4124" max="4124" width="0.5546875" customWidth="1"/>
    <col min="4125" max="4125" width="2.109375" customWidth="1"/>
    <col min="4126" max="4126" width="10.5546875" customWidth="1"/>
    <col min="4127" max="4127" width="11.109375" customWidth="1"/>
    <col min="4128" max="4128" width="2.109375" customWidth="1"/>
    <col min="4129" max="4129" width="11.109375" customWidth="1"/>
    <col min="4130" max="4130" width="2.109375" customWidth="1"/>
    <col min="4131" max="4131" width="12.44140625" customWidth="1"/>
    <col min="4351" max="4351" width="51" customWidth="1"/>
    <col min="4352" max="4352" width="2.109375" customWidth="1"/>
    <col min="4353" max="4353" width="14.109375" customWidth="1"/>
    <col min="4354" max="4355" width="8.77734375" customWidth="1"/>
    <col min="4356" max="4356" width="2" customWidth="1"/>
    <col min="4357" max="4357" width="14.77734375" customWidth="1"/>
    <col min="4358" max="4358" width="2" customWidth="1"/>
    <col min="4359" max="4359" width="14.77734375" customWidth="1"/>
    <col min="4360" max="4360" width="2.109375" customWidth="1"/>
    <col min="4361" max="4361" width="14.77734375" customWidth="1"/>
    <col min="4362" max="4362" width="2.109375" customWidth="1"/>
    <col min="4363" max="4363" width="14.77734375" customWidth="1"/>
    <col min="4364" max="4365" width="3.77734375" customWidth="1"/>
    <col min="4366" max="4366" width="12.44140625" customWidth="1"/>
    <col min="4367" max="4367" width="2.109375" customWidth="1"/>
    <col min="4368" max="4368" width="12.5546875" customWidth="1"/>
    <col min="4369" max="4369" width="2.109375" customWidth="1"/>
    <col min="4370" max="4370" width="12.77734375" customWidth="1"/>
    <col min="4371" max="4371" width="2.109375" customWidth="1"/>
    <col min="4372" max="4372" width="12.77734375" customWidth="1"/>
    <col min="4373" max="4373" width="2" customWidth="1"/>
    <col min="4374" max="4374" width="11.77734375" customWidth="1"/>
    <col min="4375" max="4375" width="11.44140625" customWidth="1"/>
    <col min="4376" max="4376" width="1.77734375" customWidth="1"/>
    <col min="4377" max="4377" width="11.77734375" customWidth="1"/>
    <col min="4378" max="4378" width="2.109375" customWidth="1"/>
    <col min="4379" max="4379" width="11.44140625" customWidth="1"/>
    <col min="4380" max="4380" width="0.5546875" customWidth="1"/>
    <col min="4381" max="4381" width="2.109375" customWidth="1"/>
    <col min="4382" max="4382" width="10.5546875" customWidth="1"/>
    <col min="4383" max="4383" width="11.109375" customWidth="1"/>
    <col min="4384" max="4384" width="2.109375" customWidth="1"/>
    <col min="4385" max="4385" width="11.109375" customWidth="1"/>
    <col min="4386" max="4386" width="2.109375" customWidth="1"/>
    <col min="4387" max="4387" width="12.44140625" customWidth="1"/>
    <col min="4607" max="4607" width="51" customWidth="1"/>
    <col min="4608" max="4608" width="2.109375" customWidth="1"/>
    <col min="4609" max="4609" width="14.109375" customWidth="1"/>
    <col min="4610" max="4611" width="8.77734375" customWidth="1"/>
    <col min="4612" max="4612" width="2" customWidth="1"/>
    <col min="4613" max="4613" width="14.77734375" customWidth="1"/>
    <col min="4614" max="4614" width="2" customWidth="1"/>
    <col min="4615" max="4615" width="14.77734375" customWidth="1"/>
    <col min="4616" max="4616" width="2.109375" customWidth="1"/>
    <col min="4617" max="4617" width="14.77734375" customWidth="1"/>
    <col min="4618" max="4618" width="2.109375" customWidth="1"/>
    <col min="4619" max="4619" width="14.77734375" customWidth="1"/>
    <col min="4620" max="4621" width="3.77734375" customWidth="1"/>
    <col min="4622" max="4622" width="12.44140625" customWidth="1"/>
    <col min="4623" max="4623" width="2.109375" customWidth="1"/>
    <col min="4624" max="4624" width="12.5546875" customWidth="1"/>
    <col min="4625" max="4625" width="2.109375" customWidth="1"/>
    <col min="4626" max="4626" width="12.77734375" customWidth="1"/>
    <col min="4627" max="4627" width="2.109375" customWidth="1"/>
    <col min="4628" max="4628" width="12.77734375" customWidth="1"/>
    <col min="4629" max="4629" width="2" customWidth="1"/>
    <col min="4630" max="4630" width="11.77734375" customWidth="1"/>
    <col min="4631" max="4631" width="11.44140625" customWidth="1"/>
    <col min="4632" max="4632" width="1.77734375" customWidth="1"/>
    <col min="4633" max="4633" width="11.77734375" customWidth="1"/>
    <col min="4634" max="4634" width="2.109375" customWidth="1"/>
    <col min="4635" max="4635" width="11.44140625" customWidth="1"/>
    <col min="4636" max="4636" width="0.5546875" customWidth="1"/>
    <col min="4637" max="4637" width="2.109375" customWidth="1"/>
    <col min="4638" max="4638" width="10.5546875" customWidth="1"/>
    <col min="4639" max="4639" width="11.109375" customWidth="1"/>
    <col min="4640" max="4640" width="2.109375" customWidth="1"/>
    <col min="4641" max="4641" width="11.109375" customWidth="1"/>
    <col min="4642" max="4642" width="2.109375" customWidth="1"/>
    <col min="4643" max="4643" width="12.44140625" customWidth="1"/>
    <col min="4863" max="4863" width="51" customWidth="1"/>
    <col min="4864" max="4864" width="2.109375" customWidth="1"/>
    <col min="4865" max="4865" width="14.109375" customWidth="1"/>
    <col min="4866" max="4867" width="8.77734375" customWidth="1"/>
    <col min="4868" max="4868" width="2" customWidth="1"/>
    <col min="4869" max="4869" width="14.77734375" customWidth="1"/>
    <col min="4870" max="4870" width="2" customWidth="1"/>
    <col min="4871" max="4871" width="14.77734375" customWidth="1"/>
    <col min="4872" max="4872" width="2.109375" customWidth="1"/>
    <col min="4873" max="4873" width="14.77734375" customWidth="1"/>
    <col min="4874" max="4874" width="2.109375" customWidth="1"/>
    <col min="4875" max="4875" width="14.77734375" customWidth="1"/>
    <col min="4876" max="4877" width="3.77734375" customWidth="1"/>
    <col min="4878" max="4878" width="12.44140625" customWidth="1"/>
    <col min="4879" max="4879" width="2.109375" customWidth="1"/>
    <col min="4880" max="4880" width="12.5546875" customWidth="1"/>
    <col min="4881" max="4881" width="2.109375" customWidth="1"/>
    <col min="4882" max="4882" width="12.77734375" customWidth="1"/>
    <col min="4883" max="4883" width="2.109375" customWidth="1"/>
    <col min="4884" max="4884" width="12.77734375" customWidth="1"/>
    <col min="4885" max="4885" width="2" customWidth="1"/>
    <col min="4886" max="4886" width="11.77734375" customWidth="1"/>
    <col min="4887" max="4887" width="11.44140625" customWidth="1"/>
    <col min="4888" max="4888" width="1.77734375" customWidth="1"/>
    <col min="4889" max="4889" width="11.77734375" customWidth="1"/>
    <col min="4890" max="4890" width="2.109375" customWidth="1"/>
    <col min="4891" max="4891" width="11.44140625" customWidth="1"/>
    <col min="4892" max="4892" width="0.5546875" customWidth="1"/>
    <col min="4893" max="4893" width="2.109375" customWidth="1"/>
    <col min="4894" max="4894" width="10.5546875" customWidth="1"/>
    <col min="4895" max="4895" width="11.109375" customWidth="1"/>
    <col min="4896" max="4896" width="2.109375" customWidth="1"/>
    <col min="4897" max="4897" width="11.109375" customWidth="1"/>
    <col min="4898" max="4898" width="2.109375" customWidth="1"/>
    <col min="4899" max="4899" width="12.44140625" customWidth="1"/>
    <col min="5119" max="5119" width="51" customWidth="1"/>
    <col min="5120" max="5120" width="2.109375" customWidth="1"/>
    <col min="5121" max="5121" width="14.109375" customWidth="1"/>
    <col min="5122" max="5123" width="8.77734375" customWidth="1"/>
    <col min="5124" max="5124" width="2" customWidth="1"/>
    <col min="5125" max="5125" width="14.77734375" customWidth="1"/>
    <col min="5126" max="5126" width="2" customWidth="1"/>
    <col min="5127" max="5127" width="14.77734375" customWidth="1"/>
    <col min="5128" max="5128" width="2.109375" customWidth="1"/>
    <col min="5129" max="5129" width="14.77734375" customWidth="1"/>
    <col min="5130" max="5130" width="2.109375" customWidth="1"/>
    <col min="5131" max="5131" width="14.77734375" customWidth="1"/>
    <col min="5132" max="5133" width="3.77734375" customWidth="1"/>
    <col min="5134" max="5134" width="12.44140625" customWidth="1"/>
    <col min="5135" max="5135" width="2.109375" customWidth="1"/>
    <col min="5136" max="5136" width="12.5546875" customWidth="1"/>
    <col min="5137" max="5137" width="2.109375" customWidth="1"/>
    <col min="5138" max="5138" width="12.77734375" customWidth="1"/>
    <col min="5139" max="5139" width="2.109375" customWidth="1"/>
    <col min="5140" max="5140" width="12.77734375" customWidth="1"/>
    <col min="5141" max="5141" width="2" customWidth="1"/>
    <col min="5142" max="5142" width="11.77734375" customWidth="1"/>
    <col min="5143" max="5143" width="11.44140625" customWidth="1"/>
    <col min="5144" max="5144" width="1.77734375" customWidth="1"/>
    <col min="5145" max="5145" width="11.77734375" customWidth="1"/>
    <col min="5146" max="5146" width="2.109375" customWidth="1"/>
    <col min="5147" max="5147" width="11.44140625" customWidth="1"/>
    <col min="5148" max="5148" width="0.5546875" customWidth="1"/>
    <col min="5149" max="5149" width="2.109375" customWidth="1"/>
    <col min="5150" max="5150" width="10.5546875" customWidth="1"/>
    <col min="5151" max="5151" width="11.109375" customWidth="1"/>
    <col min="5152" max="5152" width="2.109375" customWidth="1"/>
    <col min="5153" max="5153" width="11.109375" customWidth="1"/>
    <col min="5154" max="5154" width="2.109375" customWidth="1"/>
    <col min="5155" max="5155" width="12.44140625" customWidth="1"/>
    <col min="5375" max="5375" width="51" customWidth="1"/>
    <col min="5376" max="5376" width="2.109375" customWidth="1"/>
    <col min="5377" max="5377" width="14.109375" customWidth="1"/>
    <col min="5378" max="5379" width="8.77734375" customWidth="1"/>
    <col min="5380" max="5380" width="2" customWidth="1"/>
    <col min="5381" max="5381" width="14.77734375" customWidth="1"/>
    <col min="5382" max="5382" width="2" customWidth="1"/>
    <col min="5383" max="5383" width="14.77734375" customWidth="1"/>
    <col min="5384" max="5384" width="2.109375" customWidth="1"/>
    <col min="5385" max="5385" width="14.77734375" customWidth="1"/>
    <col min="5386" max="5386" width="2.109375" customWidth="1"/>
    <col min="5387" max="5387" width="14.77734375" customWidth="1"/>
    <col min="5388" max="5389" width="3.77734375" customWidth="1"/>
    <col min="5390" max="5390" width="12.44140625" customWidth="1"/>
    <col min="5391" max="5391" width="2.109375" customWidth="1"/>
    <col min="5392" max="5392" width="12.5546875" customWidth="1"/>
    <col min="5393" max="5393" width="2.109375" customWidth="1"/>
    <col min="5394" max="5394" width="12.77734375" customWidth="1"/>
    <col min="5395" max="5395" width="2.109375" customWidth="1"/>
    <col min="5396" max="5396" width="12.77734375" customWidth="1"/>
    <col min="5397" max="5397" width="2" customWidth="1"/>
    <col min="5398" max="5398" width="11.77734375" customWidth="1"/>
    <col min="5399" max="5399" width="11.44140625" customWidth="1"/>
    <col min="5400" max="5400" width="1.77734375" customWidth="1"/>
    <col min="5401" max="5401" width="11.77734375" customWidth="1"/>
    <col min="5402" max="5402" width="2.109375" customWidth="1"/>
    <col min="5403" max="5403" width="11.44140625" customWidth="1"/>
    <col min="5404" max="5404" width="0.5546875" customWidth="1"/>
    <col min="5405" max="5405" width="2.109375" customWidth="1"/>
    <col min="5406" max="5406" width="10.5546875" customWidth="1"/>
    <col min="5407" max="5407" width="11.109375" customWidth="1"/>
    <col min="5408" max="5408" width="2.109375" customWidth="1"/>
    <col min="5409" max="5409" width="11.109375" customWidth="1"/>
    <col min="5410" max="5410" width="2.109375" customWidth="1"/>
    <col min="5411" max="5411" width="12.44140625" customWidth="1"/>
    <col min="5631" max="5631" width="51" customWidth="1"/>
    <col min="5632" max="5632" width="2.109375" customWidth="1"/>
    <col min="5633" max="5633" width="14.109375" customWidth="1"/>
    <col min="5634" max="5635" width="8.77734375" customWidth="1"/>
    <col min="5636" max="5636" width="2" customWidth="1"/>
    <col min="5637" max="5637" width="14.77734375" customWidth="1"/>
    <col min="5638" max="5638" width="2" customWidth="1"/>
    <col min="5639" max="5639" width="14.77734375" customWidth="1"/>
    <col min="5640" max="5640" width="2.109375" customWidth="1"/>
    <col min="5641" max="5641" width="14.77734375" customWidth="1"/>
    <col min="5642" max="5642" width="2.109375" customWidth="1"/>
    <col min="5643" max="5643" width="14.77734375" customWidth="1"/>
    <col min="5644" max="5645" width="3.77734375" customWidth="1"/>
    <col min="5646" max="5646" width="12.44140625" customWidth="1"/>
    <col min="5647" max="5647" width="2.109375" customWidth="1"/>
    <col min="5648" max="5648" width="12.5546875" customWidth="1"/>
    <col min="5649" max="5649" width="2.109375" customWidth="1"/>
    <col min="5650" max="5650" width="12.77734375" customWidth="1"/>
    <col min="5651" max="5651" width="2.109375" customWidth="1"/>
    <col min="5652" max="5652" width="12.77734375" customWidth="1"/>
    <col min="5653" max="5653" width="2" customWidth="1"/>
    <col min="5654" max="5654" width="11.77734375" customWidth="1"/>
    <col min="5655" max="5655" width="11.44140625" customWidth="1"/>
    <col min="5656" max="5656" width="1.77734375" customWidth="1"/>
    <col min="5657" max="5657" width="11.77734375" customWidth="1"/>
    <col min="5658" max="5658" width="2.109375" customWidth="1"/>
    <col min="5659" max="5659" width="11.44140625" customWidth="1"/>
    <col min="5660" max="5660" width="0.5546875" customWidth="1"/>
    <col min="5661" max="5661" width="2.109375" customWidth="1"/>
    <col min="5662" max="5662" width="10.5546875" customWidth="1"/>
    <col min="5663" max="5663" width="11.109375" customWidth="1"/>
    <col min="5664" max="5664" width="2.109375" customWidth="1"/>
    <col min="5665" max="5665" width="11.109375" customWidth="1"/>
    <col min="5666" max="5666" width="2.109375" customWidth="1"/>
    <col min="5667" max="5667" width="12.44140625" customWidth="1"/>
    <col min="5887" max="5887" width="51" customWidth="1"/>
    <col min="5888" max="5888" width="2.109375" customWidth="1"/>
    <col min="5889" max="5889" width="14.109375" customWidth="1"/>
    <col min="5890" max="5891" width="8.77734375" customWidth="1"/>
    <col min="5892" max="5892" width="2" customWidth="1"/>
    <col min="5893" max="5893" width="14.77734375" customWidth="1"/>
    <col min="5894" max="5894" width="2" customWidth="1"/>
    <col min="5895" max="5895" width="14.77734375" customWidth="1"/>
    <col min="5896" max="5896" width="2.109375" customWidth="1"/>
    <col min="5897" max="5897" width="14.77734375" customWidth="1"/>
    <col min="5898" max="5898" width="2.109375" customWidth="1"/>
    <col min="5899" max="5899" width="14.77734375" customWidth="1"/>
    <col min="5900" max="5901" width="3.77734375" customWidth="1"/>
    <col min="5902" max="5902" width="12.44140625" customWidth="1"/>
    <col min="5903" max="5903" width="2.109375" customWidth="1"/>
    <col min="5904" max="5904" width="12.5546875" customWidth="1"/>
    <col min="5905" max="5905" width="2.109375" customWidth="1"/>
    <col min="5906" max="5906" width="12.77734375" customWidth="1"/>
    <col min="5907" max="5907" width="2.109375" customWidth="1"/>
    <col min="5908" max="5908" width="12.77734375" customWidth="1"/>
    <col min="5909" max="5909" width="2" customWidth="1"/>
    <col min="5910" max="5910" width="11.77734375" customWidth="1"/>
    <col min="5911" max="5911" width="11.44140625" customWidth="1"/>
    <col min="5912" max="5912" width="1.77734375" customWidth="1"/>
    <col min="5913" max="5913" width="11.77734375" customWidth="1"/>
    <col min="5914" max="5914" width="2.109375" customWidth="1"/>
    <col min="5915" max="5915" width="11.44140625" customWidth="1"/>
    <col min="5916" max="5916" width="0.5546875" customWidth="1"/>
    <col min="5917" max="5917" width="2.109375" customWidth="1"/>
    <col min="5918" max="5918" width="10.5546875" customWidth="1"/>
    <col min="5919" max="5919" width="11.109375" customWidth="1"/>
    <col min="5920" max="5920" width="2.109375" customWidth="1"/>
    <col min="5921" max="5921" width="11.109375" customWidth="1"/>
    <col min="5922" max="5922" width="2.109375" customWidth="1"/>
    <col min="5923" max="5923" width="12.44140625" customWidth="1"/>
    <col min="6143" max="6143" width="51" customWidth="1"/>
    <col min="6144" max="6144" width="2.109375" customWidth="1"/>
    <col min="6145" max="6145" width="14.109375" customWidth="1"/>
    <col min="6146" max="6147" width="8.77734375" customWidth="1"/>
    <col min="6148" max="6148" width="2" customWidth="1"/>
    <col min="6149" max="6149" width="14.77734375" customWidth="1"/>
    <col min="6150" max="6150" width="2" customWidth="1"/>
    <col min="6151" max="6151" width="14.77734375" customWidth="1"/>
    <col min="6152" max="6152" width="2.109375" customWidth="1"/>
    <col min="6153" max="6153" width="14.77734375" customWidth="1"/>
    <col min="6154" max="6154" width="2.109375" customWidth="1"/>
    <col min="6155" max="6155" width="14.77734375" customWidth="1"/>
    <col min="6156" max="6157" width="3.77734375" customWidth="1"/>
    <col min="6158" max="6158" width="12.44140625" customWidth="1"/>
    <col min="6159" max="6159" width="2.109375" customWidth="1"/>
    <col min="6160" max="6160" width="12.5546875" customWidth="1"/>
    <col min="6161" max="6161" width="2.109375" customWidth="1"/>
    <col min="6162" max="6162" width="12.77734375" customWidth="1"/>
    <col min="6163" max="6163" width="2.109375" customWidth="1"/>
    <col min="6164" max="6164" width="12.77734375" customWidth="1"/>
    <col min="6165" max="6165" width="2" customWidth="1"/>
    <col min="6166" max="6166" width="11.77734375" customWidth="1"/>
    <col min="6167" max="6167" width="11.44140625" customWidth="1"/>
    <col min="6168" max="6168" width="1.77734375" customWidth="1"/>
    <col min="6169" max="6169" width="11.77734375" customWidth="1"/>
    <col min="6170" max="6170" width="2.109375" customWidth="1"/>
    <col min="6171" max="6171" width="11.44140625" customWidth="1"/>
    <col min="6172" max="6172" width="0.5546875" customWidth="1"/>
    <col min="6173" max="6173" width="2.109375" customWidth="1"/>
    <col min="6174" max="6174" width="10.5546875" customWidth="1"/>
    <col min="6175" max="6175" width="11.109375" customWidth="1"/>
    <col min="6176" max="6176" width="2.109375" customWidth="1"/>
    <col min="6177" max="6177" width="11.109375" customWidth="1"/>
    <col min="6178" max="6178" width="2.109375" customWidth="1"/>
    <col min="6179" max="6179" width="12.44140625" customWidth="1"/>
    <col min="6399" max="6399" width="51" customWidth="1"/>
    <col min="6400" max="6400" width="2.109375" customWidth="1"/>
    <col min="6401" max="6401" width="14.109375" customWidth="1"/>
    <col min="6402" max="6403" width="8.77734375" customWidth="1"/>
    <col min="6404" max="6404" width="2" customWidth="1"/>
    <col min="6405" max="6405" width="14.77734375" customWidth="1"/>
    <col min="6406" max="6406" width="2" customWidth="1"/>
    <col min="6407" max="6407" width="14.77734375" customWidth="1"/>
    <col min="6408" max="6408" width="2.109375" customWidth="1"/>
    <col min="6409" max="6409" width="14.77734375" customWidth="1"/>
    <col min="6410" max="6410" width="2.109375" customWidth="1"/>
    <col min="6411" max="6411" width="14.77734375" customWidth="1"/>
    <col min="6412" max="6413" width="3.77734375" customWidth="1"/>
    <col min="6414" max="6414" width="12.44140625" customWidth="1"/>
    <col min="6415" max="6415" width="2.109375" customWidth="1"/>
    <col min="6416" max="6416" width="12.5546875" customWidth="1"/>
    <col min="6417" max="6417" width="2.109375" customWidth="1"/>
    <col min="6418" max="6418" width="12.77734375" customWidth="1"/>
    <col min="6419" max="6419" width="2.109375" customWidth="1"/>
    <col min="6420" max="6420" width="12.77734375" customWidth="1"/>
    <col min="6421" max="6421" width="2" customWidth="1"/>
    <col min="6422" max="6422" width="11.77734375" customWidth="1"/>
    <col min="6423" max="6423" width="11.44140625" customWidth="1"/>
    <col min="6424" max="6424" width="1.77734375" customWidth="1"/>
    <col min="6425" max="6425" width="11.77734375" customWidth="1"/>
    <col min="6426" max="6426" width="2.109375" customWidth="1"/>
    <col min="6427" max="6427" width="11.44140625" customWidth="1"/>
    <col min="6428" max="6428" width="0.5546875" customWidth="1"/>
    <col min="6429" max="6429" width="2.109375" customWidth="1"/>
    <col min="6430" max="6430" width="10.5546875" customWidth="1"/>
    <col min="6431" max="6431" width="11.109375" customWidth="1"/>
    <col min="6432" max="6432" width="2.109375" customWidth="1"/>
    <col min="6433" max="6433" width="11.109375" customWidth="1"/>
    <col min="6434" max="6434" width="2.109375" customWidth="1"/>
    <col min="6435" max="6435" width="12.44140625" customWidth="1"/>
    <col min="6655" max="6655" width="51" customWidth="1"/>
    <col min="6656" max="6656" width="2.109375" customWidth="1"/>
    <col min="6657" max="6657" width="14.109375" customWidth="1"/>
    <col min="6658" max="6659" width="8.77734375" customWidth="1"/>
    <col min="6660" max="6660" width="2" customWidth="1"/>
    <col min="6661" max="6661" width="14.77734375" customWidth="1"/>
    <col min="6662" max="6662" width="2" customWidth="1"/>
    <col min="6663" max="6663" width="14.77734375" customWidth="1"/>
    <col min="6664" max="6664" width="2.109375" customWidth="1"/>
    <col min="6665" max="6665" width="14.77734375" customWidth="1"/>
    <col min="6666" max="6666" width="2.109375" customWidth="1"/>
    <col min="6667" max="6667" width="14.77734375" customWidth="1"/>
    <col min="6668" max="6669" width="3.77734375" customWidth="1"/>
    <col min="6670" max="6670" width="12.44140625" customWidth="1"/>
    <col min="6671" max="6671" width="2.109375" customWidth="1"/>
    <col min="6672" max="6672" width="12.5546875" customWidth="1"/>
    <col min="6673" max="6673" width="2.109375" customWidth="1"/>
    <col min="6674" max="6674" width="12.77734375" customWidth="1"/>
    <col min="6675" max="6675" width="2.109375" customWidth="1"/>
    <col min="6676" max="6676" width="12.77734375" customWidth="1"/>
    <col min="6677" max="6677" width="2" customWidth="1"/>
    <col min="6678" max="6678" width="11.77734375" customWidth="1"/>
    <col min="6679" max="6679" width="11.44140625" customWidth="1"/>
    <col min="6680" max="6680" width="1.77734375" customWidth="1"/>
    <col min="6681" max="6681" width="11.77734375" customWidth="1"/>
    <col min="6682" max="6682" width="2.109375" customWidth="1"/>
    <col min="6683" max="6683" width="11.44140625" customWidth="1"/>
    <col min="6684" max="6684" width="0.5546875" customWidth="1"/>
    <col min="6685" max="6685" width="2.109375" customWidth="1"/>
    <col min="6686" max="6686" width="10.5546875" customWidth="1"/>
    <col min="6687" max="6687" width="11.109375" customWidth="1"/>
    <col min="6688" max="6688" width="2.109375" customWidth="1"/>
    <col min="6689" max="6689" width="11.109375" customWidth="1"/>
    <col min="6690" max="6690" width="2.109375" customWidth="1"/>
    <col min="6691" max="6691" width="12.44140625" customWidth="1"/>
    <col min="6911" max="6911" width="51" customWidth="1"/>
    <col min="6912" max="6912" width="2.109375" customWidth="1"/>
    <col min="6913" max="6913" width="14.109375" customWidth="1"/>
    <col min="6914" max="6915" width="8.77734375" customWidth="1"/>
    <col min="6916" max="6916" width="2" customWidth="1"/>
    <col min="6917" max="6917" width="14.77734375" customWidth="1"/>
    <col min="6918" max="6918" width="2" customWidth="1"/>
    <col min="6919" max="6919" width="14.77734375" customWidth="1"/>
    <col min="6920" max="6920" width="2.109375" customWidth="1"/>
    <col min="6921" max="6921" width="14.77734375" customWidth="1"/>
    <col min="6922" max="6922" width="2.109375" customWidth="1"/>
    <col min="6923" max="6923" width="14.77734375" customWidth="1"/>
    <col min="6924" max="6925" width="3.77734375" customWidth="1"/>
    <col min="6926" max="6926" width="12.44140625" customWidth="1"/>
    <col min="6927" max="6927" width="2.109375" customWidth="1"/>
    <col min="6928" max="6928" width="12.5546875" customWidth="1"/>
    <col min="6929" max="6929" width="2.109375" customWidth="1"/>
    <col min="6930" max="6930" width="12.77734375" customWidth="1"/>
    <col min="6931" max="6931" width="2.109375" customWidth="1"/>
    <col min="6932" max="6932" width="12.77734375" customWidth="1"/>
    <col min="6933" max="6933" width="2" customWidth="1"/>
    <col min="6934" max="6934" width="11.77734375" customWidth="1"/>
    <col min="6935" max="6935" width="11.44140625" customWidth="1"/>
    <col min="6936" max="6936" width="1.77734375" customWidth="1"/>
    <col min="6937" max="6937" width="11.77734375" customWidth="1"/>
    <col min="6938" max="6938" width="2.109375" customWidth="1"/>
    <col min="6939" max="6939" width="11.44140625" customWidth="1"/>
    <col min="6940" max="6940" width="0.5546875" customWidth="1"/>
    <col min="6941" max="6941" width="2.109375" customWidth="1"/>
    <col min="6942" max="6942" width="10.5546875" customWidth="1"/>
    <col min="6943" max="6943" width="11.109375" customWidth="1"/>
    <col min="6944" max="6944" width="2.109375" customWidth="1"/>
    <col min="6945" max="6945" width="11.109375" customWidth="1"/>
    <col min="6946" max="6946" width="2.109375" customWidth="1"/>
    <col min="6947" max="6947" width="12.44140625" customWidth="1"/>
    <col min="7167" max="7167" width="51" customWidth="1"/>
    <col min="7168" max="7168" width="2.109375" customWidth="1"/>
    <col min="7169" max="7169" width="14.109375" customWidth="1"/>
    <col min="7170" max="7171" width="8.77734375" customWidth="1"/>
    <col min="7172" max="7172" width="2" customWidth="1"/>
    <col min="7173" max="7173" width="14.77734375" customWidth="1"/>
    <col min="7174" max="7174" width="2" customWidth="1"/>
    <col min="7175" max="7175" width="14.77734375" customWidth="1"/>
    <col min="7176" max="7176" width="2.109375" customWidth="1"/>
    <col min="7177" max="7177" width="14.77734375" customWidth="1"/>
    <col min="7178" max="7178" width="2.109375" customWidth="1"/>
    <col min="7179" max="7179" width="14.77734375" customWidth="1"/>
    <col min="7180" max="7181" width="3.77734375" customWidth="1"/>
    <col min="7182" max="7182" width="12.44140625" customWidth="1"/>
    <col min="7183" max="7183" width="2.109375" customWidth="1"/>
    <col min="7184" max="7184" width="12.5546875" customWidth="1"/>
    <col min="7185" max="7185" width="2.109375" customWidth="1"/>
    <col min="7186" max="7186" width="12.77734375" customWidth="1"/>
    <col min="7187" max="7187" width="2.109375" customWidth="1"/>
    <col min="7188" max="7188" width="12.77734375" customWidth="1"/>
    <col min="7189" max="7189" width="2" customWidth="1"/>
    <col min="7190" max="7190" width="11.77734375" customWidth="1"/>
    <col min="7191" max="7191" width="11.44140625" customWidth="1"/>
    <col min="7192" max="7192" width="1.77734375" customWidth="1"/>
    <col min="7193" max="7193" width="11.77734375" customWidth="1"/>
    <col min="7194" max="7194" width="2.109375" customWidth="1"/>
    <col min="7195" max="7195" width="11.44140625" customWidth="1"/>
    <col min="7196" max="7196" width="0.5546875" customWidth="1"/>
    <col min="7197" max="7197" width="2.109375" customWidth="1"/>
    <col min="7198" max="7198" width="10.5546875" customWidth="1"/>
    <col min="7199" max="7199" width="11.109375" customWidth="1"/>
    <col min="7200" max="7200" width="2.109375" customWidth="1"/>
    <col min="7201" max="7201" width="11.109375" customWidth="1"/>
    <col min="7202" max="7202" width="2.109375" customWidth="1"/>
    <col min="7203" max="7203" width="12.44140625" customWidth="1"/>
    <col min="7423" max="7423" width="51" customWidth="1"/>
    <col min="7424" max="7424" width="2.109375" customWidth="1"/>
    <col min="7425" max="7425" width="14.109375" customWidth="1"/>
    <col min="7426" max="7427" width="8.77734375" customWidth="1"/>
    <col min="7428" max="7428" width="2" customWidth="1"/>
    <col min="7429" max="7429" width="14.77734375" customWidth="1"/>
    <col min="7430" max="7430" width="2" customWidth="1"/>
    <col min="7431" max="7431" width="14.77734375" customWidth="1"/>
    <col min="7432" max="7432" width="2.109375" customWidth="1"/>
    <col min="7433" max="7433" width="14.77734375" customWidth="1"/>
    <col min="7434" max="7434" width="2.109375" customWidth="1"/>
    <col min="7435" max="7435" width="14.77734375" customWidth="1"/>
    <col min="7436" max="7437" width="3.77734375" customWidth="1"/>
    <col min="7438" max="7438" width="12.44140625" customWidth="1"/>
    <col min="7439" max="7439" width="2.109375" customWidth="1"/>
    <col min="7440" max="7440" width="12.5546875" customWidth="1"/>
    <col min="7441" max="7441" width="2.109375" customWidth="1"/>
    <col min="7442" max="7442" width="12.77734375" customWidth="1"/>
    <col min="7443" max="7443" width="2.109375" customWidth="1"/>
    <col min="7444" max="7444" width="12.77734375" customWidth="1"/>
    <col min="7445" max="7445" width="2" customWidth="1"/>
    <col min="7446" max="7446" width="11.77734375" customWidth="1"/>
    <col min="7447" max="7447" width="11.44140625" customWidth="1"/>
    <col min="7448" max="7448" width="1.77734375" customWidth="1"/>
    <col min="7449" max="7449" width="11.77734375" customWidth="1"/>
    <col min="7450" max="7450" width="2.109375" customWidth="1"/>
    <col min="7451" max="7451" width="11.44140625" customWidth="1"/>
    <col min="7452" max="7452" width="0.5546875" customWidth="1"/>
    <col min="7453" max="7453" width="2.109375" customWidth="1"/>
    <col min="7454" max="7454" width="10.5546875" customWidth="1"/>
    <col min="7455" max="7455" width="11.109375" customWidth="1"/>
    <col min="7456" max="7456" width="2.109375" customWidth="1"/>
    <col min="7457" max="7457" width="11.109375" customWidth="1"/>
    <col min="7458" max="7458" width="2.109375" customWidth="1"/>
    <col min="7459" max="7459" width="12.44140625" customWidth="1"/>
    <col min="7679" max="7679" width="51" customWidth="1"/>
    <col min="7680" max="7680" width="2.109375" customWidth="1"/>
    <col min="7681" max="7681" width="14.109375" customWidth="1"/>
    <col min="7682" max="7683" width="8.77734375" customWidth="1"/>
    <col min="7684" max="7684" width="2" customWidth="1"/>
    <col min="7685" max="7685" width="14.77734375" customWidth="1"/>
    <col min="7686" max="7686" width="2" customWidth="1"/>
    <col min="7687" max="7687" width="14.77734375" customWidth="1"/>
    <col min="7688" max="7688" width="2.109375" customWidth="1"/>
    <col min="7689" max="7689" width="14.77734375" customWidth="1"/>
    <col min="7690" max="7690" width="2.109375" customWidth="1"/>
    <col min="7691" max="7691" width="14.77734375" customWidth="1"/>
    <col min="7692" max="7693" width="3.77734375" customWidth="1"/>
    <col min="7694" max="7694" width="12.44140625" customWidth="1"/>
    <col min="7695" max="7695" width="2.109375" customWidth="1"/>
    <col min="7696" max="7696" width="12.5546875" customWidth="1"/>
    <col min="7697" max="7697" width="2.109375" customWidth="1"/>
    <col min="7698" max="7698" width="12.77734375" customWidth="1"/>
    <col min="7699" max="7699" width="2.109375" customWidth="1"/>
    <col min="7700" max="7700" width="12.77734375" customWidth="1"/>
    <col min="7701" max="7701" width="2" customWidth="1"/>
    <col min="7702" max="7702" width="11.77734375" customWidth="1"/>
    <col min="7703" max="7703" width="11.44140625" customWidth="1"/>
    <col min="7704" max="7704" width="1.77734375" customWidth="1"/>
    <col min="7705" max="7705" width="11.77734375" customWidth="1"/>
    <col min="7706" max="7706" width="2.109375" customWidth="1"/>
    <col min="7707" max="7707" width="11.44140625" customWidth="1"/>
    <col min="7708" max="7708" width="0.5546875" customWidth="1"/>
    <col min="7709" max="7709" width="2.109375" customWidth="1"/>
    <col min="7710" max="7710" width="10.5546875" customWidth="1"/>
    <col min="7711" max="7711" width="11.109375" customWidth="1"/>
    <col min="7712" max="7712" width="2.109375" customWidth="1"/>
    <col min="7713" max="7713" width="11.109375" customWidth="1"/>
    <col min="7714" max="7714" width="2.109375" customWidth="1"/>
    <col min="7715" max="7715" width="12.44140625" customWidth="1"/>
    <col min="7935" max="7935" width="51" customWidth="1"/>
    <col min="7936" max="7936" width="2.109375" customWidth="1"/>
    <col min="7937" max="7937" width="14.109375" customWidth="1"/>
    <col min="7938" max="7939" width="8.77734375" customWidth="1"/>
    <col min="7940" max="7940" width="2" customWidth="1"/>
    <col min="7941" max="7941" width="14.77734375" customWidth="1"/>
    <col min="7942" max="7942" width="2" customWidth="1"/>
    <col min="7943" max="7943" width="14.77734375" customWidth="1"/>
    <col min="7944" max="7944" width="2.109375" customWidth="1"/>
    <col min="7945" max="7945" width="14.77734375" customWidth="1"/>
    <col min="7946" max="7946" width="2.109375" customWidth="1"/>
    <col min="7947" max="7947" width="14.77734375" customWidth="1"/>
    <col min="7948" max="7949" width="3.77734375" customWidth="1"/>
    <col min="7950" max="7950" width="12.44140625" customWidth="1"/>
    <col min="7951" max="7951" width="2.109375" customWidth="1"/>
    <col min="7952" max="7952" width="12.5546875" customWidth="1"/>
    <col min="7953" max="7953" width="2.109375" customWidth="1"/>
    <col min="7954" max="7954" width="12.77734375" customWidth="1"/>
    <col min="7955" max="7955" width="2.109375" customWidth="1"/>
    <col min="7956" max="7956" width="12.77734375" customWidth="1"/>
    <col min="7957" max="7957" width="2" customWidth="1"/>
    <col min="7958" max="7958" width="11.77734375" customWidth="1"/>
    <col min="7959" max="7959" width="11.44140625" customWidth="1"/>
    <col min="7960" max="7960" width="1.77734375" customWidth="1"/>
    <col min="7961" max="7961" width="11.77734375" customWidth="1"/>
    <col min="7962" max="7962" width="2.109375" customWidth="1"/>
    <col min="7963" max="7963" width="11.44140625" customWidth="1"/>
    <col min="7964" max="7964" width="0.5546875" customWidth="1"/>
    <col min="7965" max="7965" width="2.109375" customWidth="1"/>
    <col min="7966" max="7966" width="10.5546875" customWidth="1"/>
    <col min="7967" max="7967" width="11.109375" customWidth="1"/>
    <col min="7968" max="7968" width="2.109375" customWidth="1"/>
    <col min="7969" max="7969" width="11.109375" customWidth="1"/>
    <col min="7970" max="7970" width="2.109375" customWidth="1"/>
    <col min="7971" max="7971" width="12.44140625" customWidth="1"/>
    <col min="8191" max="8191" width="51" customWidth="1"/>
    <col min="8192" max="8192" width="2.109375" customWidth="1"/>
    <col min="8193" max="8193" width="14.109375" customWidth="1"/>
    <col min="8194" max="8195" width="8.77734375" customWidth="1"/>
    <col min="8196" max="8196" width="2" customWidth="1"/>
    <col min="8197" max="8197" width="14.77734375" customWidth="1"/>
    <col min="8198" max="8198" width="2" customWidth="1"/>
    <col min="8199" max="8199" width="14.77734375" customWidth="1"/>
    <col min="8200" max="8200" width="2.109375" customWidth="1"/>
    <col min="8201" max="8201" width="14.77734375" customWidth="1"/>
    <col min="8202" max="8202" width="2.109375" customWidth="1"/>
    <col min="8203" max="8203" width="14.77734375" customWidth="1"/>
    <col min="8204" max="8205" width="3.77734375" customWidth="1"/>
    <col min="8206" max="8206" width="12.44140625" customWidth="1"/>
    <col min="8207" max="8207" width="2.109375" customWidth="1"/>
    <col min="8208" max="8208" width="12.5546875" customWidth="1"/>
    <col min="8209" max="8209" width="2.109375" customWidth="1"/>
    <col min="8210" max="8210" width="12.77734375" customWidth="1"/>
    <col min="8211" max="8211" width="2.109375" customWidth="1"/>
    <col min="8212" max="8212" width="12.77734375" customWidth="1"/>
    <col min="8213" max="8213" width="2" customWidth="1"/>
    <col min="8214" max="8214" width="11.77734375" customWidth="1"/>
    <col min="8215" max="8215" width="11.44140625" customWidth="1"/>
    <col min="8216" max="8216" width="1.77734375" customWidth="1"/>
    <col min="8217" max="8217" width="11.77734375" customWidth="1"/>
    <col min="8218" max="8218" width="2.109375" customWidth="1"/>
    <col min="8219" max="8219" width="11.44140625" customWidth="1"/>
    <col min="8220" max="8220" width="0.5546875" customWidth="1"/>
    <col min="8221" max="8221" width="2.109375" customWidth="1"/>
    <col min="8222" max="8222" width="10.5546875" customWidth="1"/>
    <col min="8223" max="8223" width="11.109375" customWidth="1"/>
    <col min="8224" max="8224" width="2.109375" customWidth="1"/>
    <col min="8225" max="8225" width="11.109375" customWidth="1"/>
    <col min="8226" max="8226" width="2.109375" customWidth="1"/>
    <col min="8227" max="8227" width="12.44140625" customWidth="1"/>
    <col min="8447" max="8447" width="51" customWidth="1"/>
    <col min="8448" max="8448" width="2.109375" customWidth="1"/>
    <col min="8449" max="8449" width="14.109375" customWidth="1"/>
    <col min="8450" max="8451" width="8.77734375" customWidth="1"/>
    <col min="8452" max="8452" width="2" customWidth="1"/>
    <col min="8453" max="8453" width="14.77734375" customWidth="1"/>
    <col min="8454" max="8454" width="2" customWidth="1"/>
    <col min="8455" max="8455" width="14.77734375" customWidth="1"/>
    <col min="8456" max="8456" width="2.109375" customWidth="1"/>
    <col min="8457" max="8457" width="14.77734375" customWidth="1"/>
    <col min="8458" max="8458" width="2.109375" customWidth="1"/>
    <col min="8459" max="8459" width="14.77734375" customWidth="1"/>
    <col min="8460" max="8461" width="3.77734375" customWidth="1"/>
    <col min="8462" max="8462" width="12.44140625" customWidth="1"/>
    <col min="8463" max="8463" width="2.109375" customWidth="1"/>
    <col min="8464" max="8464" width="12.5546875" customWidth="1"/>
    <col min="8465" max="8465" width="2.109375" customWidth="1"/>
    <col min="8466" max="8466" width="12.77734375" customWidth="1"/>
    <col min="8467" max="8467" width="2.109375" customWidth="1"/>
    <col min="8468" max="8468" width="12.77734375" customWidth="1"/>
    <col min="8469" max="8469" width="2" customWidth="1"/>
    <col min="8470" max="8470" width="11.77734375" customWidth="1"/>
    <col min="8471" max="8471" width="11.44140625" customWidth="1"/>
    <col min="8472" max="8472" width="1.77734375" customWidth="1"/>
    <col min="8473" max="8473" width="11.77734375" customWidth="1"/>
    <col min="8474" max="8474" width="2.109375" customWidth="1"/>
    <col min="8475" max="8475" width="11.44140625" customWidth="1"/>
    <col min="8476" max="8476" width="0.5546875" customWidth="1"/>
    <col min="8477" max="8477" width="2.109375" customWidth="1"/>
    <col min="8478" max="8478" width="10.5546875" customWidth="1"/>
    <col min="8479" max="8479" width="11.109375" customWidth="1"/>
    <col min="8480" max="8480" width="2.109375" customWidth="1"/>
    <col min="8481" max="8481" width="11.109375" customWidth="1"/>
    <col min="8482" max="8482" width="2.109375" customWidth="1"/>
    <col min="8483" max="8483" width="12.44140625" customWidth="1"/>
    <col min="8703" max="8703" width="51" customWidth="1"/>
    <col min="8704" max="8704" width="2.109375" customWidth="1"/>
    <col min="8705" max="8705" width="14.109375" customWidth="1"/>
    <col min="8706" max="8707" width="8.77734375" customWidth="1"/>
    <col min="8708" max="8708" width="2" customWidth="1"/>
    <col min="8709" max="8709" width="14.77734375" customWidth="1"/>
    <col min="8710" max="8710" width="2" customWidth="1"/>
    <col min="8711" max="8711" width="14.77734375" customWidth="1"/>
    <col min="8712" max="8712" width="2.109375" customWidth="1"/>
    <col min="8713" max="8713" width="14.77734375" customWidth="1"/>
    <col min="8714" max="8714" width="2.109375" customWidth="1"/>
    <col min="8715" max="8715" width="14.77734375" customWidth="1"/>
    <col min="8716" max="8717" width="3.77734375" customWidth="1"/>
    <col min="8718" max="8718" width="12.44140625" customWidth="1"/>
    <col min="8719" max="8719" width="2.109375" customWidth="1"/>
    <col min="8720" max="8720" width="12.5546875" customWidth="1"/>
    <col min="8721" max="8721" width="2.109375" customWidth="1"/>
    <col min="8722" max="8722" width="12.77734375" customWidth="1"/>
    <col min="8723" max="8723" width="2.109375" customWidth="1"/>
    <col min="8724" max="8724" width="12.77734375" customWidth="1"/>
    <col min="8725" max="8725" width="2" customWidth="1"/>
    <col min="8726" max="8726" width="11.77734375" customWidth="1"/>
    <col min="8727" max="8727" width="11.44140625" customWidth="1"/>
    <col min="8728" max="8728" width="1.77734375" customWidth="1"/>
    <col min="8729" max="8729" width="11.77734375" customWidth="1"/>
    <col min="8730" max="8730" width="2.109375" customWidth="1"/>
    <col min="8731" max="8731" width="11.44140625" customWidth="1"/>
    <col min="8732" max="8732" width="0.5546875" customWidth="1"/>
    <col min="8733" max="8733" width="2.109375" customWidth="1"/>
    <col min="8734" max="8734" width="10.5546875" customWidth="1"/>
    <col min="8735" max="8735" width="11.109375" customWidth="1"/>
    <col min="8736" max="8736" width="2.109375" customWidth="1"/>
    <col min="8737" max="8737" width="11.109375" customWidth="1"/>
    <col min="8738" max="8738" width="2.109375" customWidth="1"/>
    <col min="8739" max="8739" width="12.44140625" customWidth="1"/>
    <col min="8959" max="8959" width="51" customWidth="1"/>
    <col min="8960" max="8960" width="2.109375" customWidth="1"/>
    <col min="8961" max="8961" width="14.109375" customWidth="1"/>
    <col min="8962" max="8963" width="8.77734375" customWidth="1"/>
    <col min="8964" max="8964" width="2" customWidth="1"/>
    <col min="8965" max="8965" width="14.77734375" customWidth="1"/>
    <col min="8966" max="8966" width="2" customWidth="1"/>
    <col min="8967" max="8967" width="14.77734375" customWidth="1"/>
    <col min="8968" max="8968" width="2.109375" customWidth="1"/>
    <col min="8969" max="8969" width="14.77734375" customWidth="1"/>
    <col min="8970" max="8970" width="2.109375" customWidth="1"/>
    <col min="8971" max="8971" width="14.77734375" customWidth="1"/>
    <col min="8972" max="8973" width="3.77734375" customWidth="1"/>
    <col min="8974" max="8974" width="12.44140625" customWidth="1"/>
    <col min="8975" max="8975" width="2.109375" customWidth="1"/>
    <col min="8976" max="8976" width="12.5546875" customWidth="1"/>
    <col min="8977" max="8977" width="2.109375" customWidth="1"/>
    <col min="8978" max="8978" width="12.77734375" customWidth="1"/>
    <col min="8979" max="8979" width="2.109375" customWidth="1"/>
    <col min="8980" max="8980" width="12.77734375" customWidth="1"/>
    <col min="8981" max="8981" width="2" customWidth="1"/>
    <col min="8982" max="8982" width="11.77734375" customWidth="1"/>
    <col min="8983" max="8983" width="11.44140625" customWidth="1"/>
    <col min="8984" max="8984" width="1.77734375" customWidth="1"/>
    <col min="8985" max="8985" width="11.77734375" customWidth="1"/>
    <col min="8986" max="8986" width="2.109375" customWidth="1"/>
    <col min="8987" max="8987" width="11.44140625" customWidth="1"/>
    <col min="8988" max="8988" width="0.5546875" customWidth="1"/>
    <col min="8989" max="8989" width="2.109375" customWidth="1"/>
    <col min="8990" max="8990" width="10.5546875" customWidth="1"/>
    <col min="8991" max="8991" width="11.109375" customWidth="1"/>
    <col min="8992" max="8992" width="2.109375" customWidth="1"/>
    <col min="8993" max="8993" width="11.109375" customWidth="1"/>
    <col min="8994" max="8994" width="2.109375" customWidth="1"/>
    <col min="8995" max="8995" width="12.44140625" customWidth="1"/>
    <col min="9215" max="9215" width="51" customWidth="1"/>
    <col min="9216" max="9216" width="2.109375" customWidth="1"/>
    <col min="9217" max="9217" width="14.109375" customWidth="1"/>
    <col min="9218" max="9219" width="8.77734375" customWidth="1"/>
    <col min="9220" max="9220" width="2" customWidth="1"/>
    <col min="9221" max="9221" width="14.77734375" customWidth="1"/>
    <col min="9222" max="9222" width="2" customWidth="1"/>
    <col min="9223" max="9223" width="14.77734375" customWidth="1"/>
    <col min="9224" max="9224" width="2.109375" customWidth="1"/>
    <col min="9225" max="9225" width="14.77734375" customWidth="1"/>
    <col min="9226" max="9226" width="2.109375" customWidth="1"/>
    <col min="9227" max="9227" width="14.77734375" customWidth="1"/>
    <col min="9228" max="9229" width="3.77734375" customWidth="1"/>
    <col min="9230" max="9230" width="12.44140625" customWidth="1"/>
    <col min="9231" max="9231" width="2.109375" customWidth="1"/>
    <col min="9232" max="9232" width="12.5546875" customWidth="1"/>
    <col min="9233" max="9233" width="2.109375" customWidth="1"/>
    <col min="9234" max="9234" width="12.77734375" customWidth="1"/>
    <col min="9235" max="9235" width="2.109375" customWidth="1"/>
    <col min="9236" max="9236" width="12.77734375" customWidth="1"/>
    <col min="9237" max="9237" width="2" customWidth="1"/>
    <col min="9238" max="9238" width="11.77734375" customWidth="1"/>
    <col min="9239" max="9239" width="11.44140625" customWidth="1"/>
    <col min="9240" max="9240" width="1.77734375" customWidth="1"/>
    <col min="9241" max="9241" width="11.77734375" customWidth="1"/>
    <col min="9242" max="9242" width="2.109375" customWidth="1"/>
    <col min="9243" max="9243" width="11.44140625" customWidth="1"/>
    <col min="9244" max="9244" width="0.5546875" customWidth="1"/>
    <col min="9245" max="9245" width="2.109375" customWidth="1"/>
    <col min="9246" max="9246" width="10.5546875" customWidth="1"/>
    <col min="9247" max="9247" width="11.109375" customWidth="1"/>
    <col min="9248" max="9248" width="2.109375" customWidth="1"/>
    <col min="9249" max="9249" width="11.109375" customWidth="1"/>
    <col min="9250" max="9250" width="2.109375" customWidth="1"/>
    <col min="9251" max="9251" width="12.44140625" customWidth="1"/>
    <col min="9471" max="9471" width="51" customWidth="1"/>
    <col min="9472" max="9472" width="2.109375" customWidth="1"/>
    <col min="9473" max="9473" width="14.109375" customWidth="1"/>
    <col min="9474" max="9475" width="8.77734375" customWidth="1"/>
    <col min="9476" max="9476" width="2" customWidth="1"/>
    <col min="9477" max="9477" width="14.77734375" customWidth="1"/>
    <col min="9478" max="9478" width="2" customWidth="1"/>
    <col min="9479" max="9479" width="14.77734375" customWidth="1"/>
    <col min="9480" max="9480" width="2.109375" customWidth="1"/>
    <col min="9481" max="9481" width="14.77734375" customWidth="1"/>
    <col min="9482" max="9482" width="2.109375" customWidth="1"/>
    <col min="9483" max="9483" width="14.77734375" customWidth="1"/>
    <col min="9484" max="9485" width="3.77734375" customWidth="1"/>
    <col min="9486" max="9486" width="12.44140625" customWidth="1"/>
    <col min="9487" max="9487" width="2.109375" customWidth="1"/>
    <col min="9488" max="9488" width="12.5546875" customWidth="1"/>
    <col min="9489" max="9489" width="2.109375" customWidth="1"/>
    <col min="9490" max="9490" width="12.77734375" customWidth="1"/>
    <col min="9491" max="9491" width="2.109375" customWidth="1"/>
    <col min="9492" max="9492" width="12.77734375" customWidth="1"/>
    <col min="9493" max="9493" width="2" customWidth="1"/>
    <col min="9494" max="9494" width="11.77734375" customWidth="1"/>
    <col min="9495" max="9495" width="11.44140625" customWidth="1"/>
    <col min="9496" max="9496" width="1.77734375" customWidth="1"/>
    <col min="9497" max="9497" width="11.77734375" customWidth="1"/>
    <col min="9498" max="9498" width="2.109375" customWidth="1"/>
    <col min="9499" max="9499" width="11.44140625" customWidth="1"/>
    <col min="9500" max="9500" width="0.5546875" customWidth="1"/>
    <col min="9501" max="9501" width="2.109375" customWidth="1"/>
    <col min="9502" max="9502" width="10.5546875" customWidth="1"/>
    <col min="9503" max="9503" width="11.109375" customWidth="1"/>
    <col min="9504" max="9504" width="2.109375" customWidth="1"/>
    <col min="9505" max="9505" width="11.109375" customWidth="1"/>
    <col min="9506" max="9506" width="2.109375" customWidth="1"/>
    <col min="9507" max="9507" width="12.44140625" customWidth="1"/>
    <col min="9727" max="9727" width="51" customWidth="1"/>
    <col min="9728" max="9728" width="2.109375" customWidth="1"/>
    <col min="9729" max="9729" width="14.109375" customWidth="1"/>
    <col min="9730" max="9731" width="8.77734375" customWidth="1"/>
    <col min="9732" max="9732" width="2" customWidth="1"/>
    <col min="9733" max="9733" width="14.77734375" customWidth="1"/>
    <col min="9734" max="9734" width="2" customWidth="1"/>
    <col min="9735" max="9735" width="14.77734375" customWidth="1"/>
    <col min="9736" max="9736" width="2.109375" customWidth="1"/>
    <col min="9737" max="9737" width="14.77734375" customWidth="1"/>
    <col min="9738" max="9738" width="2.109375" customWidth="1"/>
    <col min="9739" max="9739" width="14.77734375" customWidth="1"/>
    <col min="9740" max="9741" width="3.77734375" customWidth="1"/>
    <col min="9742" max="9742" width="12.44140625" customWidth="1"/>
    <col min="9743" max="9743" width="2.109375" customWidth="1"/>
    <col min="9744" max="9744" width="12.5546875" customWidth="1"/>
    <col min="9745" max="9745" width="2.109375" customWidth="1"/>
    <col min="9746" max="9746" width="12.77734375" customWidth="1"/>
    <col min="9747" max="9747" width="2.109375" customWidth="1"/>
    <col min="9748" max="9748" width="12.77734375" customWidth="1"/>
    <col min="9749" max="9749" width="2" customWidth="1"/>
    <col min="9750" max="9750" width="11.77734375" customWidth="1"/>
    <col min="9751" max="9751" width="11.44140625" customWidth="1"/>
    <col min="9752" max="9752" width="1.77734375" customWidth="1"/>
    <col min="9753" max="9753" width="11.77734375" customWidth="1"/>
    <col min="9754" max="9754" width="2.109375" customWidth="1"/>
    <col min="9755" max="9755" width="11.44140625" customWidth="1"/>
    <col min="9756" max="9756" width="0.5546875" customWidth="1"/>
    <col min="9757" max="9757" width="2.109375" customWidth="1"/>
    <col min="9758" max="9758" width="10.5546875" customWidth="1"/>
    <col min="9759" max="9759" width="11.109375" customWidth="1"/>
    <col min="9760" max="9760" width="2.109375" customWidth="1"/>
    <col min="9761" max="9761" width="11.109375" customWidth="1"/>
    <col min="9762" max="9762" width="2.109375" customWidth="1"/>
    <col min="9763" max="9763" width="12.44140625" customWidth="1"/>
    <col min="9983" max="9983" width="51" customWidth="1"/>
    <col min="9984" max="9984" width="2.109375" customWidth="1"/>
    <col min="9985" max="9985" width="14.109375" customWidth="1"/>
    <col min="9986" max="9987" width="8.77734375" customWidth="1"/>
    <col min="9988" max="9988" width="2" customWidth="1"/>
    <col min="9989" max="9989" width="14.77734375" customWidth="1"/>
    <col min="9990" max="9990" width="2" customWidth="1"/>
    <col min="9991" max="9991" width="14.77734375" customWidth="1"/>
    <col min="9992" max="9992" width="2.109375" customWidth="1"/>
    <col min="9993" max="9993" width="14.77734375" customWidth="1"/>
    <col min="9994" max="9994" width="2.109375" customWidth="1"/>
    <col min="9995" max="9995" width="14.77734375" customWidth="1"/>
    <col min="9996" max="9997" width="3.77734375" customWidth="1"/>
    <col min="9998" max="9998" width="12.44140625" customWidth="1"/>
    <col min="9999" max="9999" width="2.109375" customWidth="1"/>
    <col min="10000" max="10000" width="12.5546875" customWidth="1"/>
    <col min="10001" max="10001" width="2.109375" customWidth="1"/>
    <col min="10002" max="10002" width="12.77734375" customWidth="1"/>
    <col min="10003" max="10003" width="2.109375" customWidth="1"/>
    <col min="10004" max="10004" width="12.77734375" customWidth="1"/>
    <col min="10005" max="10005" width="2" customWidth="1"/>
    <col min="10006" max="10006" width="11.77734375" customWidth="1"/>
    <col min="10007" max="10007" width="11.44140625" customWidth="1"/>
    <col min="10008" max="10008" width="1.77734375" customWidth="1"/>
    <col min="10009" max="10009" width="11.77734375" customWidth="1"/>
    <col min="10010" max="10010" width="2.109375" customWidth="1"/>
    <col min="10011" max="10011" width="11.44140625" customWidth="1"/>
    <col min="10012" max="10012" width="0.5546875" customWidth="1"/>
    <col min="10013" max="10013" width="2.109375" customWidth="1"/>
    <col min="10014" max="10014" width="10.5546875" customWidth="1"/>
    <col min="10015" max="10015" width="11.109375" customWidth="1"/>
    <col min="10016" max="10016" width="2.109375" customWidth="1"/>
    <col min="10017" max="10017" width="11.109375" customWidth="1"/>
    <col min="10018" max="10018" width="2.109375" customWidth="1"/>
    <col min="10019" max="10019" width="12.44140625" customWidth="1"/>
    <col min="10239" max="10239" width="51" customWidth="1"/>
    <col min="10240" max="10240" width="2.109375" customWidth="1"/>
    <col min="10241" max="10241" width="14.109375" customWidth="1"/>
    <col min="10242" max="10243" width="8.77734375" customWidth="1"/>
    <col min="10244" max="10244" width="2" customWidth="1"/>
    <col min="10245" max="10245" width="14.77734375" customWidth="1"/>
    <col min="10246" max="10246" width="2" customWidth="1"/>
    <col min="10247" max="10247" width="14.77734375" customWidth="1"/>
    <col min="10248" max="10248" width="2.109375" customWidth="1"/>
    <col min="10249" max="10249" width="14.77734375" customWidth="1"/>
    <col min="10250" max="10250" width="2.109375" customWidth="1"/>
    <col min="10251" max="10251" width="14.77734375" customWidth="1"/>
    <col min="10252" max="10253" width="3.77734375" customWidth="1"/>
    <col min="10254" max="10254" width="12.44140625" customWidth="1"/>
    <col min="10255" max="10255" width="2.109375" customWidth="1"/>
    <col min="10256" max="10256" width="12.5546875" customWidth="1"/>
    <col min="10257" max="10257" width="2.109375" customWidth="1"/>
    <col min="10258" max="10258" width="12.77734375" customWidth="1"/>
    <col min="10259" max="10259" width="2.109375" customWidth="1"/>
    <col min="10260" max="10260" width="12.77734375" customWidth="1"/>
    <col min="10261" max="10261" width="2" customWidth="1"/>
    <col min="10262" max="10262" width="11.77734375" customWidth="1"/>
    <col min="10263" max="10263" width="11.44140625" customWidth="1"/>
    <col min="10264" max="10264" width="1.77734375" customWidth="1"/>
    <col min="10265" max="10265" width="11.77734375" customWidth="1"/>
    <col min="10266" max="10266" width="2.109375" customWidth="1"/>
    <col min="10267" max="10267" width="11.44140625" customWidth="1"/>
    <col min="10268" max="10268" width="0.5546875" customWidth="1"/>
    <col min="10269" max="10269" width="2.109375" customWidth="1"/>
    <col min="10270" max="10270" width="10.5546875" customWidth="1"/>
    <col min="10271" max="10271" width="11.109375" customWidth="1"/>
    <col min="10272" max="10272" width="2.109375" customWidth="1"/>
    <col min="10273" max="10273" width="11.109375" customWidth="1"/>
    <col min="10274" max="10274" width="2.109375" customWidth="1"/>
    <col min="10275" max="10275" width="12.44140625" customWidth="1"/>
    <col min="10495" max="10495" width="51" customWidth="1"/>
    <col min="10496" max="10496" width="2.109375" customWidth="1"/>
    <col min="10497" max="10497" width="14.109375" customWidth="1"/>
    <col min="10498" max="10499" width="8.77734375" customWidth="1"/>
    <col min="10500" max="10500" width="2" customWidth="1"/>
    <col min="10501" max="10501" width="14.77734375" customWidth="1"/>
    <col min="10502" max="10502" width="2" customWidth="1"/>
    <col min="10503" max="10503" width="14.77734375" customWidth="1"/>
    <col min="10504" max="10504" width="2.109375" customWidth="1"/>
    <col min="10505" max="10505" width="14.77734375" customWidth="1"/>
    <col min="10506" max="10506" width="2.109375" customWidth="1"/>
    <col min="10507" max="10507" width="14.77734375" customWidth="1"/>
    <col min="10508" max="10509" width="3.77734375" customWidth="1"/>
    <col min="10510" max="10510" width="12.44140625" customWidth="1"/>
    <col min="10511" max="10511" width="2.109375" customWidth="1"/>
    <col min="10512" max="10512" width="12.5546875" customWidth="1"/>
    <col min="10513" max="10513" width="2.109375" customWidth="1"/>
    <col min="10514" max="10514" width="12.77734375" customWidth="1"/>
    <col min="10515" max="10515" width="2.109375" customWidth="1"/>
    <col min="10516" max="10516" width="12.77734375" customWidth="1"/>
    <col min="10517" max="10517" width="2" customWidth="1"/>
    <col min="10518" max="10518" width="11.77734375" customWidth="1"/>
    <col min="10519" max="10519" width="11.44140625" customWidth="1"/>
    <col min="10520" max="10520" width="1.77734375" customWidth="1"/>
    <col min="10521" max="10521" width="11.77734375" customWidth="1"/>
    <col min="10522" max="10522" width="2.109375" customWidth="1"/>
    <col min="10523" max="10523" width="11.44140625" customWidth="1"/>
    <col min="10524" max="10524" width="0.5546875" customWidth="1"/>
    <col min="10525" max="10525" width="2.109375" customWidth="1"/>
    <col min="10526" max="10526" width="10.5546875" customWidth="1"/>
    <col min="10527" max="10527" width="11.109375" customWidth="1"/>
    <col min="10528" max="10528" width="2.109375" customWidth="1"/>
    <col min="10529" max="10529" width="11.109375" customWidth="1"/>
    <col min="10530" max="10530" width="2.109375" customWidth="1"/>
    <col min="10531" max="10531" width="12.44140625" customWidth="1"/>
    <col min="10751" max="10751" width="51" customWidth="1"/>
    <col min="10752" max="10752" width="2.109375" customWidth="1"/>
    <col min="10753" max="10753" width="14.109375" customWidth="1"/>
    <col min="10754" max="10755" width="8.77734375" customWidth="1"/>
    <col min="10756" max="10756" width="2" customWidth="1"/>
    <col min="10757" max="10757" width="14.77734375" customWidth="1"/>
    <col min="10758" max="10758" width="2" customWidth="1"/>
    <col min="10759" max="10759" width="14.77734375" customWidth="1"/>
    <col min="10760" max="10760" width="2.109375" customWidth="1"/>
    <col min="10761" max="10761" width="14.77734375" customWidth="1"/>
    <col min="10762" max="10762" width="2.109375" customWidth="1"/>
    <col min="10763" max="10763" width="14.77734375" customWidth="1"/>
    <col min="10764" max="10765" width="3.77734375" customWidth="1"/>
    <col min="10766" max="10766" width="12.44140625" customWidth="1"/>
    <col min="10767" max="10767" width="2.109375" customWidth="1"/>
    <col min="10768" max="10768" width="12.5546875" customWidth="1"/>
    <col min="10769" max="10769" width="2.109375" customWidth="1"/>
    <col min="10770" max="10770" width="12.77734375" customWidth="1"/>
    <col min="10771" max="10771" width="2.109375" customWidth="1"/>
    <col min="10772" max="10772" width="12.77734375" customWidth="1"/>
    <col min="10773" max="10773" width="2" customWidth="1"/>
    <col min="10774" max="10774" width="11.77734375" customWidth="1"/>
    <col min="10775" max="10775" width="11.44140625" customWidth="1"/>
    <col min="10776" max="10776" width="1.77734375" customWidth="1"/>
    <col min="10777" max="10777" width="11.77734375" customWidth="1"/>
    <col min="10778" max="10778" width="2.109375" customWidth="1"/>
    <col min="10779" max="10779" width="11.44140625" customWidth="1"/>
    <col min="10780" max="10780" width="0.5546875" customWidth="1"/>
    <col min="10781" max="10781" width="2.109375" customWidth="1"/>
    <col min="10782" max="10782" width="10.5546875" customWidth="1"/>
    <col min="10783" max="10783" width="11.109375" customWidth="1"/>
    <col min="10784" max="10784" width="2.109375" customWidth="1"/>
    <col min="10785" max="10785" width="11.109375" customWidth="1"/>
    <col min="10786" max="10786" width="2.109375" customWidth="1"/>
    <col min="10787" max="10787" width="12.44140625" customWidth="1"/>
    <col min="11007" max="11007" width="51" customWidth="1"/>
    <col min="11008" max="11008" width="2.109375" customWidth="1"/>
    <col min="11009" max="11009" width="14.109375" customWidth="1"/>
    <col min="11010" max="11011" width="8.77734375" customWidth="1"/>
    <col min="11012" max="11012" width="2" customWidth="1"/>
    <col min="11013" max="11013" width="14.77734375" customWidth="1"/>
    <col min="11014" max="11014" width="2" customWidth="1"/>
    <col min="11015" max="11015" width="14.77734375" customWidth="1"/>
    <col min="11016" max="11016" width="2.109375" customWidth="1"/>
    <col min="11017" max="11017" width="14.77734375" customWidth="1"/>
    <col min="11018" max="11018" width="2.109375" customWidth="1"/>
    <col min="11019" max="11019" width="14.77734375" customWidth="1"/>
    <col min="11020" max="11021" width="3.77734375" customWidth="1"/>
    <col min="11022" max="11022" width="12.44140625" customWidth="1"/>
    <col min="11023" max="11023" width="2.109375" customWidth="1"/>
    <col min="11024" max="11024" width="12.5546875" customWidth="1"/>
    <col min="11025" max="11025" width="2.109375" customWidth="1"/>
    <col min="11026" max="11026" width="12.77734375" customWidth="1"/>
    <col min="11027" max="11027" width="2.109375" customWidth="1"/>
    <col min="11028" max="11028" width="12.77734375" customWidth="1"/>
    <col min="11029" max="11029" width="2" customWidth="1"/>
    <col min="11030" max="11030" width="11.77734375" customWidth="1"/>
    <col min="11031" max="11031" width="11.44140625" customWidth="1"/>
    <col min="11032" max="11032" width="1.77734375" customWidth="1"/>
    <col min="11033" max="11033" width="11.77734375" customWidth="1"/>
    <col min="11034" max="11034" width="2.109375" customWidth="1"/>
    <col min="11035" max="11035" width="11.44140625" customWidth="1"/>
    <col min="11036" max="11036" width="0.5546875" customWidth="1"/>
    <col min="11037" max="11037" width="2.109375" customWidth="1"/>
    <col min="11038" max="11038" width="10.5546875" customWidth="1"/>
    <col min="11039" max="11039" width="11.109375" customWidth="1"/>
    <col min="11040" max="11040" width="2.109375" customWidth="1"/>
    <col min="11041" max="11041" width="11.109375" customWidth="1"/>
    <col min="11042" max="11042" width="2.109375" customWidth="1"/>
    <col min="11043" max="11043" width="12.44140625" customWidth="1"/>
    <col min="11263" max="11263" width="51" customWidth="1"/>
    <col min="11264" max="11264" width="2.109375" customWidth="1"/>
    <col min="11265" max="11265" width="14.109375" customWidth="1"/>
    <col min="11266" max="11267" width="8.77734375" customWidth="1"/>
    <col min="11268" max="11268" width="2" customWidth="1"/>
    <col min="11269" max="11269" width="14.77734375" customWidth="1"/>
    <col min="11270" max="11270" width="2" customWidth="1"/>
    <col min="11271" max="11271" width="14.77734375" customWidth="1"/>
    <col min="11272" max="11272" width="2.109375" customWidth="1"/>
    <col min="11273" max="11273" width="14.77734375" customWidth="1"/>
    <col min="11274" max="11274" width="2.109375" customWidth="1"/>
    <col min="11275" max="11275" width="14.77734375" customWidth="1"/>
    <col min="11276" max="11277" width="3.77734375" customWidth="1"/>
    <col min="11278" max="11278" width="12.44140625" customWidth="1"/>
    <col min="11279" max="11279" width="2.109375" customWidth="1"/>
    <col min="11280" max="11280" width="12.5546875" customWidth="1"/>
    <col min="11281" max="11281" width="2.109375" customWidth="1"/>
    <col min="11282" max="11282" width="12.77734375" customWidth="1"/>
    <col min="11283" max="11283" width="2.109375" customWidth="1"/>
    <col min="11284" max="11284" width="12.77734375" customWidth="1"/>
    <col min="11285" max="11285" width="2" customWidth="1"/>
    <col min="11286" max="11286" width="11.77734375" customWidth="1"/>
    <col min="11287" max="11287" width="11.44140625" customWidth="1"/>
    <col min="11288" max="11288" width="1.77734375" customWidth="1"/>
    <col min="11289" max="11289" width="11.77734375" customWidth="1"/>
    <col min="11290" max="11290" width="2.109375" customWidth="1"/>
    <col min="11291" max="11291" width="11.44140625" customWidth="1"/>
    <col min="11292" max="11292" width="0.5546875" customWidth="1"/>
    <col min="11293" max="11293" width="2.109375" customWidth="1"/>
    <col min="11294" max="11294" width="10.5546875" customWidth="1"/>
    <col min="11295" max="11295" width="11.109375" customWidth="1"/>
    <col min="11296" max="11296" width="2.109375" customWidth="1"/>
    <col min="11297" max="11297" width="11.109375" customWidth="1"/>
    <col min="11298" max="11298" width="2.109375" customWidth="1"/>
    <col min="11299" max="11299" width="12.44140625" customWidth="1"/>
    <col min="11519" max="11519" width="51" customWidth="1"/>
    <col min="11520" max="11520" width="2.109375" customWidth="1"/>
    <col min="11521" max="11521" width="14.109375" customWidth="1"/>
    <col min="11522" max="11523" width="8.77734375" customWidth="1"/>
    <col min="11524" max="11524" width="2" customWidth="1"/>
    <col min="11525" max="11525" width="14.77734375" customWidth="1"/>
    <col min="11526" max="11526" width="2" customWidth="1"/>
    <col min="11527" max="11527" width="14.77734375" customWidth="1"/>
    <col min="11528" max="11528" width="2.109375" customWidth="1"/>
    <col min="11529" max="11529" width="14.77734375" customWidth="1"/>
    <col min="11530" max="11530" width="2.109375" customWidth="1"/>
    <col min="11531" max="11531" width="14.77734375" customWidth="1"/>
    <col min="11532" max="11533" width="3.77734375" customWidth="1"/>
    <col min="11534" max="11534" width="12.44140625" customWidth="1"/>
    <col min="11535" max="11535" width="2.109375" customWidth="1"/>
    <col min="11536" max="11536" width="12.5546875" customWidth="1"/>
    <col min="11537" max="11537" width="2.109375" customWidth="1"/>
    <col min="11538" max="11538" width="12.77734375" customWidth="1"/>
    <col min="11539" max="11539" width="2.109375" customWidth="1"/>
    <col min="11540" max="11540" width="12.77734375" customWidth="1"/>
    <col min="11541" max="11541" width="2" customWidth="1"/>
    <col min="11542" max="11542" width="11.77734375" customWidth="1"/>
    <col min="11543" max="11543" width="11.44140625" customWidth="1"/>
    <col min="11544" max="11544" width="1.77734375" customWidth="1"/>
    <col min="11545" max="11545" width="11.77734375" customWidth="1"/>
    <col min="11546" max="11546" width="2.109375" customWidth="1"/>
    <col min="11547" max="11547" width="11.44140625" customWidth="1"/>
    <col min="11548" max="11548" width="0.5546875" customWidth="1"/>
    <col min="11549" max="11549" width="2.109375" customWidth="1"/>
    <col min="11550" max="11550" width="10.5546875" customWidth="1"/>
    <col min="11551" max="11551" width="11.109375" customWidth="1"/>
    <col min="11552" max="11552" width="2.109375" customWidth="1"/>
    <col min="11553" max="11553" width="11.109375" customWidth="1"/>
    <col min="11554" max="11554" width="2.109375" customWidth="1"/>
    <col min="11555" max="11555" width="12.44140625" customWidth="1"/>
    <col min="11775" max="11775" width="51" customWidth="1"/>
    <col min="11776" max="11776" width="2.109375" customWidth="1"/>
    <col min="11777" max="11777" width="14.109375" customWidth="1"/>
    <col min="11778" max="11779" width="8.77734375" customWidth="1"/>
    <col min="11780" max="11780" width="2" customWidth="1"/>
    <col min="11781" max="11781" width="14.77734375" customWidth="1"/>
    <col min="11782" max="11782" width="2" customWidth="1"/>
    <col min="11783" max="11783" width="14.77734375" customWidth="1"/>
    <col min="11784" max="11784" width="2.109375" customWidth="1"/>
    <col min="11785" max="11785" width="14.77734375" customWidth="1"/>
    <col min="11786" max="11786" width="2.109375" customWidth="1"/>
    <col min="11787" max="11787" width="14.77734375" customWidth="1"/>
    <col min="11788" max="11789" width="3.77734375" customWidth="1"/>
    <col min="11790" max="11790" width="12.44140625" customWidth="1"/>
    <col min="11791" max="11791" width="2.109375" customWidth="1"/>
    <col min="11792" max="11792" width="12.5546875" customWidth="1"/>
    <col min="11793" max="11793" width="2.109375" customWidth="1"/>
    <col min="11794" max="11794" width="12.77734375" customWidth="1"/>
    <col min="11795" max="11795" width="2.109375" customWidth="1"/>
    <col min="11796" max="11796" width="12.77734375" customWidth="1"/>
    <col min="11797" max="11797" width="2" customWidth="1"/>
    <col min="11798" max="11798" width="11.77734375" customWidth="1"/>
    <col min="11799" max="11799" width="11.44140625" customWidth="1"/>
    <col min="11800" max="11800" width="1.77734375" customWidth="1"/>
    <col min="11801" max="11801" width="11.77734375" customWidth="1"/>
    <col min="11802" max="11802" width="2.109375" customWidth="1"/>
    <col min="11803" max="11803" width="11.44140625" customWidth="1"/>
    <col min="11804" max="11804" width="0.5546875" customWidth="1"/>
    <col min="11805" max="11805" width="2.109375" customWidth="1"/>
    <col min="11806" max="11806" width="10.5546875" customWidth="1"/>
    <col min="11807" max="11807" width="11.109375" customWidth="1"/>
    <col min="11808" max="11808" width="2.109375" customWidth="1"/>
    <col min="11809" max="11809" width="11.109375" customWidth="1"/>
    <col min="11810" max="11810" width="2.109375" customWidth="1"/>
    <col min="11811" max="11811" width="12.44140625" customWidth="1"/>
    <col min="12031" max="12031" width="51" customWidth="1"/>
    <col min="12032" max="12032" width="2.109375" customWidth="1"/>
    <col min="12033" max="12033" width="14.109375" customWidth="1"/>
    <col min="12034" max="12035" width="8.77734375" customWidth="1"/>
    <col min="12036" max="12036" width="2" customWidth="1"/>
    <col min="12037" max="12037" width="14.77734375" customWidth="1"/>
    <col min="12038" max="12038" width="2" customWidth="1"/>
    <col min="12039" max="12039" width="14.77734375" customWidth="1"/>
    <col min="12040" max="12040" width="2.109375" customWidth="1"/>
    <col min="12041" max="12041" width="14.77734375" customWidth="1"/>
    <col min="12042" max="12042" width="2.109375" customWidth="1"/>
    <col min="12043" max="12043" width="14.77734375" customWidth="1"/>
    <col min="12044" max="12045" width="3.77734375" customWidth="1"/>
    <col min="12046" max="12046" width="12.44140625" customWidth="1"/>
    <col min="12047" max="12047" width="2.109375" customWidth="1"/>
    <col min="12048" max="12048" width="12.5546875" customWidth="1"/>
    <col min="12049" max="12049" width="2.109375" customWidth="1"/>
    <col min="12050" max="12050" width="12.77734375" customWidth="1"/>
    <col min="12051" max="12051" width="2.109375" customWidth="1"/>
    <col min="12052" max="12052" width="12.77734375" customWidth="1"/>
    <col min="12053" max="12053" width="2" customWidth="1"/>
    <col min="12054" max="12054" width="11.77734375" customWidth="1"/>
    <col min="12055" max="12055" width="11.44140625" customWidth="1"/>
    <col min="12056" max="12056" width="1.77734375" customWidth="1"/>
    <col min="12057" max="12057" width="11.77734375" customWidth="1"/>
    <col min="12058" max="12058" width="2.109375" customWidth="1"/>
    <col min="12059" max="12059" width="11.44140625" customWidth="1"/>
    <col min="12060" max="12060" width="0.5546875" customWidth="1"/>
    <col min="12061" max="12061" width="2.109375" customWidth="1"/>
    <col min="12062" max="12062" width="10.5546875" customWidth="1"/>
    <col min="12063" max="12063" width="11.109375" customWidth="1"/>
    <col min="12064" max="12064" width="2.109375" customWidth="1"/>
    <col min="12065" max="12065" width="11.109375" customWidth="1"/>
    <col min="12066" max="12066" width="2.109375" customWidth="1"/>
    <col min="12067" max="12067" width="12.44140625" customWidth="1"/>
    <col min="12287" max="12287" width="51" customWidth="1"/>
    <col min="12288" max="12288" width="2.109375" customWidth="1"/>
    <col min="12289" max="12289" width="14.109375" customWidth="1"/>
    <col min="12290" max="12291" width="8.77734375" customWidth="1"/>
    <col min="12292" max="12292" width="2" customWidth="1"/>
    <col min="12293" max="12293" width="14.77734375" customWidth="1"/>
    <col min="12294" max="12294" width="2" customWidth="1"/>
    <col min="12295" max="12295" width="14.77734375" customWidth="1"/>
    <col min="12296" max="12296" width="2.109375" customWidth="1"/>
    <col min="12297" max="12297" width="14.77734375" customWidth="1"/>
    <col min="12298" max="12298" width="2.109375" customWidth="1"/>
    <col min="12299" max="12299" width="14.77734375" customWidth="1"/>
    <col min="12300" max="12301" width="3.77734375" customWidth="1"/>
    <col min="12302" max="12302" width="12.44140625" customWidth="1"/>
    <col min="12303" max="12303" width="2.109375" customWidth="1"/>
    <col min="12304" max="12304" width="12.5546875" customWidth="1"/>
    <col min="12305" max="12305" width="2.109375" customWidth="1"/>
    <col min="12306" max="12306" width="12.77734375" customWidth="1"/>
    <col min="12307" max="12307" width="2.109375" customWidth="1"/>
    <col min="12308" max="12308" width="12.77734375" customWidth="1"/>
    <col min="12309" max="12309" width="2" customWidth="1"/>
    <col min="12310" max="12310" width="11.77734375" customWidth="1"/>
    <col min="12311" max="12311" width="11.44140625" customWidth="1"/>
    <col min="12312" max="12312" width="1.77734375" customWidth="1"/>
    <col min="12313" max="12313" width="11.77734375" customWidth="1"/>
    <col min="12314" max="12314" width="2.109375" customWidth="1"/>
    <col min="12315" max="12315" width="11.44140625" customWidth="1"/>
    <col min="12316" max="12316" width="0.5546875" customWidth="1"/>
    <col min="12317" max="12317" width="2.109375" customWidth="1"/>
    <col min="12318" max="12318" width="10.5546875" customWidth="1"/>
    <col min="12319" max="12319" width="11.109375" customWidth="1"/>
    <col min="12320" max="12320" width="2.109375" customWidth="1"/>
    <col min="12321" max="12321" width="11.109375" customWidth="1"/>
    <col min="12322" max="12322" width="2.109375" customWidth="1"/>
    <col min="12323" max="12323" width="12.44140625" customWidth="1"/>
    <col min="12543" max="12543" width="51" customWidth="1"/>
    <col min="12544" max="12544" width="2.109375" customWidth="1"/>
    <col min="12545" max="12545" width="14.109375" customWidth="1"/>
    <col min="12546" max="12547" width="8.77734375" customWidth="1"/>
    <col min="12548" max="12548" width="2" customWidth="1"/>
    <col min="12549" max="12549" width="14.77734375" customWidth="1"/>
    <col min="12550" max="12550" width="2" customWidth="1"/>
    <col min="12551" max="12551" width="14.77734375" customWidth="1"/>
    <col min="12552" max="12552" width="2.109375" customWidth="1"/>
    <col min="12553" max="12553" width="14.77734375" customWidth="1"/>
    <col min="12554" max="12554" width="2.109375" customWidth="1"/>
    <col min="12555" max="12555" width="14.77734375" customWidth="1"/>
    <col min="12556" max="12557" width="3.77734375" customWidth="1"/>
    <col min="12558" max="12558" width="12.44140625" customWidth="1"/>
    <col min="12559" max="12559" width="2.109375" customWidth="1"/>
    <col min="12560" max="12560" width="12.5546875" customWidth="1"/>
    <col min="12561" max="12561" width="2.109375" customWidth="1"/>
    <col min="12562" max="12562" width="12.77734375" customWidth="1"/>
    <col min="12563" max="12563" width="2.109375" customWidth="1"/>
    <col min="12564" max="12564" width="12.77734375" customWidth="1"/>
    <col min="12565" max="12565" width="2" customWidth="1"/>
    <col min="12566" max="12566" width="11.77734375" customWidth="1"/>
    <col min="12567" max="12567" width="11.44140625" customWidth="1"/>
    <col min="12568" max="12568" width="1.77734375" customWidth="1"/>
    <col min="12569" max="12569" width="11.77734375" customWidth="1"/>
    <col min="12570" max="12570" width="2.109375" customWidth="1"/>
    <col min="12571" max="12571" width="11.44140625" customWidth="1"/>
    <col min="12572" max="12572" width="0.5546875" customWidth="1"/>
    <col min="12573" max="12573" width="2.109375" customWidth="1"/>
    <col min="12574" max="12574" width="10.5546875" customWidth="1"/>
    <col min="12575" max="12575" width="11.109375" customWidth="1"/>
    <col min="12576" max="12576" width="2.109375" customWidth="1"/>
    <col min="12577" max="12577" width="11.109375" customWidth="1"/>
    <col min="12578" max="12578" width="2.109375" customWidth="1"/>
    <col min="12579" max="12579" width="12.44140625" customWidth="1"/>
    <col min="12799" max="12799" width="51" customWidth="1"/>
    <col min="12800" max="12800" width="2.109375" customWidth="1"/>
    <col min="12801" max="12801" width="14.109375" customWidth="1"/>
    <col min="12802" max="12803" width="8.77734375" customWidth="1"/>
    <col min="12804" max="12804" width="2" customWidth="1"/>
    <col min="12805" max="12805" width="14.77734375" customWidth="1"/>
    <col min="12806" max="12806" width="2" customWidth="1"/>
    <col min="12807" max="12807" width="14.77734375" customWidth="1"/>
    <col min="12808" max="12808" width="2.109375" customWidth="1"/>
    <col min="12809" max="12809" width="14.77734375" customWidth="1"/>
    <col min="12810" max="12810" width="2.109375" customWidth="1"/>
    <col min="12811" max="12811" width="14.77734375" customWidth="1"/>
    <col min="12812" max="12813" width="3.77734375" customWidth="1"/>
    <col min="12814" max="12814" width="12.44140625" customWidth="1"/>
    <col min="12815" max="12815" width="2.109375" customWidth="1"/>
    <col min="12816" max="12816" width="12.5546875" customWidth="1"/>
    <col min="12817" max="12817" width="2.109375" customWidth="1"/>
    <col min="12818" max="12818" width="12.77734375" customWidth="1"/>
    <col min="12819" max="12819" width="2.109375" customWidth="1"/>
    <col min="12820" max="12820" width="12.77734375" customWidth="1"/>
    <col min="12821" max="12821" width="2" customWidth="1"/>
    <col min="12822" max="12822" width="11.77734375" customWidth="1"/>
    <col min="12823" max="12823" width="11.44140625" customWidth="1"/>
    <col min="12824" max="12824" width="1.77734375" customWidth="1"/>
    <col min="12825" max="12825" width="11.77734375" customWidth="1"/>
    <col min="12826" max="12826" width="2.109375" customWidth="1"/>
    <col min="12827" max="12827" width="11.44140625" customWidth="1"/>
    <col min="12828" max="12828" width="0.5546875" customWidth="1"/>
    <col min="12829" max="12829" width="2.109375" customWidth="1"/>
    <col min="12830" max="12830" width="10.5546875" customWidth="1"/>
    <col min="12831" max="12831" width="11.109375" customWidth="1"/>
    <col min="12832" max="12832" width="2.109375" customWidth="1"/>
    <col min="12833" max="12833" width="11.109375" customWidth="1"/>
    <col min="12834" max="12834" width="2.109375" customWidth="1"/>
    <col min="12835" max="12835" width="12.44140625" customWidth="1"/>
    <col min="13055" max="13055" width="51" customWidth="1"/>
    <col min="13056" max="13056" width="2.109375" customWidth="1"/>
    <col min="13057" max="13057" width="14.109375" customWidth="1"/>
    <col min="13058" max="13059" width="8.77734375" customWidth="1"/>
    <col min="13060" max="13060" width="2" customWidth="1"/>
    <col min="13061" max="13061" width="14.77734375" customWidth="1"/>
    <col min="13062" max="13062" width="2" customWidth="1"/>
    <col min="13063" max="13063" width="14.77734375" customWidth="1"/>
    <col min="13064" max="13064" width="2.109375" customWidth="1"/>
    <col min="13065" max="13065" width="14.77734375" customWidth="1"/>
    <col min="13066" max="13066" width="2.109375" customWidth="1"/>
    <col min="13067" max="13067" width="14.77734375" customWidth="1"/>
    <col min="13068" max="13069" width="3.77734375" customWidth="1"/>
    <col min="13070" max="13070" width="12.44140625" customWidth="1"/>
    <col min="13071" max="13071" width="2.109375" customWidth="1"/>
    <col min="13072" max="13072" width="12.5546875" customWidth="1"/>
    <col min="13073" max="13073" width="2.109375" customWidth="1"/>
    <col min="13074" max="13074" width="12.77734375" customWidth="1"/>
    <col min="13075" max="13075" width="2.109375" customWidth="1"/>
    <col min="13076" max="13076" width="12.77734375" customWidth="1"/>
    <col min="13077" max="13077" width="2" customWidth="1"/>
    <col min="13078" max="13078" width="11.77734375" customWidth="1"/>
    <col min="13079" max="13079" width="11.44140625" customWidth="1"/>
    <col min="13080" max="13080" width="1.77734375" customWidth="1"/>
    <col min="13081" max="13081" width="11.77734375" customWidth="1"/>
    <col min="13082" max="13082" width="2.109375" customWidth="1"/>
    <col min="13083" max="13083" width="11.44140625" customWidth="1"/>
    <col min="13084" max="13084" width="0.5546875" customWidth="1"/>
    <col min="13085" max="13085" width="2.109375" customWidth="1"/>
    <col min="13086" max="13086" width="10.5546875" customWidth="1"/>
    <col min="13087" max="13087" width="11.109375" customWidth="1"/>
    <col min="13088" max="13088" width="2.109375" customWidth="1"/>
    <col min="13089" max="13089" width="11.109375" customWidth="1"/>
    <col min="13090" max="13090" width="2.109375" customWidth="1"/>
    <col min="13091" max="13091" width="12.44140625" customWidth="1"/>
    <col min="13311" max="13311" width="51" customWidth="1"/>
    <col min="13312" max="13312" width="2.109375" customWidth="1"/>
    <col min="13313" max="13313" width="14.109375" customWidth="1"/>
    <col min="13314" max="13315" width="8.77734375" customWidth="1"/>
    <col min="13316" max="13316" width="2" customWidth="1"/>
    <col min="13317" max="13317" width="14.77734375" customWidth="1"/>
    <col min="13318" max="13318" width="2" customWidth="1"/>
    <col min="13319" max="13319" width="14.77734375" customWidth="1"/>
    <col min="13320" max="13320" width="2.109375" customWidth="1"/>
    <col min="13321" max="13321" width="14.77734375" customWidth="1"/>
    <col min="13322" max="13322" width="2.109375" customWidth="1"/>
    <col min="13323" max="13323" width="14.77734375" customWidth="1"/>
    <col min="13324" max="13325" width="3.77734375" customWidth="1"/>
    <col min="13326" max="13326" width="12.44140625" customWidth="1"/>
    <col min="13327" max="13327" width="2.109375" customWidth="1"/>
    <col min="13328" max="13328" width="12.5546875" customWidth="1"/>
    <col min="13329" max="13329" width="2.109375" customWidth="1"/>
    <col min="13330" max="13330" width="12.77734375" customWidth="1"/>
    <col min="13331" max="13331" width="2.109375" customWidth="1"/>
    <col min="13332" max="13332" width="12.77734375" customWidth="1"/>
    <col min="13333" max="13333" width="2" customWidth="1"/>
    <col min="13334" max="13334" width="11.77734375" customWidth="1"/>
    <col min="13335" max="13335" width="11.44140625" customWidth="1"/>
    <col min="13336" max="13336" width="1.77734375" customWidth="1"/>
    <col min="13337" max="13337" width="11.77734375" customWidth="1"/>
    <col min="13338" max="13338" width="2.109375" customWidth="1"/>
    <col min="13339" max="13339" width="11.44140625" customWidth="1"/>
    <col min="13340" max="13340" width="0.5546875" customWidth="1"/>
    <col min="13341" max="13341" width="2.109375" customWidth="1"/>
    <col min="13342" max="13342" width="10.5546875" customWidth="1"/>
    <col min="13343" max="13343" width="11.109375" customWidth="1"/>
    <col min="13344" max="13344" width="2.109375" customWidth="1"/>
    <col min="13345" max="13345" width="11.109375" customWidth="1"/>
    <col min="13346" max="13346" width="2.109375" customWidth="1"/>
    <col min="13347" max="13347" width="12.44140625" customWidth="1"/>
    <col min="13567" max="13567" width="51" customWidth="1"/>
    <col min="13568" max="13568" width="2.109375" customWidth="1"/>
    <col min="13569" max="13569" width="14.109375" customWidth="1"/>
    <col min="13570" max="13571" width="8.77734375" customWidth="1"/>
    <col min="13572" max="13572" width="2" customWidth="1"/>
    <col min="13573" max="13573" width="14.77734375" customWidth="1"/>
    <col min="13574" max="13574" width="2" customWidth="1"/>
    <col min="13575" max="13575" width="14.77734375" customWidth="1"/>
    <col min="13576" max="13576" width="2.109375" customWidth="1"/>
    <col min="13577" max="13577" width="14.77734375" customWidth="1"/>
    <col min="13578" max="13578" width="2.109375" customWidth="1"/>
    <col min="13579" max="13579" width="14.77734375" customWidth="1"/>
    <col min="13580" max="13581" width="3.77734375" customWidth="1"/>
    <col min="13582" max="13582" width="12.44140625" customWidth="1"/>
    <col min="13583" max="13583" width="2.109375" customWidth="1"/>
    <col min="13584" max="13584" width="12.5546875" customWidth="1"/>
    <col min="13585" max="13585" width="2.109375" customWidth="1"/>
    <col min="13586" max="13586" width="12.77734375" customWidth="1"/>
    <col min="13587" max="13587" width="2.109375" customWidth="1"/>
    <col min="13588" max="13588" width="12.77734375" customWidth="1"/>
    <col min="13589" max="13589" width="2" customWidth="1"/>
    <col min="13590" max="13590" width="11.77734375" customWidth="1"/>
    <col min="13591" max="13591" width="11.44140625" customWidth="1"/>
    <col min="13592" max="13592" width="1.77734375" customWidth="1"/>
    <col min="13593" max="13593" width="11.77734375" customWidth="1"/>
    <col min="13594" max="13594" width="2.109375" customWidth="1"/>
    <col min="13595" max="13595" width="11.44140625" customWidth="1"/>
    <col min="13596" max="13596" width="0.5546875" customWidth="1"/>
    <col min="13597" max="13597" width="2.109375" customWidth="1"/>
    <col min="13598" max="13598" width="10.5546875" customWidth="1"/>
    <col min="13599" max="13599" width="11.109375" customWidth="1"/>
    <col min="13600" max="13600" width="2.109375" customWidth="1"/>
    <col min="13601" max="13601" width="11.109375" customWidth="1"/>
    <col min="13602" max="13602" width="2.109375" customWidth="1"/>
    <col min="13603" max="13603" width="12.44140625" customWidth="1"/>
    <col min="13823" max="13823" width="51" customWidth="1"/>
    <col min="13824" max="13824" width="2.109375" customWidth="1"/>
    <col min="13825" max="13825" width="14.109375" customWidth="1"/>
    <col min="13826" max="13827" width="8.77734375" customWidth="1"/>
    <col min="13828" max="13828" width="2" customWidth="1"/>
    <col min="13829" max="13829" width="14.77734375" customWidth="1"/>
    <col min="13830" max="13830" width="2" customWidth="1"/>
    <col min="13831" max="13831" width="14.77734375" customWidth="1"/>
    <col min="13832" max="13832" width="2.109375" customWidth="1"/>
    <col min="13833" max="13833" width="14.77734375" customWidth="1"/>
    <col min="13834" max="13834" width="2.109375" customWidth="1"/>
    <col min="13835" max="13835" width="14.77734375" customWidth="1"/>
    <col min="13836" max="13837" width="3.77734375" customWidth="1"/>
    <col min="13838" max="13838" width="12.44140625" customWidth="1"/>
    <col min="13839" max="13839" width="2.109375" customWidth="1"/>
    <col min="13840" max="13840" width="12.5546875" customWidth="1"/>
    <col min="13841" max="13841" width="2.109375" customWidth="1"/>
    <col min="13842" max="13842" width="12.77734375" customWidth="1"/>
    <col min="13843" max="13843" width="2.109375" customWidth="1"/>
    <col min="13844" max="13844" width="12.77734375" customWidth="1"/>
    <col min="13845" max="13845" width="2" customWidth="1"/>
    <col min="13846" max="13846" width="11.77734375" customWidth="1"/>
    <col min="13847" max="13847" width="11.44140625" customWidth="1"/>
    <col min="13848" max="13848" width="1.77734375" customWidth="1"/>
    <col min="13849" max="13849" width="11.77734375" customWidth="1"/>
    <col min="13850" max="13850" width="2.109375" customWidth="1"/>
    <col min="13851" max="13851" width="11.44140625" customWidth="1"/>
    <col min="13852" max="13852" width="0.5546875" customWidth="1"/>
    <col min="13853" max="13853" width="2.109375" customWidth="1"/>
    <col min="13854" max="13854" width="10.5546875" customWidth="1"/>
    <col min="13855" max="13855" width="11.109375" customWidth="1"/>
    <col min="13856" max="13856" width="2.109375" customWidth="1"/>
    <col min="13857" max="13857" width="11.109375" customWidth="1"/>
    <col min="13858" max="13858" width="2.109375" customWidth="1"/>
    <col min="13859" max="13859" width="12.44140625" customWidth="1"/>
    <col min="14079" max="14079" width="51" customWidth="1"/>
    <col min="14080" max="14080" width="2.109375" customWidth="1"/>
    <col min="14081" max="14081" width="14.109375" customWidth="1"/>
    <col min="14082" max="14083" width="8.77734375" customWidth="1"/>
    <col min="14084" max="14084" width="2" customWidth="1"/>
    <col min="14085" max="14085" width="14.77734375" customWidth="1"/>
    <col min="14086" max="14086" width="2" customWidth="1"/>
    <col min="14087" max="14087" width="14.77734375" customWidth="1"/>
    <col min="14088" max="14088" width="2.109375" customWidth="1"/>
    <col min="14089" max="14089" width="14.77734375" customWidth="1"/>
    <col min="14090" max="14090" width="2.109375" customWidth="1"/>
    <col min="14091" max="14091" width="14.77734375" customWidth="1"/>
    <col min="14092" max="14093" width="3.77734375" customWidth="1"/>
    <col min="14094" max="14094" width="12.44140625" customWidth="1"/>
    <col min="14095" max="14095" width="2.109375" customWidth="1"/>
    <col min="14096" max="14096" width="12.5546875" customWidth="1"/>
    <col min="14097" max="14097" width="2.109375" customWidth="1"/>
    <col min="14098" max="14098" width="12.77734375" customWidth="1"/>
    <col min="14099" max="14099" width="2.109375" customWidth="1"/>
    <col min="14100" max="14100" width="12.77734375" customWidth="1"/>
    <col min="14101" max="14101" width="2" customWidth="1"/>
    <col min="14102" max="14102" width="11.77734375" customWidth="1"/>
    <col min="14103" max="14103" width="11.44140625" customWidth="1"/>
    <col min="14104" max="14104" width="1.77734375" customWidth="1"/>
    <col min="14105" max="14105" width="11.77734375" customWidth="1"/>
    <col min="14106" max="14106" width="2.109375" customWidth="1"/>
    <col min="14107" max="14107" width="11.44140625" customWidth="1"/>
    <col min="14108" max="14108" width="0.5546875" customWidth="1"/>
    <col min="14109" max="14109" width="2.109375" customWidth="1"/>
    <col min="14110" max="14110" width="10.5546875" customWidth="1"/>
    <col min="14111" max="14111" width="11.109375" customWidth="1"/>
    <col min="14112" max="14112" width="2.109375" customWidth="1"/>
    <col min="14113" max="14113" width="11.109375" customWidth="1"/>
    <col min="14114" max="14114" width="2.109375" customWidth="1"/>
    <col min="14115" max="14115" width="12.44140625" customWidth="1"/>
    <col min="14335" max="14335" width="51" customWidth="1"/>
    <col min="14336" max="14336" width="2.109375" customWidth="1"/>
    <col min="14337" max="14337" width="14.109375" customWidth="1"/>
    <col min="14338" max="14339" width="8.77734375" customWidth="1"/>
    <col min="14340" max="14340" width="2" customWidth="1"/>
    <col min="14341" max="14341" width="14.77734375" customWidth="1"/>
    <col min="14342" max="14342" width="2" customWidth="1"/>
    <col min="14343" max="14343" width="14.77734375" customWidth="1"/>
    <col min="14344" max="14344" width="2.109375" customWidth="1"/>
    <col min="14345" max="14345" width="14.77734375" customWidth="1"/>
    <col min="14346" max="14346" width="2.109375" customWidth="1"/>
    <col min="14347" max="14347" width="14.77734375" customWidth="1"/>
    <col min="14348" max="14349" width="3.77734375" customWidth="1"/>
    <col min="14350" max="14350" width="12.44140625" customWidth="1"/>
    <col min="14351" max="14351" width="2.109375" customWidth="1"/>
    <col min="14352" max="14352" width="12.5546875" customWidth="1"/>
    <col min="14353" max="14353" width="2.109375" customWidth="1"/>
    <col min="14354" max="14354" width="12.77734375" customWidth="1"/>
    <col min="14355" max="14355" width="2.109375" customWidth="1"/>
    <col min="14356" max="14356" width="12.77734375" customWidth="1"/>
    <col min="14357" max="14357" width="2" customWidth="1"/>
    <col min="14358" max="14358" width="11.77734375" customWidth="1"/>
    <col min="14359" max="14359" width="11.44140625" customWidth="1"/>
    <col min="14360" max="14360" width="1.77734375" customWidth="1"/>
    <col min="14361" max="14361" width="11.77734375" customWidth="1"/>
    <col min="14362" max="14362" width="2.109375" customWidth="1"/>
    <col min="14363" max="14363" width="11.44140625" customWidth="1"/>
    <col min="14364" max="14364" width="0.5546875" customWidth="1"/>
    <col min="14365" max="14365" width="2.109375" customWidth="1"/>
    <col min="14366" max="14366" width="10.5546875" customWidth="1"/>
    <col min="14367" max="14367" width="11.109375" customWidth="1"/>
    <col min="14368" max="14368" width="2.109375" customWidth="1"/>
    <col min="14369" max="14369" width="11.109375" customWidth="1"/>
    <col min="14370" max="14370" width="2.109375" customWidth="1"/>
    <col min="14371" max="14371" width="12.44140625" customWidth="1"/>
    <col min="14591" max="14591" width="51" customWidth="1"/>
    <col min="14592" max="14592" width="2.109375" customWidth="1"/>
    <col min="14593" max="14593" width="14.109375" customWidth="1"/>
    <col min="14594" max="14595" width="8.77734375" customWidth="1"/>
    <col min="14596" max="14596" width="2" customWidth="1"/>
    <col min="14597" max="14597" width="14.77734375" customWidth="1"/>
    <col min="14598" max="14598" width="2" customWidth="1"/>
    <col min="14599" max="14599" width="14.77734375" customWidth="1"/>
    <col min="14600" max="14600" width="2.109375" customWidth="1"/>
    <col min="14601" max="14601" width="14.77734375" customWidth="1"/>
    <col min="14602" max="14602" width="2.109375" customWidth="1"/>
    <col min="14603" max="14603" width="14.77734375" customWidth="1"/>
    <col min="14604" max="14605" width="3.77734375" customWidth="1"/>
    <col min="14606" max="14606" width="12.44140625" customWidth="1"/>
    <col min="14607" max="14607" width="2.109375" customWidth="1"/>
    <col min="14608" max="14608" width="12.5546875" customWidth="1"/>
    <col min="14609" max="14609" width="2.109375" customWidth="1"/>
    <col min="14610" max="14610" width="12.77734375" customWidth="1"/>
    <col min="14611" max="14611" width="2.109375" customWidth="1"/>
    <col min="14612" max="14612" width="12.77734375" customWidth="1"/>
    <col min="14613" max="14613" width="2" customWidth="1"/>
    <col min="14614" max="14614" width="11.77734375" customWidth="1"/>
    <col min="14615" max="14615" width="11.44140625" customWidth="1"/>
    <col min="14616" max="14616" width="1.77734375" customWidth="1"/>
    <col min="14617" max="14617" width="11.77734375" customWidth="1"/>
    <col min="14618" max="14618" width="2.109375" customWidth="1"/>
    <col min="14619" max="14619" width="11.44140625" customWidth="1"/>
    <col min="14620" max="14620" width="0.5546875" customWidth="1"/>
    <col min="14621" max="14621" width="2.109375" customWidth="1"/>
    <col min="14622" max="14622" width="10.5546875" customWidth="1"/>
    <col min="14623" max="14623" width="11.109375" customWidth="1"/>
    <col min="14624" max="14624" width="2.109375" customWidth="1"/>
    <col min="14625" max="14625" width="11.109375" customWidth="1"/>
    <col min="14626" max="14626" width="2.109375" customWidth="1"/>
    <col min="14627" max="14627" width="12.44140625" customWidth="1"/>
    <col min="14847" max="14847" width="51" customWidth="1"/>
    <col min="14848" max="14848" width="2.109375" customWidth="1"/>
    <col min="14849" max="14849" width="14.109375" customWidth="1"/>
    <col min="14850" max="14851" width="8.77734375" customWidth="1"/>
    <col min="14852" max="14852" width="2" customWidth="1"/>
    <col min="14853" max="14853" width="14.77734375" customWidth="1"/>
    <col min="14854" max="14854" width="2" customWidth="1"/>
    <col min="14855" max="14855" width="14.77734375" customWidth="1"/>
    <col min="14856" max="14856" width="2.109375" customWidth="1"/>
    <col min="14857" max="14857" width="14.77734375" customWidth="1"/>
    <col min="14858" max="14858" width="2.109375" customWidth="1"/>
    <col min="14859" max="14859" width="14.77734375" customWidth="1"/>
    <col min="14860" max="14861" width="3.77734375" customWidth="1"/>
    <col min="14862" max="14862" width="12.44140625" customWidth="1"/>
    <col min="14863" max="14863" width="2.109375" customWidth="1"/>
    <col min="14864" max="14864" width="12.5546875" customWidth="1"/>
    <col min="14865" max="14865" width="2.109375" customWidth="1"/>
    <col min="14866" max="14866" width="12.77734375" customWidth="1"/>
    <col min="14867" max="14867" width="2.109375" customWidth="1"/>
    <col min="14868" max="14868" width="12.77734375" customWidth="1"/>
    <col min="14869" max="14869" width="2" customWidth="1"/>
    <col min="14870" max="14870" width="11.77734375" customWidth="1"/>
    <col min="14871" max="14871" width="11.44140625" customWidth="1"/>
    <col min="14872" max="14872" width="1.77734375" customWidth="1"/>
    <col min="14873" max="14873" width="11.77734375" customWidth="1"/>
    <col min="14874" max="14874" width="2.109375" customWidth="1"/>
    <col min="14875" max="14875" width="11.44140625" customWidth="1"/>
    <col min="14876" max="14876" width="0.5546875" customWidth="1"/>
    <col min="14877" max="14877" width="2.109375" customWidth="1"/>
    <col min="14878" max="14878" width="10.5546875" customWidth="1"/>
    <col min="14879" max="14879" width="11.109375" customWidth="1"/>
    <col min="14880" max="14880" width="2.109375" customWidth="1"/>
    <col min="14881" max="14881" width="11.109375" customWidth="1"/>
    <col min="14882" max="14882" width="2.109375" customWidth="1"/>
    <col min="14883" max="14883" width="12.44140625" customWidth="1"/>
    <col min="15103" max="15103" width="51" customWidth="1"/>
    <col min="15104" max="15104" width="2.109375" customWidth="1"/>
    <col min="15105" max="15105" width="14.109375" customWidth="1"/>
    <col min="15106" max="15107" width="8.77734375" customWidth="1"/>
    <col min="15108" max="15108" width="2" customWidth="1"/>
    <col min="15109" max="15109" width="14.77734375" customWidth="1"/>
    <col min="15110" max="15110" width="2" customWidth="1"/>
    <col min="15111" max="15111" width="14.77734375" customWidth="1"/>
    <col min="15112" max="15112" width="2.109375" customWidth="1"/>
    <col min="15113" max="15113" width="14.77734375" customWidth="1"/>
    <col min="15114" max="15114" width="2.109375" customWidth="1"/>
    <col min="15115" max="15115" width="14.77734375" customWidth="1"/>
    <col min="15116" max="15117" width="3.77734375" customWidth="1"/>
    <col min="15118" max="15118" width="12.44140625" customWidth="1"/>
    <col min="15119" max="15119" width="2.109375" customWidth="1"/>
    <col min="15120" max="15120" width="12.5546875" customWidth="1"/>
    <col min="15121" max="15121" width="2.109375" customWidth="1"/>
    <col min="15122" max="15122" width="12.77734375" customWidth="1"/>
    <col min="15123" max="15123" width="2.109375" customWidth="1"/>
    <col min="15124" max="15124" width="12.77734375" customWidth="1"/>
    <col min="15125" max="15125" width="2" customWidth="1"/>
    <col min="15126" max="15126" width="11.77734375" customWidth="1"/>
    <col min="15127" max="15127" width="11.44140625" customWidth="1"/>
    <col min="15128" max="15128" width="1.77734375" customWidth="1"/>
    <col min="15129" max="15129" width="11.77734375" customWidth="1"/>
    <col min="15130" max="15130" width="2.109375" customWidth="1"/>
    <col min="15131" max="15131" width="11.44140625" customWidth="1"/>
    <col min="15132" max="15132" width="0.5546875" customWidth="1"/>
    <col min="15133" max="15133" width="2.109375" customWidth="1"/>
    <col min="15134" max="15134" width="10.5546875" customWidth="1"/>
    <col min="15135" max="15135" width="11.109375" customWidth="1"/>
    <col min="15136" max="15136" width="2.109375" customWidth="1"/>
    <col min="15137" max="15137" width="11.109375" customWidth="1"/>
    <col min="15138" max="15138" width="2.109375" customWidth="1"/>
    <col min="15139" max="15139" width="12.44140625" customWidth="1"/>
    <col min="15359" max="15359" width="51" customWidth="1"/>
    <col min="15360" max="15360" width="2.109375" customWidth="1"/>
    <col min="15361" max="15361" width="14.109375" customWidth="1"/>
    <col min="15362" max="15363" width="8.77734375" customWidth="1"/>
    <col min="15364" max="15364" width="2" customWidth="1"/>
    <col min="15365" max="15365" width="14.77734375" customWidth="1"/>
    <col min="15366" max="15366" width="2" customWidth="1"/>
    <col min="15367" max="15367" width="14.77734375" customWidth="1"/>
    <col min="15368" max="15368" width="2.109375" customWidth="1"/>
    <col min="15369" max="15369" width="14.77734375" customWidth="1"/>
    <col min="15370" max="15370" width="2.109375" customWidth="1"/>
    <col min="15371" max="15371" width="14.77734375" customWidth="1"/>
    <col min="15372" max="15373" width="3.77734375" customWidth="1"/>
    <col min="15374" max="15374" width="12.44140625" customWidth="1"/>
    <col min="15375" max="15375" width="2.109375" customWidth="1"/>
    <col min="15376" max="15376" width="12.5546875" customWidth="1"/>
    <col min="15377" max="15377" width="2.109375" customWidth="1"/>
    <col min="15378" max="15378" width="12.77734375" customWidth="1"/>
    <col min="15379" max="15379" width="2.109375" customWidth="1"/>
    <col min="15380" max="15380" width="12.77734375" customWidth="1"/>
    <col min="15381" max="15381" width="2" customWidth="1"/>
    <col min="15382" max="15382" width="11.77734375" customWidth="1"/>
    <col min="15383" max="15383" width="11.44140625" customWidth="1"/>
    <col min="15384" max="15384" width="1.77734375" customWidth="1"/>
    <col min="15385" max="15385" width="11.77734375" customWidth="1"/>
    <col min="15386" max="15386" width="2.109375" customWidth="1"/>
    <col min="15387" max="15387" width="11.44140625" customWidth="1"/>
    <col min="15388" max="15388" width="0.5546875" customWidth="1"/>
    <col min="15389" max="15389" width="2.109375" customWidth="1"/>
    <col min="15390" max="15390" width="10.5546875" customWidth="1"/>
    <col min="15391" max="15391" width="11.109375" customWidth="1"/>
    <col min="15392" max="15392" width="2.109375" customWidth="1"/>
    <col min="15393" max="15393" width="11.109375" customWidth="1"/>
    <col min="15394" max="15394" width="2.109375" customWidth="1"/>
    <col min="15395" max="15395" width="12.44140625" customWidth="1"/>
    <col min="15615" max="15615" width="51" customWidth="1"/>
    <col min="15616" max="15616" width="2.109375" customWidth="1"/>
    <col min="15617" max="15617" width="14.109375" customWidth="1"/>
    <col min="15618" max="15619" width="8.77734375" customWidth="1"/>
    <col min="15620" max="15620" width="2" customWidth="1"/>
    <col min="15621" max="15621" width="14.77734375" customWidth="1"/>
    <col min="15622" max="15622" width="2" customWidth="1"/>
    <col min="15623" max="15623" width="14.77734375" customWidth="1"/>
    <col min="15624" max="15624" width="2.109375" customWidth="1"/>
    <col min="15625" max="15625" width="14.77734375" customWidth="1"/>
    <col min="15626" max="15626" width="2.109375" customWidth="1"/>
    <col min="15627" max="15627" width="14.77734375" customWidth="1"/>
    <col min="15628" max="15629" width="3.77734375" customWidth="1"/>
    <col min="15630" max="15630" width="12.44140625" customWidth="1"/>
    <col min="15631" max="15631" width="2.109375" customWidth="1"/>
    <col min="15632" max="15632" width="12.5546875" customWidth="1"/>
    <col min="15633" max="15633" width="2.109375" customWidth="1"/>
    <col min="15634" max="15634" width="12.77734375" customWidth="1"/>
    <col min="15635" max="15635" width="2.109375" customWidth="1"/>
    <col min="15636" max="15636" width="12.77734375" customWidth="1"/>
    <col min="15637" max="15637" width="2" customWidth="1"/>
    <col min="15638" max="15638" width="11.77734375" customWidth="1"/>
    <col min="15639" max="15639" width="11.44140625" customWidth="1"/>
    <col min="15640" max="15640" width="1.77734375" customWidth="1"/>
    <col min="15641" max="15641" width="11.77734375" customWidth="1"/>
    <col min="15642" max="15642" width="2.109375" customWidth="1"/>
    <col min="15643" max="15643" width="11.44140625" customWidth="1"/>
    <col min="15644" max="15644" width="0.5546875" customWidth="1"/>
    <col min="15645" max="15645" width="2.109375" customWidth="1"/>
    <col min="15646" max="15646" width="10.5546875" customWidth="1"/>
    <col min="15647" max="15647" width="11.109375" customWidth="1"/>
    <col min="15648" max="15648" width="2.109375" customWidth="1"/>
    <col min="15649" max="15649" width="11.109375" customWidth="1"/>
    <col min="15650" max="15650" width="2.109375" customWidth="1"/>
    <col min="15651" max="15651" width="12.44140625" customWidth="1"/>
    <col min="15871" max="15871" width="51" customWidth="1"/>
    <col min="15872" max="15872" width="2.109375" customWidth="1"/>
    <col min="15873" max="15873" width="14.109375" customWidth="1"/>
    <col min="15874" max="15875" width="8.77734375" customWidth="1"/>
    <col min="15876" max="15876" width="2" customWidth="1"/>
    <col min="15877" max="15877" width="14.77734375" customWidth="1"/>
    <col min="15878" max="15878" width="2" customWidth="1"/>
    <col min="15879" max="15879" width="14.77734375" customWidth="1"/>
    <col min="15880" max="15880" width="2.109375" customWidth="1"/>
    <col min="15881" max="15881" width="14.77734375" customWidth="1"/>
    <col min="15882" max="15882" width="2.109375" customWidth="1"/>
    <col min="15883" max="15883" width="14.77734375" customWidth="1"/>
    <col min="15884" max="15885" width="3.77734375" customWidth="1"/>
    <col min="15886" max="15886" width="12.44140625" customWidth="1"/>
    <col min="15887" max="15887" width="2.109375" customWidth="1"/>
    <col min="15888" max="15888" width="12.5546875" customWidth="1"/>
    <col min="15889" max="15889" width="2.109375" customWidth="1"/>
    <col min="15890" max="15890" width="12.77734375" customWidth="1"/>
    <col min="15891" max="15891" width="2.109375" customWidth="1"/>
    <col min="15892" max="15892" width="12.77734375" customWidth="1"/>
    <col min="15893" max="15893" width="2" customWidth="1"/>
    <col min="15894" max="15894" width="11.77734375" customWidth="1"/>
    <col min="15895" max="15895" width="11.44140625" customWidth="1"/>
    <col min="15896" max="15896" width="1.77734375" customWidth="1"/>
    <col min="15897" max="15897" width="11.77734375" customWidth="1"/>
    <col min="15898" max="15898" width="2.109375" customWidth="1"/>
    <col min="15899" max="15899" width="11.44140625" customWidth="1"/>
    <col min="15900" max="15900" width="0.5546875" customWidth="1"/>
    <col min="15901" max="15901" width="2.109375" customWidth="1"/>
    <col min="15902" max="15902" width="10.5546875" customWidth="1"/>
    <col min="15903" max="15903" width="11.109375" customWidth="1"/>
    <col min="15904" max="15904" width="2.109375" customWidth="1"/>
    <col min="15905" max="15905" width="11.109375" customWidth="1"/>
    <col min="15906" max="15906" width="2.109375" customWidth="1"/>
    <col min="15907" max="15907" width="12.44140625" customWidth="1"/>
    <col min="16127" max="16127" width="51" customWidth="1"/>
    <col min="16128" max="16128" width="2.109375" customWidth="1"/>
    <col min="16129" max="16129" width="14.109375" customWidth="1"/>
    <col min="16130" max="16131" width="8.77734375" customWidth="1"/>
    <col min="16132" max="16132" width="2" customWidth="1"/>
    <col min="16133" max="16133" width="14.77734375" customWidth="1"/>
    <col min="16134" max="16134" width="2" customWidth="1"/>
    <col min="16135" max="16135" width="14.77734375" customWidth="1"/>
    <col min="16136" max="16136" width="2.109375" customWidth="1"/>
    <col min="16137" max="16137" width="14.77734375" customWidth="1"/>
    <col min="16138" max="16138" width="2.109375" customWidth="1"/>
    <col min="16139" max="16139" width="14.77734375" customWidth="1"/>
    <col min="16140" max="16141" width="3.77734375" customWidth="1"/>
    <col min="16142" max="16142" width="12.44140625" customWidth="1"/>
    <col min="16143" max="16143" width="2.109375" customWidth="1"/>
    <col min="16144" max="16144" width="12.5546875" customWidth="1"/>
    <col min="16145" max="16145" width="2.109375" customWidth="1"/>
    <col min="16146" max="16146" width="12.77734375" customWidth="1"/>
    <col min="16147" max="16147" width="2.109375" customWidth="1"/>
    <col min="16148" max="16148" width="12.77734375" customWidth="1"/>
    <col min="16149" max="16149" width="2" customWidth="1"/>
    <col min="16150" max="16150" width="11.77734375" customWidth="1"/>
    <col min="16151" max="16151" width="11.44140625" customWidth="1"/>
    <col min="16152" max="16152" width="1.77734375" customWidth="1"/>
    <col min="16153" max="16153" width="11.77734375" customWidth="1"/>
    <col min="16154" max="16154" width="2.109375" customWidth="1"/>
    <col min="16155" max="16155" width="11.44140625" customWidth="1"/>
    <col min="16156" max="16156" width="0.5546875" customWidth="1"/>
    <col min="16157" max="16157" width="2.109375" customWidth="1"/>
    <col min="16158" max="16158" width="10.5546875" customWidth="1"/>
    <col min="16159" max="16159" width="11.109375" customWidth="1"/>
    <col min="16160" max="16160" width="2.109375" customWidth="1"/>
    <col min="16161" max="16161" width="11.109375" customWidth="1"/>
    <col min="16162" max="16162" width="2.109375" customWidth="1"/>
    <col min="16163" max="16163" width="12.44140625" customWidth="1"/>
  </cols>
  <sheetData>
    <row r="1" spans="1:35">
      <c r="A1" s="612" t="s">
        <v>826</v>
      </c>
    </row>
    <row r="3" spans="1:35" ht="18" customHeight="1">
      <c r="A3" s="51" t="s">
        <v>59</v>
      </c>
      <c r="B3" s="50"/>
      <c r="C3" s="101"/>
      <c r="D3" s="349"/>
      <c r="E3" s="349"/>
      <c r="F3" s="349"/>
      <c r="G3" s="101"/>
      <c r="H3" s="101"/>
      <c r="I3" s="350"/>
      <c r="J3" s="101"/>
      <c r="K3" s="101"/>
      <c r="L3" s="101"/>
      <c r="M3" s="349"/>
      <c r="N3" s="349"/>
      <c r="O3" s="349"/>
      <c r="P3" s="349"/>
      <c r="Q3" s="349"/>
      <c r="R3" s="349"/>
      <c r="S3" s="349"/>
      <c r="T3" s="349"/>
      <c r="U3" s="101"/>
      <c r="V3" s="349"/>
      <c r="W3" s="349"/>
      <c r="X3" s="349"/>
      <c r="Y3" s="349"/>
      <c r="Z3" s="349"/>
      <c r="AA3" s="349"/>
      <c r="AB3" s="349"/>
      <c r="AC3" s="349"/>
      <c r="AD3" s="349"/>
      <c r="AE3" s="349"/>
      <c r="AF3" s="349"/>
      <c r="AG3" s="349"/>
      <c r="AH3" s="349"/>
      <c r="AI3" s="349"/>
    </row>
    <row r="4" spans="1:35" ht="18" customHeight="1">
      <c r="A4" s="51" t="s">
        <v>47</v>
      </c>
      <c r="B4" s="50"/>
      <c r="C4" s="101"/>
      <c r="D4" s="349"/>
      <c r="E4" s="349"/>
      <c r="F4" s="349"/>
      <c r="G4" s="101"/>
      <c r="H4" s="101"/>
      <c r="I4" s="350"/>
      <c r="J4" s="101"/>
      <c r="K4" s="101"/>
      <c r="L4" s="101"/>
      <c r="M4" s="349"/>
      <c r="N4" s="349"/>
      <c r="O4" s="349"/>
      <c r="P4" s="349"/>
      <c r="Q4" s="349"/>
      <c r="R4" s="352"/>
      <c r="S4" s="349"/>
      <c r="T4" s="349"/>
      <c r="U4" s="101"/>
      <c r="V4" s="349"/>
      <c r="W4" s="349"/>
      <c r="X4" s="349"/>
      <c r="Y4" s="349"/>
      <c r="Z4" s="349"/>
      <c r="AA4" s="349"/>
      <c r="AB4" s="349"/>
      <c r="AC4" s="349"/>
      <c r="AD4" s="349"/>
      <c r="AE4" s="349"/>
      <c r="AF4" s="349"/>
      <c r="AG4" s="349"/>
      <c r="AH4" s="349"/>
      <c r="AI4" s="349"/>
    </row>
    <row r="5" spans="1:35" ht="18" customHeight="1">
      <c r="A5" s="51" t="s">
        <v>1119</v>
      </c>
      <c r="B5" s="353"/>
      <c r="C5" s="354"/>
      <c r="D5" s="355"/>
      <c r="E5" s="355"/>
      <c r="F5" s="355"/>
      <c r="G5" s="354"/>
      <c r="H5" s="354"/>
      <c r="I5" s="356"/>
      <c r="J5" s="354"/>
      <c r="K5" s="463" t="s">
        <v>494</v>
      </c>
      <c r="L5" s="354"/>
      <c r="M5" s="355"/>
      <c r="N5" s="355"/>
      <c r="O5" s="355"/>
      <c r="P5" s="355"/>
      <c r="Q5" s="355"/>
      <c r="R5" s="355"/>
      <c r="S5" s="355"/>
      <c r="T5" s="357"/>
      <c r="U5" s="354"/>
      <c r="V5" s="355"/>
      <c r="W5" s="355"/>
      <c r="X5" s="355"/>
      <c r="Y5" s="355"/>
      <c r="Z5" s="355"/>
      <c r="AA5" s="355"/>
      <c r="AB5" s="355"/>
      <c r="AC5" s="355"/>
      <c r="AD5" s="355"/>
      <c r="AE5" s="355"/>
      <c r="AF5" s="355"/>
      <c r="AG5" s="355"/>
      <c r="AH5" s="355"/>
      <c r="AI5" s="358"/>
    </row>
    <row r="6" spans="1:35" ht="18" customHeight="1">
      <c r="A6" s="457" t="s">
        <v>560</v>
      </c>
      <c r="B6" s="353"/>
      <c r="C6" s="354"/>
      <c r="D6" s="355"/>
      <c r="E6" s="355"/>
      <c r="F6" s="355"/>
      <c r="G6" s="354"/>
      <c r="H6" s="354"/>
      <c r="I6" s="356"/>
      <c r="J6" s="354"/>
      <c r="K6" s="389" t="s">
        <v>495</v>
      </c>
      <c r="L6" s="354"/>
      <c r="M6" s="355"/>
      <c r="N6" s="355"/>
      <c r="O6" s="355"/>
      <c r="P6" s="355"/>
      <c r="Q6" s="355"/>
      <c r="R6" s="355"/>
      <c r="S6" s="355"/>
      <c r="T6" s="359"/>
      <c r="U6" s="354"/>
      <c r="V6" s="355"/>
      <c r="W6" s="355"/>
      <c r="X6" s="355"/>
      <c r="Y6" s="355"/>
      <c r="Z6" s="355"/>
      <c r="AA6" s="355"/>
      <c r="AB6" s="355"/>
      <c r="AC6" s="355"/>
      <c r="AD6" s="355"/>
      <c r="AE6" s="355"/>
      <c r="AF6" s="355"/>
      <c r="AG6" s="355"/>
      <c r="AH6" s="355"/>
      <c r="AI6" s="355"/>
    </row>
    <row r="7" spans="1:35" ht="18" customHeight="1">
      <c r="A7" s="457" t="s">
        <v>561</v>
      </c>
      <c r="B7" s="353"/>
      <c r="C7" s="354"/>
      <c r="D7" s="355"/>
      <c r="E7" s="355"/>
      <c r="F7" s="355"/>
      <c r="G7" s="354"/>
      <c r="H7" s="354"/>
      <c r="I7" s="356"/>
      <c r="J7" s="354"/>
      <c r="K7" s="389"/>
      <c r="L7" s="354"/>
      <c r="M7" s="355"/>
      <c r="N7" s="355"/>
      <c r="O7" s="355"/>
      <c r="P7" s="355"/>
      <c r="Q7" s="355"/>
      <c r="R7" s="355"/>
      <c r="S7" s="355"/>
      <c r="T7" s="359"/>
      <c r="U7" s="354"/>
      <c r="V7" s="355"/>
      <c r="W7" s="355"/>
      <c r="X7" s="355"/>
      <c r="Y7" s="355"/>
      <c r="Z7" s="355"/>
      <c r="AA7" s="355"/>
      <c r="AB7" s="355"/>
      <c r="AC7" s="355"/>
      <c r="AD7" s="355"/>
      <c r="AE7" s="355"/>
      <c r="AF7" s="355"/>
      <c r="AG7" s="355"/>
      <c r="AH7" s="355"/>
      <c r="AI7" s="355"/>
    </row>
    <row r="8" spans="1:35" ht="18" customHeight="1">
      <c r="A8" s="453" t="s">
        <v>1313</v>
      </c>
      <c r="B8" s="353"/>
      <c r="C8" s="354"/>
      <c r="D8" s="355"/>
      <c r="E8" s="355"/>
      <c r="F8" s="355"/>
      <c r="G8" s="354"/>
      <c r="H8" s="354"/>
      <c r="I8" s="356"/>
      <c r="J8" s="354"/>
      <c r="K8" s="354"/>
      <c r="L8" s="354"/>
      <c r="M8" s="355"/>
      <c r="N8" s="355"/>
      <c r="O8" s="355"/>
      <c r="P8" s="355"/>
      <c r="Q8" s="355"/>
      <c r="R8" s="355"/>
      <c r="S8" s="355"/>
      <c r="T8" s="355"/>
      <c r="U8" s="354"/>
      <c r="V8" s="355"/>
      <c r="W8" s="355"/>
      <c r="X8" s="355"/>
      <c r="Y8" s="355"/>
      <c r="Z8" s="355"/>
      <c r="AA8" s="355"/>
      <c r="AB8" s="355"/>
      <c r="AC8" s="355"/>
      <c r="AD8" s="355"/>
      <c r="AE8" s="355"/>
      <c r="AF8" s="355"/>
      <c r="AG8" s="355"/>
      <c r="AH8" s="355"/>
      <c r="AI8" s="355"/>
    </row>
    <row r="9" spans="1:35" ht="16.350000000000001" customHeight="1">
      <c r="A9" s="61" t="s">
        <v>1184</v>
      </c>
      <c r="B9" s="1"/>
      <c r="C9" s="354"/>
      <c r="D9" s="355"/>
      <c r="E9" s="355"/>
      <c r="F9" s="355"/>
      <c r="G9" s="354"/>
      <c r="H9" s="354"/>
      <c r="I9" s="356"/>
      <c r="J9" s="354"/>
      <c r="K9" s="354"/>
      <c r="L9" s="354"/>
      <c r="M9" s="355"/>
      <c r="N9" s="355"/>
      <c r="O9" s="355"/>
      <c r="P9" s="355"/>
      <c r="Q9" s="355"/>
      <c r="R9" s="355"/>
      <c r="S9" s="355"/>
      <c r="T9" s="355"/>
      <c r="U9" s="354"/>
      <c r="V9" s="355"/>
      <c r="W9" s="355"/>
      <c r="X9" s="355"/>
      <c r="Y9" s="355"/>
      <c r="Z9" s="355"/>
      <c r="AA9" s="355"/>
      <c r="AB9" s="355"/>
      <c r="AC9" s="355"/>
      <c r="AD9" s="355"/>
      <c r="AE9" s="355"/>
      <c r="AF9" s="355"/>
      <c r="AG9" s="355"/>
      <c r="AH9" s="355"/>
      <c r="AI9" s="355"/>
    </row>
    <row r="10" spans="1:35" ht="18">
      <c r="A10" s="360"/>
      <c r="B10" s="353"/>
      <c r="C10" s="354"/>
      <c r="D10" s="355"/>
      <c r="E10" s="355"/>
      <c r="F10" s="355"/>
      <c r="G10" s="354"/>
      <c r="H10" s="354"/>
      <c r="I10" s="356"/>
      <c r="J10" s="354"/>
      <c r="K10" s="354"/>
      <c r="L10" s="354"/>
      <c r="M10" s="355"/>
      <c r="N10" s="355"/>
      <c r="O10" s="355"/>
      <c r="P10" s="355"/>
      <c r="Q10" s="355"/>
      <c r="R10" s="355"/>
      <c r="S10" s="355"/>
      <c r="T10" s="355"/>
      <c r="U10" s="354"/>
      <c r="V10" s="355"/>
      <c r="W10" s="355"/>
      <c r="X10" s="355"/>
      <c r="Y10" s="355"/>
      <c r="Z10" s="355"/>
      <c r="AA10" s="355"/>
      <c r="AB10" s="355"/>
      <c r="AC10" s="355"/>
      <c r="AD10" s="355"/>
      <c r="AE10" s="355"/>
      <c r="AF10" s="355"/>
      <c r="AG10" s="355"/>
      <c r="AH10" s="355"/>
      <c r="AI10" s="355"/>
    </row>
    <row r="11" spans="1:35">
      <c r="A11" s="361"/>
      <c r="B11" s="353"/>
      <c r="C11" s="354"/>
      <c r="D11" s="355"/>
      <c r="E11" s="355"/>
      <c r="F11" s="355"/>
      <c r="G11" s="354"/>
      <c r="H11" s="354"/>
      <c r="I11" s="356"/>
      <c r="J11" s="354"/>
      <c r="K11" s="354"/>
      <c r="L11" s="354"/>
      <c r="M11" s="355"/>
      <c r="N11" s="355"/>
      <c r="O11" s="355"/>
      <c r="P11" s="355"/>
      <c r="Q11" s="355"/>
      <c r="R11" s="355"/>
      <c r="S11" s="355"/>
      <c r="T11" s="355"/>
      <c r="U11" s="354"/>
      <c r="V11" s="355"/>
      <c r="W11" s="355"/>
      <c r="X11" s="355"/>
      <c r="Y11" s="355"/>
      <c r="Z11" s="355"/>
      <c r="AA11" s="355"/>
      <c r="AB11" s="355"/>
      <c r="AC11" s="355"/>
      <c r="AD11" s="355"/>
      <c r="AE11" s="355"/>
      <c r="AF11" s="355"/>
      <c r="AG11" s="355"/>
      <c r="AH11" s="355"/>
      <c r="AI11" s="355"/>
    </row>
    <row r="12" spans="1:35" ht="15.75">
      <c r="A12" s="57"/>
      <c r="B12" s="57"/>
      <c r="C12" s="1212"/>
      <c r="D12" s="1212"/>
      <c r="E12" s="1212"/>
      <c r="F12" s="1212"/>
      <c r="G12" s="1212"/>
      <c r="H12" s="1212"/>
      <c r="I12" s="1212"/>
      <c r="J12" s="1212"/>
      <c r="K12" s="1212"/>
      <c r="L12" s="362"/>
      <c r="M12" s="363"/>
      <c r="N12" s="362"/>
      <c r="O12" s="362"/>
      <c r="P12" s="362"/>
      <c r="Q12" s="362"/>
      <c r="R12" s="362"/>
      <c r="S12" s="362"/>
      <c r="T12" s="362"/>
      <c r="U12" s="363"/>
      <c r="V12" s="362"/>
      <c r="W12" s="362"/>
      <c r="X12" s="362"/>
      <c r="Y12" s="362"/>
      <c r="Z12" s="362"/>
      <c r="AA12" s="362"/>
      <c r="AB12" s="362"/>
      <c r="AC12" s="363"/>
      <c r="AD12" s="362"/>
      <c r="AE12" s="364"/>
      <c r="AF12" s="362"/>
      <c r="AG12" s="362"/>
      <c r="AH12" s="362"/>
      <c r="AI12" s="362"/>
    </row>
    <row r="13" spans="1:35" ht="15.75">
      <c r="A13" s="57"/>
      <c r="B13" s="57"/>
      <c r="C13" s="363"/>
      <c r="D13" s="363"/>
      <c r="E13" s="363"/>
      <c r="F13" s="363"/>
      <c r="G13" s="363"/>
      <c r="H13" s="363"/>
      <c r="I13" s="134"/>
      <c r="J13" s="363"/>
      <c r="K13" s="365" t="s">
        <v>496</v>
      </c>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row>
    <row r="14" spans="1:35" ht="15.75">
      <c r="A14" s="57"/>
      <c r="B14" s="57"/>
      <c r="C14" s="85"/>
      <c r="D14" s="363"/>
      <c r="E14" s="363"/>
      <c r="F14" s="363"/>
      <c r="G14" s="85"/>
      <c r="H14" s="85"/>
      <c r="I14" s="390"/>
      <c r="J14" s="85"/>
      <c r="K14" s="366" t="s">
        <v>528</v>
      </c>
      <c r="L14" s="142"/>
      <c r="M14" s="363"/>
      <c r="N14" s="363"/>
      <c r="O14" s="363"/>
      <c r="P14" s="363"/>
      <c r="Q14" s="363"/>
      <c r="R14" s="363"/>
      <c r="S14" s="363"/>
      <c r="T14" s="367"/>
      <c r="U14" s="363"/>
      <c r="V14" s="363"/>
      <c r="W14" s="363"/>
      <c r="X14" s="363"/>
      <c r="Y14" s="363"/>
      <c r="Z14" s="363"/>
      <c r="AA14" s="367"/>
      <c r="AB14" s="365"/>
      <c r="AC14" s="363"/>
      <c r="AD14" s="363"/>
      <c r="AE14" s="363"/>
      <c r="AF14" s="363"/>
      <c r="AG14" s="363"/>
      <c r="AH14" s="363"/>
      <c r="AI14" s="367"/>
    </row>
    <row r="15" spans="1:35" ht="15.75">
      <c r="A15" s="57"/>
      <c r="B15" s="57"/>
      <c r="C15" s="1213" t="s">
        <v>497</v>
      </c>
      <c r="D15" s="1213"/>
      <c r="E15" s="1213"/>
      <c r="F15" s="1213"/>
      <c r="G15" s="1213"/>
      <c r="H15" s="363"/>
      <c r="I15" s="134"/>
      <c r="J15" s="85"/>
      <c r="K15" s="366" t="s">
        <v>498</v>
      </c>
      <c r="L15" s="142"/>
      <c r="M15" s="363"/>
      <c r="N15" s="368"/>
      <c r="O15" s="368"/>
      <c r="P15" s="369"/>
      <c r="Q15" s="363"/>
      <c r="R15" s="363"/>
      <c r="S15" s="363"/>
      <c r="T15" s="367"/>
      <c r="U15" s="363"/>
      <c r="V15" s="367"/>
      <c r="W15" s="365"/>
      <c r="X15" s="363"/>
      <c r="Y15" s="363"/>
      <c r="Z15" s="363"/>
      <c r="AA15" s="367"/>
      <c r="AB15" s="365"/>
      <c r="AC15" s="363"/>
      <c r="AD15" s="367"/>
      <c r="AE15" s="365"/>
      <c r="AF15" s="363"/>
      <c r="AG15" s="363"/>
      <c r="AH15" s="363"/>
      <c r="AI15" s="367"/>
    </row>
    <row r="16" spans="1:35" ht="15.75">
      <c r="A16" s="57"/>
      <c r="B16" s="57"/>
      <c r="C16" s="391" t="s">
        <v>499</v>
      </c>
      <c r="D16" s="140"/>
      <c r="E16" s="370" t="s">
        <v>500</v>
      </c>
      <c r="F16" s="140"/>
      <c r="G16" s="371" t="s">
        <v>501</v>
      </c>
      <c r="H16" s="134"/>
      <c r="I16" s="372" t="s">
        <v>502</v>
      </c>
      <c r="J16" s="85"/>
      <c r="K16" s="366" t="s">
        <v>296</v>
      </c>
      <c r="L16" s="365"/>
      <c r="M16" s="363"/>
      <c r="N16" s="365"/>
      <c r="O16" s="365"/>
      <c r="P16" s="365"/>
      <c r="Q16" s="363"/>
      <c r="R16" s="367"/>
      <c r="S16" s="363"/>
      <c r="T16" s="367"/>
      <c r="U16" s="363"/>
      <c r="V16" s="365"/>
      <c r="W16" s="365"/>
      <c r="X16" s="363"/>
      <c r="Y16" s="367"/>
      <c r="Z16" s="363"/>
      <c r="AA16" s="367"/>
      <c r="AB16" s="365"/>
      <c r="AC16" s="363"/>
      <c r="AD16" s="365"/>
      <c r="AE16" s="365"/>
      <c r="AF16" s="363"/>
      <c r="AG16" s="367"/>
      <c r="AH16" s="363"/>
      <c r="AI16" s="367"/>
    </row>
    <row r="17" spans="1:35">
      <c r="A17" s="1"/>
      <c r="B17" s="353"/>
      <c r="C17" s="373"/>
      <c r="D17" s="355"/>
      <c r="E17" s="355"/>
      <c r="F17" s="355"/>
      <c r="G17" s="373"/>
      <c r="H17" s="354"/>
      <c r="I17" s="374"/>
      <c r="J17" s="354"/>
      <c r="K17" s="373"/>
      <c r="L17" s="355"/>
      <c r="M17" s="355"/>
      <c r="N17" s="294"/>
      <c r="O17" s="271"/>
      <c r="P17" s="271"/>
      <c r="Q17" s="355"/>
      <c r="R17" s="355"/>
      <c r="S17" s="355"/>
      <c r="T17" s="355"/>
      <c r="U17" s="355"/>
      <c r="V17" s="355"/>
      <c r="W17" s="355"/>
      <c r="X17" s="355"/>
      <c r="Y17" s="355"/>
      <c r="Z17" s="355"/>
      <c r="AA17" s="355"/>
      <c r="AB17" s="355"/>
      <c r="AC17" s="355"/>
      <c r="AD17" s="355"/>
      <c r="AE17" s="355"/>
      <c r="AF17" s="355"/>
      <c r="AG17" s="355"/>
      <c r="AH17" s="355"/>
      <c r="AI17" s="355"/>
    </row>
    <row r="18" spans="1:35" ht="15.75">
      <c r="A18" s="292" t="s">
        <v>0</v>
      </c>
      <c r="B18" s="57"/>
      <c r="C18" s="55"/>
      <c r="D18" s="83"/>
      <c r="E18" s="83"/>
      <c r="F18" s="83"/>
      <c r="G18" s="55"/>
      <c r="H18" s="55"/>
      <c r="I18" s="129"/>
      <c r="J18" s="55"/>
      <c r="K18" s="55"/>
      <c r="L18" s="55"/>
      <c r="M18" s="83"/>
      <c r="N18" s="267"/>
      <c r="O18" s="294"/>
      <c r="P18" s="294"/>
      <c r="Q18" s="83"/>
      <c r="R18" s="83"/>
      <c r="S18" s="83"/>
      <c r="T18" s="83"/>
      <c r="U18" s="83"/>
      <c r="V18" s="83"/>
      <c r="W18" s="83"/>
      <c r="X18" s="83"/>
      <c r="Y18" s="83"/>
      <c r="Z18" s="83"/>
      <c r="AA18" s="83"/>
      <c r="AB18" s="83"/>
      <c r="AC18" s="83"/>
      <c r="AD18" s="83"/>
      <c r="AE18" s="83"/>
      <c r="AF18" s="83"/>
      <c r="AG18" s="83"/>
      <c r="AH18" s="83"/>
      <c r="AI18" s="83"/>
    </row>
    <row r="19" spans="1:35">
      <c r="A19" s="295" t="s">
        <v>1015</v>
      </c>
      <c r="B19" s="57" t="s">
        <v>22</v>
      </c>
      <c r="C19" s="410">
        <v>230000</v>
      </c>
      <c r="D19" s="422"/>
      <c r="E19" s="410">
        <v>234000</v>
      </c>
      <c r="F19" s="422"/>
      <c r="G19" s="410">
        <v>220000</v>
      </c>
      <c r="H19" s="404"/>
      <c r="I19" s="422">
        <f>ROUND('Exhibit A-2 Federal'!Q19,-2)</f>
        <v>182000</v>
      </c>
      <c r="J19" s="404"/>
      <c r="K19" s="404">
        <f t="shared" ref="K19:K21" si="0">ROUND(SUM(I19)-SUM(G19),1)</f>
        <v>-38000</v>
      </c>
      <c r="L19" s="55"/>
      <c r="M19" s="83"/>
      <c r="N19" s="331"/>
      <c r="O19" s="83"/>
      <c r="P19" s="331"/>
      <c r="Q19" s="83"/>
      <c r="R19" s="83"/>
      <c r="S19" s="83"/>
      <c r="T19" s="83"/>
      <c r="U19" s="83"/>
      <c r="V19" s="83"/>
      <c r="W19" s="83"/>
      <c r="X19" s="83"/>
      <c r="Y19" s="83"/>
      <c r="Z19" s="83"/>
      <c r="AA19" s="83"/>
      <c r="AB19" s="83"/>
      <c r="AC19" s="83"/>
      <c r="AD19" s="83"/>
      <c r="AE19" s="83"/>
      <c r="AF19" s="83"/>
      <c r="AG19" s="83"/>
      <c r="AH19" s="83"/>
      <c r="AI19" s="83"/>
    </row>
    <row r="20" spans="1:35" ht="15.75">
      <c r="A20" s="295" t="s">
        <v>545</v>
      </c>
      <c r="B20" s="57" t="s">
        <v>22</v>
      </c>
      <c r="C20" s="888">
        <v>70600000</v>
      </c>
      <c r="D20" s="129"/>
      <c r="E20" s="888">
        <v>80825000</v>
      </c>
      <c r="F20" s="401"/>
      <c r="G20" s="888">
        <v>81863000</v>
      </c>
      <c r="H20" s="23"/>
      <c r="I20" s="411">
        <f>ROUND('Exhibit A-2 Federal'!Q20,-2)</f>
        <v>76137500</v>
      </c>
      <c r="J20" s="23"/>
      <c r="K20" s="23">
        <f t="shared" si="0"/>
        <v>-5725500</v>
      </c>
      <c r="L20" s="83"/>
      <c r="M20" s="363"/>
      <c r="N20" s="888"/>
      <c r="O20" s="83"/>
      <c r="P20" s="888"/>
      <c r="Q20" s="83"/>
      <c r="R20" s="83"/>
      <c r="S20" s="83"/>
      <c r="T20" s="83"/>
      <c r="U20" s="83"/>
      <c r="V20" s="376"/>
      <c r="W20" s="376"/>
      <c r="X20" s="83"/>
      <c r="Y20" s="376"/>
      <c r="Z20" s="83"/>
      <c r="AA20" s="376"/>
      <c r="AB20" s="141"/>
      <c r="AC20" s="83"/>
      <c r="AD20" s="83"/>
      <c r="AE20" s="83"/>
      <c r="AF20" s="83"/>
      <c r="AG20" s="83"/>
      <c r="AH20" s="83"/>
      <c r="AI20" s="83"/>
    </row>
    <row r="21" spans="1:35" ht="15.75">
      <c r="A21" s="295" t="s">
        <v>504</v>
      </c>
      <c r="B21" s="57" t="s">
        <v>22</v>
      </c>
      <c r="C21" s="1192">
        <v>0</v>
      </c>
      <c r="D21" s="129"/>
      <c r="E21" s="1192">
        <v>0</v>
      </c>
      <c r="F21" s="401"/>
      <c r="G21" s="302">
        <v>0</v>
      </c>
      <c r="H21" s="23"/>
      <c r="I21" s="411">
        <f>ROUND('Exhibit A-2 Federal'!Q48,-2)</f>
        <v>0</v>
      </c>
      <c r="J21" s="23"/>
      <c r="K21" s="23">
        <f t="shared" si="0"/>
        <v>0</v>
      </c>
      <c r="L21" s="83"/>
      <c r="M21" s="363"/>
      <c r="N21" s="294"/>
      <c r="O21" s="83"/>
      <c r="P21" s="294"/>
      <c r="Q21" s="83"/>
      <c r="R21" s="83"/>
      <c r="S21" s="83"/>
      <c r="T21" s="83"/>
      <c r="U21" s="83"/>
      <c r="V21" s="376"/>
      <c r="W21" s="376"/>
      <c r="X21" s="83"/>
      <c r="Y21" s="376"/>
      <c r="Z21" s="83"/>
      <c r="AA21" s="376"/>
      <c r="AB21" s="141"/>
      <c r="AC21" s="83"/>
      <c r="AD21" s="83"/>
      <c r="AE21" s="83"/>
      <c r="AF21" s="83"/>
      <c r="AG21" s="83"/>
      <c r="AH21" s="83"/>
      <c r="AI21" s="83"/>
    </row>
    <row r="22" spans="1:35" ht="15.75">
      <c r="A22" s="86" t="s">
        <v>505</v>
      </c>
      <c r="B22" s="57" t="s">
        <v>22</v>
      </c>
      <c r="C22" s="21">
        <f>ROUND(SUM(C19:C21),1)</f>
        <v>70830000</v>
      </c>
      <c r="D22" s="390"/>
      <c r="E22" s="412">
        <f>ROUND(SUM(E19:E21),1)</f>
        <v>81059000</v>
      </c>
      <c r="F22" s="38"/>
      <c r="G22" s="21">
        <f>ROUND(SUM(G19:G21),1)</f>
        <v>82083000</v>
      </c>
      <c r="H22" s="26"/>
      <c r="I22" s="400">
        <f>ROUND(SUM(I19:I21),1)</f>
        <v>76319500</v>
      </c>
      <c r="J22" s="26"/>
      <c r="K22" s="21">
        <f>ROUND(SUM(K19:K21),1)</f>
        <v>-5763500</v>
      </c>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row>
    <row r="23" spans="1:35">
      <c r="A23" s="57"/>
      <c r="B23" s="57" t="s">
        <v>22</v>
      </c>
      <c r="C23" s="78"/>
      <c r="D23" s="129"/>
      <c r="E23" s="83"/>
      <c r="F23" s="129"/>
      <c r="G23" s="78"/>
      <c r="H23" s="55"/>
      <c r="I23" s="377"/>
      <c r="J23" s="55"/>
      <c r="K23" s="78"/>
      <c r="L23" s="83"/>
      <c r="M23" s="83"/>
      <c r="N23" s="83"/>
      <c r="O23" s="83"/>
      <c r="P23" s="83"/>
      <c r="Q23" s="83"/>
      <c r="R23" s="83"/>
      <c r="S23" s="83"/>
      <c r="T23" s="83"/>
      <c r="U23" s="83"/>
      <c r="V23" s="83"/>
      <c r="W23" s="83"/>
      <c r="X23" s="83"/>
      <c r="Y23" s="83"/>
      <c r="Z23" s="83"/>
      <c r="AA23" s="83"/>
      <c r="AB23" s="83"/>
      <c r="AC23" s="83"/>
      <c r="AD23" s="83"/>
      <c r="AE23" s="83"/>
      <c r="AF23" s="83"/>
      <c r="AG23" s="83"/>
      <c r="AH23" s="83"/>
      <c r="AI23" s="83"/>
    </row>
    <row r="24" spans="1:35" ht="15.75">
      <c r="A24" s="61" t="s">
        <v>6</v>
      </c>
      <c r="B24" s="57" t="s">
        <v>22</v>
      </c>
      <c r="C24" s="55"/>
      <c r="D24" s="129"/>
      <c r="E24" s="83"/>
      <c r="F24" s="129"/>
      <c r="G24" s="55"/>
      <c r="H24" s="55"/>
      <c r="I24" s="129"/>
      <c r="J24" s="55"/>
      <c r="K24" s="55"/>
      <c r="L24" s="55"/>
      <c r="M24" s="83"/>
      <c r="N24" s="83"/>
      <c r="O24" s="83"/>
      <c r="P24" s="83"/>
      <c r="Q24" s="83"/>
      <c r="R24" s="83"/>
      <c r="S24" s="83"/>
      <c r="T24" s="83"/>
      <c r="U24" s="83"/>
      <c r="V24" s="83"/>
      <c r="W24" s="83"/>
      <c r="X24" s="83"/>
      <c r="Y24" s="83"/>
      <c r="Z24" s="83"/>
      <c r="AA24" s="83"/>
      <c r="AB24" s="83"/>
      <c r="AC24" s="83"/>
      <c r="AD24" s="83"/>
      <c r="AE24" s="83"/>
      <c r="AF24" s="83"/>
      <c r="AG24" s="83"/>
      <c r="AH24" s="83"/>
      <c r="AI24" s="83"/>
    </row>
    <row r="25" spans="1:35">
      <c r="A25" s="295" t="s">
        <v>513</v>
      </c>
      <c r="B25" s="57" t="s">
        <v>22</v>
      </c>
      <c r="C25" s="294">
        <v>60785000</v>
      </c>
      <c r="D25" s="401"/>
      <c r="E25" s="294">
        <v>70431000</v>
      </c>
      <c r="F25" s="401"/>
      <c r="G25" s="302">
        <v>70245000</v>
      </c>
      <c r="H25" s="23"/>
      <c r="I25" s="126">
        <f>ROUND('Exhibit A-2 Federal'!Q35,-2)</f>
        <v>64443700</v>
      </c>
      <c r="J25" s="23"/>
      <c r="K25" s="23">
        <f t="shared" ref="K25:K30" si="1">ROUND(SUM(I25)-SUM(G25),1)</f>
        <v>-5801300</v>
      </c>
      <c r="L25" s="55"/>
      <c r="M25" s="83"/>
      <c r="N25" s="294"/>
      <c r="O25" s="80"/>
      <c r="P25" s="294"/>
      <c r="Q25" s="83"/>
      <c r="R25" s="80"/>
      <c r="S25" s="83"/>
      <c r="T25" s="83"/>
      <c r="U25" s="83"/>
      <c r="V25" s="376"/>
      <c r="W25" s="376"/>
      <c r="X25" s="83"/>
      <c r="Y25" s="376"/>
      <c r="Z25" s="83"/>
      <c r="AA25" s="376"/>
      <c r="AB25" s="141"/>
      <c r="AC25" s="83"/>
      <c r="AD25" s="83"/>
      <c r="AE25" s="83"/>
      <c r="AF25" s="83"/>
      <c r="AG25" s="83"/>
      <c r="AH25" s="83"/>
      <c r="AI25" s="83"/>
    </row>
    <row r="26" spans="1:35">
      <c r="A26" s="295" t="s">
        <v>514</v>
      </c>
      <c r="B26" s="57" t="s">
        <v>22</v>
      </c>
      <c r="C26" s="294">
        <v>2115000</v>
      </c>
      <c r="D26" s="401"/>
      <c r="E26" s="294">
        <v>6837000</v>
      </c>
      <c r="F26" s="401"/>
      <c r="G26" s="302">
        <v>4730000</v>
      </c>
      <c r="H26" s="23"/>
      <c r="I26" s="126">
        <f>ROUND(SUM('Exhibit A-2 Federal'!Q37+'Exhibit A-2 Federal'!Q38),-2)</f>
        <v>4161900</v>
      </c>
      <c r="J26" s="23"/>
      <c r="K26" s="23">
        <f t="shared" si="1"/>
        <v>-568100</v>
      </c>
      <c r="L26" s="55"/>
      <c r="M26" s="83"/>
      <c r="N26" s="294"/>
      <c r="O26" s="80"/>
      <c r="P26" s="294"/>
      <c r="Q26" s="83"/>
      <c r="R26" s="80"/>
      <c r="S26" s="83"/>
      <c r="T26" s="83"/>
      <c r="U26" s="83"/>
      <c r="V26" s="80"/>
      <c r="W26" s="80"/>
      <c r="X26" s="83"/>
      <c r="Y26" s="80"/>
      <c r="Z26" s="83"/>
      <c r="AA26" s="376"/>
      <c r="AB26" s="83"/>
      <c r="AC26" s="83"/>
      <c r="AD26" s="376"/>
      <c r="AE26" s="376"/>
      <c r="AF26" s="83"/>
      <c r="AG26" s="376"/>
      <c r="AH26" s="83"/>
      <c r="AI26" s="376"/>
    </row>
    <row r="27" spans="1:35">
      <c r="A27" s="451" t="s">
        <v>523</v>
      </c>
      <c r="B27" s="57" t="s">
        <v>22</v>
      </c>
      <c r="C27" s="294">
        <v>350000</v>
      </c>
      <c r="D27" s="401"/>
      <c r="E27" s="294">
        <v>556000</v>
      </c>
      <c r="F27" s="401"/>
      <c r="G27" s="302">
        <v>1473000</v>
      </c>
      <c r="H27" s="23"/>
      <c r="I27" s="126">
        <f>ROUND('Exhibit A-2 Federal'!Q39,-2)</f>
        <v>1341600</v>
      </c>
      <c r="J27" s="23"/>
      <c r="K27" s="23">
        <f t="shared" si="1"/>
        <v>-131400</v>
      </c>
      <c r="L27" s="55"/>
      <c r="M27" s="83"/>
      <c r="N27" s="294"/>
      <c r="O27" s="80"/>
      <c r="P27" s="294"/>
      <c r="Q27" s="83"/>
      <c r="R27" s="80"/>
      <c r="S27" s="83"/>
      <c r="T27" s="83"/>
      <c r="U27" s="83"/>
      <c r="V27" s="376"/>
      <c r="W27" s="376"/>
      <c r="X27" s="83"/>
      <c r="Y27" s="376"/>
      <c r="Z27" s="83"/>
      <c r="AA27" s="376"/>
      <c r="AB27" s="141"/>
      <c r="AC27" s="83"/>
      <c r="AD27" s="376"/>
      <c r="AE27" s="376"/>
      <c r="AF27" s="83"/>
      <c r="AG27" s="376"/>
      <c r="AH27" s="83"/>
      <c r="AI27" s="376"/>
    </row>
    <row r="28" spans="1:35">
      <c r="A28" s="451" t="s">
        <v>1330</v>
      </c>
      <c r="B28" s="57" t="s">
        <v>22</v>
      </c>
      <c r="C28" s="294">
        <v>133000</v>
      </c>
      <c r="D28" s="401"/>
      <c r="E28" s="294">
        <v>144000</v>
      </c>
      <c r="F28" s="401"/>
      <c r="G28" s="302">
        <v>144000</v>
      </c>
      <c r="H28" s="23"/>
      <c r="I28" s="126">
        <f>ROUND('Exhibit A-2 Federal'!Q41,-2)</f>
        <v>102200</v>
      </c>
      <c r="J28" s="23"/>
      <c r="K28" s="23">
        <f t="shared" si="1"/>
        <v>-41800</v>
      </c>
      <c r="L28" s="55"/>
      <c r="M28" s="83"/>
      <c r="N28" s="294"/>
      <c r="O28" s="80"/>
      <c r="P28" s="294"/>
      <c r="Q28" s="83"/>
      <c r="R28" s="80"/>
      <c r="S28" s="83"/>
      <c r="T28" s="83"/>
      <c r="U28" s="83"/>
      <c r="V28" s="376"/>
      <c r="W28" s="376"/>
      <c r="X28" s="83"/>
      <c r="Y28" s="376"/>
      <c r="Z28" s="83"/>
      <c r="AA28" s="376"/>
      <c r="AB28" s="141"/>
      <c r="AC28" s="83"/>
      <c r="AD28" s="376"/>
      <c r="AE28" s="376"/>
      <c r="AF28" s="83"/>
      <c r="AG28" s="376"/>
      <c r="AH28" s="83"/>
      <c r="AI28" s="376"/>
    </row>
    <row r="29" spans="1:35" ht="15.75">
      <c r="A29" s="451" t="s">
        <v>515</v>
      </c>
      <c r="B29" s="57" t="s">
        <v>22</v>
      </c>
      <c r="C29" s="302">
        <v>0</v>
      </c>
      <c r="D29" s="401"/>
      <c r="E29" s="302">
        <v>2000</v>
      </c>
      <c r="F29" s="401"/>
      <c r="G29" s="302">
        <v>3000</v>
      </c>
      <c r="H29" s="23"/>
      <c r="I29" s="411">
        <v>0</v>
      </c>
      <c r="J29" s="23"/>
      <c r="K29" s="23">
        <f t="shared" si="1"/>
        <v>-3000</v>
      </c>
      <c r="L29" s="141"/>
      <c r="M29" s="363"/>
      <c r="N29" s="294"/>
      <c r="O29" s="80"/>
      <c r="P29" s="294"/>
      <c r="Q29" s="83"/>
      <c r="R29" s="80"/>
      <c r="S29" s="83"/>
      <c r="T29" s="83"/>
      <c r="U29" s="83"/>
      <c r="V29" s="376"/>
      <c r="W29" s="376"/>
      <c r="X29" s="83"/>
      <c r="Y29" s="376"/>
      <c r="Z29" s="83"/>
      <c r="AA29" s="376"/>
      <c r="AB29" s="141"/>
      <c r="AC29" s="83"/>
      <c r="AD29" s="83"/>
      <c r="AE29" s="83"/>
      <c r="AF29" s="83"/>
      <c r="AG29" s="83"/>
      <c r="AH29" s="83"/>
      <c r="AI29" s="83"/>
    </row>
    <row r="30" spans="1:35" ht="15.75">
      <c r="A30" s="451" t="s">
        <v>1131</v>
      </c>
      <c r="B30" s="57" t="s">
        <v>22</v>
      </c>
      <c r="C30" s="294">
        <v>2054000</v>
      </c>
      <c r="D30" s="401"/>
      <c r="E30" s="294">
        <v>2159000</v>
      </c>
      <c r="F30" s="401"/>
      <c r="G30" s="302">
        <v>2177000</v>
      </c>
      <c r="H30" s="23"/>
      <c r="I30" s="411">
        <f>-ROUND('Exhibit A-2 Federal'!Q49,-2)</f>
        <v>2220800</v>
      </c>
      <c r="J30" s="23"/>
      <c r="K30" s="23">
        <f t="shared" si="1"/>
        <v>43800</v>
      </c>
      <c r="L30" s="141"/>
      <c r="M30" s="363"/>
      <c r="N30" s="294"/>
      <c r="O30" s="80"/>
      <c r="P30" s="294"/>
      <c r="Q30" s="83"/>
      <c r="R30" s="80"/>
      <c r="S30" s="83"/>
      <c r="T30" s="83"/>
      <c r="U30" s="83"/>
      <c r="V30" s="376"/>
      <c r="W30" s="376"/>
      <c r="X30" s="83"/>
      <c r="Y30" s="376"/>
      <c r="Z30" s="83"/>
      <c r="AA30" s="376"/>
      <c r="AB30" s="141"/>
      <c r="AC30" s="83"/>
      <c r="AD30" s="83"/>
      <c r="AE30" s="83"/>
      <c r="AF30" s="83"/>
      <c r="AG30" s="83"/>
      <c r="AH30" s="83"/>
      <c r="AI30" s="83"/>
    </row>
    <row r="31" spans="1:35" ht="15.75">
      <c r="A31" s="86" t="s">
        <v>508</v>
      </c>
      <c r="B31" s="57" t="s">
        <v>22</v>
      </c>
      <c r="C31" s="21">
        <f>ROUND(SUM(C25:C30),1)</f>
        <v>65437000</v>
      </c>
      <c r="D31" s="26"/>
      <c r="E31" s="412">
        <f>ROUND(SUM(E25:E30),1)</f>
        <v>80129000</v>
      </c>
      <c r="F31" s="38"/>
      <c r="G31" s="21">
        <f>ROUND(SUM(G25:G30),1)</f>
        <v>78772000</v>
      </c>
      <c r="H31" s="26"/>
      <c r="I31" s="400">
        <f>ROUND(SUM(I25:I30),1)</f>
        <v>72270200</v>
      </c>
      <c r="J31" s="26"/>
      <c r="K31" s="21">
        <f>ROUND(SUM(K25:K30),1)</f>
        <v>-6501800</v>
      </c>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row>
    <row r="32" spans="1:35">
      <c r="A32" s="57"/>
      <c r="B32" s="57"/>
      <c r="C32" s="22"/>
      <c r="D32" s="23"/>
      <c r="E32" s="35"/>
      <c r="F32" s="23"/>
      <c r="G32" s="22"/>
      <c r="H32" s="23"/>
      <c r="I32" s="79"/>
      <c r="J32" s="23"/>
      <c r="K32" s="22"/>
      <c r="L32" s="83"/>
      <c r="M32" s="83"/>
      <c r="N32" s="83"/>
      <c r="O32" s="83"/>
      <c r="P32" s="83"/>
      <c r="Q32" s="83"/>
      <c r="R32" s="83"/>
      <c r="S32" s="83"/>
      <c r="T32" s="83"/>
      <c r="U32" s="83"/>
      <c r="V32" s="83"/>
      <c r="W32" s="83"/>
      <c r="X32" s="83"/>
      <c r="Y32" s="83"/>
      <c r="Z32" s="83"/>
      <c r="AA32" s="83"/>
      <c r="AB32" s="83"/>
      <c r="AC32" s="83"/>
      <c r="AD32" s="83"/>
      <c r="AE32" s="83"/>
      <c r="AF32" s="83"/>
      <c r="AG32" s="83"/>
      <c r="AH32" s="83"/>
      <c r="AI32" s="83"/>
    </row>
    <row r="33" spans="1:35" ht="15.75">
      <c r="A33" s="61" t="s">
        <v>110</v>
      </c>
      <c r="B33" s="57"/>
      <c r="C33" s="23"/>
      <c r="D33" s="23"/>
      <c r="E33" s="35"/>
      <c r="F33" s="23"/>
      <c r="G33" s="23"/>
      <c r="H33" s="23"/>
      <c r="I33" s="401"/>
      <c r="J33" s="23"/>
      <c r="K33" s="23"/>
      <c r="L33" s="55"/>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5" ht="15.75">
      <c r="A34" s="86" t="s">
        <v>519</v>
      </c>
      <c r="B34" s="57" t="s">
        <v>22</v>
      </c>
      <c r="C34" s="26">
        <f>ROUND(SUM(C22)-SUM(C31),1)</f>
        <v>5393000</v>
      </c>
      <c r="D34" s="26"/>
      <c r="E34" s="413">
        <f>ROUND(SUM(E22)-SUM(E31),1)</f>
        <v>930000</v>
      </c>
      <c r="F34" s="26"/>
      <c r="G34" s="26">
        <f>ROUND(SUM(G22)-SUM(G31),1)</f>
        <v>3311000</v>
      </c>
      <c r="H34" s="26"/>
      <c r="I34" s="38">
        <f>ROUND(SUM(I22)-SUM(I31),1)</f>
        <v>4049300</v>
      </c>
      <c r="J34" s="26"/>
      <c r="K34" s="38">
        <f>ROUND(SUM(K22)-SUM(K31),1)</f>
        <v>738300</v>
      </c>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row>
    <row r="35" spans="1:35">
      <c r="A35" s="57"/>
      <c r="B35" s="57"/>
      <c r="C35" s="22"/>
      <c r="D35" s="23"/>
      <c r="E35" s="35"/>
      <c r="F35" s="23"/>
      <c r="G35" s="22"/>
      <c r="H35" s="23"/>
      <c r="I35" s="79"/>
      <c r="J35" s="23"/>
      <c r="K35" s="22"/>
      <c r="L35" s="83"/>
      <c r="M35" s="83"/>
      <c r="N35" s="83"/>
      <c r="O35" s="83"/>
      <c r="P35" s="83"/>
      <c r="Q35" s="83"/>
      <c r="R35" s="83"/>
      <c r="S35" s="83"/>
      <c r="T35" s="83"/>
      <c r="U35" s="83"/>
      <c r="V35" s="83"/>
      <c r="W35" s="83"/>
      <c r="X35" s="83"/>
      <c r="Y35" s="83"/>
      <c r="Z35" s="83"/>
      <c r="AA35" s="83"/>
      <c r="AB35" s="83"/>
      <c r="AC35" s="83"/>
      <c r="AD35" s="83"/>
      <c r="AE35" s="83"/>
      <c r="AF35" s="83"/>
      <c r="AG35" s="83"/>
      <c r="AH35" s="83"/>
      <c r="AI35" s="83"/>
    </row>
    <row r="36" spans="1:35" ht="24" customHeight="1">
      <c r="A36" s="454" t="s">
        <v>1030</v>
      </c>
      <c r="B36" s="104" t="s">
        <v>22</v>
      </c>
      <c r="C36" s="29">
        <v>911000</v>
      </c>
      <c r="D36" s="419"/>
      <c r="E36" s="1159">
        <f>C36</f>
        <v>911000</v>
      </c>
      <c r="F36" s="419"/>
      <c r="G36" s="29">
        <f>C36</f>
        <v>911000</v>
      </c>
      <c r="H36" s="419"/>
      <c r="I36" s="29">
        <f>ROUND('Exhibit A-2 Federal'!Q56,-2)</f>
        <v>911400</v>
      </c>
      <c r="J36" s="419"/>
      <c r="K36" s="38">
        <f>ROUND(SUM(I36)-SUM(G36),1)</f>
        <v>400</v>
      </c>
      <c r="L36" s="363"/>
      <c r="M36" s="13"/>
      <c r="N36" s="363"/>
      <c r="P36" s="363"/>
      <c r="Q36" s="351"/>
      <c r="R36" s="363"/>
      <c r="S36" s="351"/>
      <c r="T36" s="363"/>
    </row>
    <row r="37" spans="1:35" ht="24.75" customHeight="1" thickBot="1">
      <c r="A37" s="86" t="s">
        <v>1031</v>
      </c>
      <c r="B37" s="57" t="s">
        <v>22</v>
      </c>
      <c r="C37" s="420">
        <f>ROUND(SUM(C33:C36),1)</f>
        <v>6304000</v>
      </c>
      <c r="D37" s="394"/>
      <c r="E37" s="420">
        <f>ROUND(SUM(E33:E36),1)</f>
        <v>1841000</v>
      </c>
      <c r="F37" s="394"/>
      <c r="G37" s="420">
        <f>ROUND(SUM(G33:G36),1)</f>
        <v>4222000</v>
      </c>
      <c r="H37" s="394"/>
      <c r="I37" s="421">
        <f>ROUND(SUM(I34:I36),1)</f>
        <v>4960700</v>
      </c>
      <c r="J37" s="394"/>
      <c r="K37" s="420">
        <f>ROUND(SUM(K34:K36),1)</f>
        <v>738700</v>
      </c>
      <c r="L37" s="363"/>
      <c r="M37" s="150"/>
      <c r="N37" s="363"/>
      <c r="O37" s="88"/>
      <c r="P37" s="363"/>
      <c r="Q37" s="88"/>
      <c r="R37" s="363"/>
      <c r="S37" s="88"/>
      <c r="T37" s="363"/>
    </row>
    <row r="38" spans="1:35" ht="15.75" thickTop="1">
      <c r="A38" s="1"/>
      <c r="B38" s="2"/>
      <c r="C38" s="418"/>
      <c r="D38" s="415"/>
      <c r="E38" s="415"/>
      <c r="F38" s="415"/>
      <c r="G38" s="415"/>
      <c r="H38" s="416"/>
      <c r="I38" s="417"/>
      <c r="J38" s="416"/>
      <c r="K38" s="416"/>
      <c r="L38" s="351"/>
      <c r="M38" s="351"/>
      <c r="Q38" s="351"/>
      <c r="R38" s="351"/>
      <c r="S38" s="351"/>
      <c r="T38" s="351"/>
    </row>
    <row r="39" spans="1:35">
      <c r="A39" s="883"/>
      <c r="B39" s="2"/>
      <c r="C39" s="35"/>
      <c r="D39" s="415"/>
      <c r="E39" s="415"/>
      <c r="F39" s="415"/>
      <c r="G39" s="415"/>
      <c r="H39" s="416"/>
      <c r="I39" s="417"/>
      <c r="J39" s="416"/>
      <c r="K39" s="416"/>
      <c r="L39" s="351"/>
      <c r="M39" s="351"/>
      <c r="Q39" s="351"/>
      <c r="R39" s="351"/>
      <c r="S39" s="351"/>
      <c r="T39" s="351"/>
    </row>
    <row r="40" spans="1:35">
      <c r="A40" s="1"/>
      <c r="B40" s="2"/>
      <c r="C40" s="35"/>
      <c r="D40" s="415"/>
      <c r="E40" s="415"/>
      <c r="F40" s="415"/>
      <c r="G40" s="415"/>
      <c r="H40" s="416"/>
      <c r="I40" s="417"/>
      <c r="J40" s="416"/>
      <c r="K40" s="416"/>
      <c r="L40" s="351"/>
      <c r="M40" s="351"/>
      <c r="Q40" s="351"/>
      <c r="R40" s="351"/>
      <c r="S40" s="351"/>
      <c r="T40" s="351"/>
    </row>
    <row r="41" spans="1:35" ht="15.75">
      <c r="A41" s="666"/>
      <c r="C41" s="415"/>
      <c r="D41" s="415"/>
      <c r="E41" s="415"/>
      <c r="F41" s="415"/>
      <c r="G41" s="415"/>
      <c r="H41" s="416"/>
      <c r="I41" s="419"/>
      <c r="J41" s="416"/>
      <c r="K41" s="416"/>
      <c r="L41" s="351"/>
      <c r="M41" s="351"/>
      <c r="Q41" s="351"/>
      <c r="R41" s="351"/>
      <c r="S41" s="351"/>
      <c r="T41" s="351"/>
    </row>
    <row r="42" spans="1:35" ht="15.75">
      <c r="A42" s="666"/>
      <c r="C42" s="415"/>
      <c r="D42" s="415"/>
      <c r="E42" s="415"/>
      <c r="F42" s="415"/>
      <c r="G42" s="415"/>
      <c r="H42" s="416"/>
      <c r="I42" s="419" t="s">
        <v>1143</v>
      </c>
      <c r="J42" s="416"/>
      <c r="K42" s="416"/>
      <c r="L42" s="351"/>
      <c r="M42" s="351"/>
    </row>
    <row r="43" spans="1:35">
      <c r="C43" s="415"/>
      <c r="D43" s="415"/>
      <c r="E43" s="415"/>
      <c r="F43" s="415"/>
      <c r="G43" s="415"/>
      <c r="H43" s="416"/>
      <c r="I43" s="419"/>
      <c r="J43" s="416"/>
      <c r="K43" s="416"/>
      <c r="L43" s="351"/>
      <c r="M43" s="351"/>
    </row>
    <row r="44" spans="1:35">
      <c r="C44" s="415"/>
      <c r="D44" s="415"/>
      <c r="E44" s="415"/>
      <c r="F44" s="415"/>
      <c r="G44" s="415"/>
      <c r="H44" s="416"/>
      <c r="I44" s="419"/>
      <c r="J44" s="416"/>
      <c r="K44" s="416"/>
      <c r="L44" s="351"/>
      <c r="M44" s="351"/>
    </row>
    <row r="45" spans="1:35">
      <c r="C45" s="415"/>
      <c r="D45" s="415"/>
      <c r="E45" s="415"/>
      <c r="F45" s="415"/>
      <c r="G45" s="415"/>
      <c r="H45" s="416"/>
      <c r="I45" s="419"/>
      <c r="J45" s="416"/>
      <c r="K45" s="416"/>
      <c r="L45" s="351"/>
      <c r="M45" s="351"/>
    </row>
    <row r="46" spans="1:35">
      <c r="C46" s="415"/>
      <c r="D46" s="415"/>
      <c r="E46" s="415"/>
      <c r="F46" s="415"/>
      <c r="G46" s="415"/>
      <c r="H46" s="416"/>
      <c r="I46" s="419"/>
      <c r="J46" s="416"/>
      <c r="K46" s="416"/>
      <c r="L46" s="351"/>
      <c r="M46" s="351"/>
    </row>
    <row r="47" spans="1:35">
      <c r="L47" s="351"/>
      <c r="M47" s="351"/>
    </row>
    <row r="48" spans="1:35">
      <c r="M48" s="351"/>
    </row>
  </sheetData>
  <mergeCells count="2">
    <mergeCell ref="C12:K12"/>
    <mergeCell ref="C15:G15"/>
  </mergeCells>
  <pageMargins left="1" right="0.46" top="0.65" bottom="0.25" header="0.5" footer="0.25"/>
  <pageSetup scale="75" orientation="landscape" r:id="rId1"/>
  <headerFooter scaleWithDoc="0">
    <oddFooter>&amp;R&amp;8 15</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88</vt:i4>
      </vt:variant>
    </vt:vector>
  </HeadingPairs>
  <TitlesOfParts>
    <vt:vector size="122"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1 - 9</vt:lpstr>
      <vt:lpstr>Footnote 10</vt:lpstr>
      <vt:lpstr>Footnote 11</vt:lpstr>
      <vt:lpstr>Footnote 12</vt:lpstr>
      <vt:lpstr>Footnote 13</vt:lpstr>
      <vt:lpstr>Footnote 14</vt:lpstr>
      <vt:lpstr>Footnote 15</vt:lpstr>
      <vt:lpstr>Footnote 16</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lpstr>'Exhibit A Supplemental'!_1EXHIBIT_A</vt:lpstr>
      <vt:lpstr>_1EXHIBIT_A</vt:lpstr>
      <vt:lpstr>_1EXHIBIT_C</vt:lpstr>
      <vt:lpstr>Exh_B_2_print</vt:lpstr>
      <vt:lpstr>Exh_C</vt:lpstr>
      <vt:lpstr>Exh_C_1_print</vt:lpstr>
      <vt:lpstr>Exh_C_2_print</vt:lpstr>
      <vt:lpstr>EXHIBIT_A3</vt:lpstr>
      <vt:lpstr>ExhibitB</vt:lpstr>
      <vt:lpstr>'Exhibit A-3'!Page_1</vt:lpstr>
      <vt:lpstr>'Exhibit A-4 '!Page_1</vt:lpstr>
      <vt:lpstr>'Exhibit A-4  State - Federal'!Page_1</vt:lpstr>
      <vt:lpstr>Page_1</vt:lpstr>
      <vt:lpstr>'Exhibit A-3'!Page_2</vt:lpstr>
      <vt:lpstr>'Exhibit A-4 '!Page_2</vt:lpstr>
      <vt:lpstr>Page_2</vt:lpstr>
      <vt:lpstr>'Exhibit A-4 '!Page_3</vt:lpstr>
      <vt:lpstr>'Exhibit A-4 '!Page_4</vt:lpstr>
      <vt:lpstr>'Exhibit A-4 '!Page_5</vt:lpstr>
      <vt:lpstr>'Exhibit A-4 '!Page_6</vt:lpstr>
      <vt:lpstr>'Exhibit A-4 '!Page_7</vt:lpstr>
      <vt:lpstr>'Exhibit A-4  State - Federal'!Page_8</vt:lpstr>
      <vt:lpstr>'Exhibit A-2 Federal'!PAGE1</vt:lpstr>
      <vt:lpstr>'Exhibit B-2'!Page1</vt:lpstr>
      <vt:lpstr>'Exhibit C-4'!Page1</vt:lpstr>
      <vt:lpstr>'Table of Contents'!page1</vt:lpstr>
      <vt:lpstr>PAGE1</vt:lpstr>
      <vt:lpstr>'Exhibit A-2 Federal'!PAGE10</vt:lpstr>
      <vt:lpstr>PAGE10</vt:lpstr>
      <vt:lpstr>PAGE11</vt:lpstr>
      <vt:lpstr>'Exhibit C-4'!Page2</vt:lpstr>
      <vt:lpstr>PAGE2</vt:lpstr>
      <vt:lpstr>'Exhibit C-4'!Page3</vt:lpstr>
      <vt:lpstr>PAGE3</vt:lpstr>
      <vt:lpstr>'Exhibit A-2 Federal'!PAGE4</vt:lpstr>
      <vt:lpstr>PAGE4</vt:lpstr>
      <vt:lpstr>'Exhibit C-4'!Page5</vt:lpstr>
      <vt:lpstr>PAGE5</vt:lpstr>
      <vt:lpstr>'Exhibit C-4'!Page6</vt:lpstr>
      <vt:lpstr>PAGE6</vt:lpstr>
      <vt:lpstr>'Exhibit C-4'!Page7</vt:lpstr>
      <vt:lpstr>PAGE7</vt:lpstr>
      <vt:lpstr>PAGE8</vt:lpstr>
      <vt:lpstr>PAGE9</vt:lpstr>
      <vt:lpstr>PG1NEW</vt:lpstr>
      <vt:lpstr>'Exhibit A'!Print_Area</vt:lpstr>
      <vt:lpstr>'Exhibit A Supplemental'!Print_Area</vt:lpstr>
      <vt:lpstr>'Exhibit A-1'!Print_Area</vt:lpstr>
      <vt:lpstr>'Exhibit A-2 Federal'!Print_Area</vt:lpstr>
      <vt:lpstr>'Exhibit A-2 State'!Print_Area</vt:lpstr>
      <vt:lpstr>'Exhibit A-2 Summary'!Print_Area</vt:lpstr>
      <vt:lpstr>'Exhibit A-3'!Print_Area</vt:lpstr>
      <vt:lpstr>'Exhibit A-4 '!Print_Area</vt:lpstr>
      <vt:lpstr>'Exhibit A-4  State - Federal'!Print_Area</vt:lpstr>
      <vt:lpstr>'Exhibit B'!Print_Area</vt:lpstr>
      <vt:lpstr>'Exhibit B-1'!Print_Area</vt:lpstr>
      <vt:lpstr>'Exhibit B-2'!Print_Area</vt:lpstr>
      <vt:lpstr>'Exhibit C'!Print_Area</vt:lpstr>
      <vt:lpstr>'Exhibit C-1'!Print_Area</vt:lpstr>
      <vt:lpstr>'Exhibit C-2'!Print_Area</vt:lpstr>
      <vt:lpstr>'Exhibit C-3'!Print_Area</vt:lpstr>
      <vt:lpstr>'Exhibit C-4'!Print_Area</vt:lpstr>
      <vt:lpstr>'Exhibit D Capital'!Print_Area</vt:lpstr>
      <vt:lpstr>'Exhibit D- Capital Federal'!Print_Area</vt:lpstr>
      <vt:lpstr>'Exhibit D Capital State'!Print_Area</vt:lpstr>
      <vt:lpstr>'Exhibit D Debt'!Print_Area</vt:lpstr>
      <vt:lpstr>'Exhibit D General'!Print_Area</vt:lpstr>
      <vt:lpstr>'Exhibit D Special'!Print_Area</vt:lpstr>
      <vt:lpstr>'Exhibit D Special Federal'!Print_Area</vt:lpstr>
      <vt:lpstr>'Exhibit D Special State'!Print_Area</vt:lpstr>
      <vt:lpstr>'Footnote 10'!Print_Area</vt:lpstr>
      <vt:lpstr>'Footnote 11'!Print_Area</vt:lpstr>
      <vt:lpstr>'Footnote 12'!Print_Area</vt:lpstr>
      <vt:lpstr>'Footnote 13'!Print_Area</vt:lpstr>
      <vt:lpstr>'Footnote 14'!Print_Area</vt:lpstr>
      <vt:lpstr>'Footnote 15'!Print_Area</vt:lpstr>
      <vt:lpstr>'Footnote 16'!Print_Area</vt:lpstr>
      <vt:lpstr>'Footnotes 1 - 9'!Print_Area</vt:lpstr>
      <vt:lpstr>'Table of Contents'!Print_Area</vt:lpstr>
      <vt:lpstr>Print_Area</vt:lpstr>
      <vt:lpstr>'Exhibit A-1'!Print_Titles</vt:lpstr>
      <vt:lpstr>'Exhibit A-2 Federal'!Print_Titles</vt:lpstr>
      <vt:lpstr>'Exhibit A-2 State'!Print_Titles</vt:lpstr>
      <vt:lpstr>'Exhibit A-3'!Print_Titles</vt:lpstr>
      <vt:lpstr>'Exhibit A-4 '!Print_Titles</vt:lpstr>
      <vt:lpstr>'Exhibit A-4  State - Federal'!Print_Titles</vt:lpstr>
      <vt:lpstr>'Exhibit B-1'!Print_Titles</vt:lpstr>
      <vt:lpstr>'Exhibit C-4'!Print_Titles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2021-07-20T17:49:33Z</dcterms:created>
  <dcterms:modified xsi:type="dcterms:W3CDTF">2021-07-28T13:13:19Z</dcterms:modified>
</cp:coreProperties>
</file>